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mc:AlternateContent xmlns:mc="http://schemas.openxmlformats.org/markup-compatibility/2006">
    <mc:Choice Requires="x15">
      <x15ac:absPath xmlns:x15ac="http://schemas.microsoft.com/office/spreadsheetml/2010/11/ac" url="C:\Users\Diesp\LRZ Sync+Share\Speer_Fabian_Masterarbeit (Thomas Licklederer)\05_work_progress\01_Calculations\"/>
    </mc:Choice>
  </mc:AlternateContent>
  <xr:revisionPtr revIDLastSave="0" documentId="13_ncr:1_{E55B3AC3-B702-4480-9BE4-ABEADC810E14}" xr6:coauthVersionLast="47" xr6:coauthVersionMax="47" xr10:uidLastSave="{00000000-0000-0000-0000-000000000000}"/>
  <bookViews>
    <workbookView xWindow="-113" yWindow="-113" windowWidth="32281" windowHeight="17656" xr2:uid="{13609604-80FD-4032-9F64-497FBA2A9E6F}"/>
  </bookViews>
  <sheets>
    <sheet name="ReadME" sheetId="27" r:id="rId1"/>
    <sheet name="input_conditions" sheetId="7" r:id="rId2"/>
    <sheet name="Prosumer_ONE" sheetId="8" r:id="rId3"/>
    <sheet name="Results_ONE" sheetId="38" r:id="rId4"/>
    <sheet name="Prosumer_ANE" sheetId="10" r:id="rId5"/>
    <sheet name="Results_ANE" sheetId="39" r:id="rId6"/>
    <sheet name="medium_components" sheetId="1" state="hidden" r:id="rId7"/>
    <sheet name="auxiliary_calculations" sheetId="5" state="hidden" r:id="rId8"/>
    <sheet name="prosumer_connections" sheetId="9" state="hidden" r:id="rId9"/>
    <sheet name="CaseStudy_Conditions_scenarios" sheetId="11" state="hidden" r:id="rId10"/>
    <sheet name="CaseStudy_ProsNet_Docu" sheetId="6" state="hidden" r:id="rId11"/>
  </sheets>
  <definedNames>
    <definedName name="_xlnm._FilterDatabase" localSheetId="6" hidden="1">medium_components!$F$30:$G$48</definedName>
    <definedName name="cp_23">medium_components!$G$4:$J$24</definedName>
    <definedName name="cp_29">medium_components!$L$4:$O$24</definedName>
    <definedName name="cp_35">medium_components!$Q$4:$T$24</definedName>
    <definedName name="cp_water">medium_components!$B$4:$E$24</definedName>
    <definedName name="density_23">medium_components!$G$4:$H$24</definedName>
    <definedName name="density_29">medium_components!$L$4:$M$24</definedName>
    <definedName name="density_35">medium_components!$Q$4:$R$24</definedName>
    <definedName name="density_water">medium_components!$B$4:$C$24</definedName>
    <definedName name="density29">medium_components!$L$4:$M$24</definedName>
    <definedName name="heatcap">medium_components!$B$4:$E$24</definedName>
    <definedName name="pipe_to_pros">auxiliary_calculations!$C$67:$D$86</definedName>
    <definedName name="pros_to_pipe">auxiliary_calculations!$B$67:$C$86</definedName>
    <definedName name="Roughness_PCP">medium_components!$C$29</definedName>
    <definedName name="Roughness_PE">medium_components!$G$29</definedName>
    <definedName name="solver_adj" localSheetId="6" hidden="1">medium_components!$L$66</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medium_components!$N$66</definedName>
    <definedName name="solver_pre" localSheetId="6" hidden="1">0.000001</definedName>
    <definedName name="solver_rbv"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1</definedName>
    <definedName name="solver_ver" localSheetId="6" hidden="1">3</definedName>
    <definedName name="tm" localSheetId="4">Prosumer_ANE!$F$7</definedName>
    <definedName name="tm">Prosumer_ONE!$F$7</definedName>
    <definedName name="viscosity_23">medium_components!$G$4:$I$24</definedName>
    <definedName name="viscosity_29">medium_components!$L$4:$N$24</definedName>
    <definedName name="viscosity_35">medium_components!$Q$4:$S$24</definedName>
    <definedName name="viscosity_water">medium_components!$B$4:$D$24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 i="7" l="1"/>
  <c r="F19" i="7"/>
  <c r="G19" i="7"/>
  <c r="H19" i="7"/>
  <c r="I19" i="7"/>
  <c r="H18" i="7"/>
  <c r="G18" i="7"/>
  <c r="F18" i="7"/>
  <c r="E18" i="7"/>
  <c r="E19" i="7" s="1"/>
  <c r="E35" i="9" l="1"/>
  <c r="F35" i="9"/>
  <c r="G35" i="9"/>
  <c r="H35" i="9"/>
  <c r="I35" i="9"/>
  <c r="J35" i="9"/>
  <c r="K35" i="9"/>
  <c r="L35" i="9"/>
  <c r="M35" i="9"/>
  <c r="N35" i="9"/>
  <c r="O35" i="9"/>
  <c r="P35" i="9"/>
  <c r="Q35" i="9"/>
  <c r="R35" i="9"/>
  <c r="S35" i="9"/>
  <c r="T35" i="9"/>
  <c r="U35" i="9"/>
  <c r="V35" i="9"/>
  <c r="D36" i="9"/>
  <c r="F36" i="9"/>
  <c r="G36" i="9"/>
  <c r="H36" i="9"/>
  <c r="I36" i="9"/>
  <c r="J36" i="9"/>
  <c r="K36" i="9"/>
  <c r="L36" i="9"/>
  <c r="M36" i="9"/>
  <c r="N36" i="9"/>
  <c r="O36" i="9"/>
  <c r="P36" i="9"/>
  <c r="Q36" i="9"/>
  <c r="R36" i="9"/>
  <c r="S36" i="9"/>
  <c r="T36" i="9"/>
  <c r="U36" i="9"/>
  <c r="V36" i="9"/>
  <c r="E37" i="9"/>
  <c r="G37" i="9"/>
  <c r="H37" i="9"/>
  <c r="I37" i="9"/>
  <c r="J37" i="9"/>
  <c r="K37" i="9"/>
  <c r="L37" i="9"/>
  <c r="M37" i="9"/>
  <c r="N37" i="9"/>
  <c r="O37" i="9"/>
  <c r="P37" i="9"/>
  <c r="Q37" i="9"/>
  <c r="R37" i="9"/>
  <c r="S37" i="9"/>
  <c r="T37" i="9"/>
  <c r="U37" i="9"/>
  <c r="V37" i="9"/>
  <c r="D38" i="9"/>
  <c r="F38" i="9"/>
  <c r="H38" i="9"/>
  <c r="I38" i="9"/>
  <c r="J38" i="9"/>
  <c r="K38" i="9"/>
  <c r="L38" i="9"/>
  <c r="M38" i="9"/>
  <c r="N38" i="9"/>
  <c r="O38" i="9"/>
  <c r="P38" i="9"/>
  <c r="Q38" i="9"/>
  <c r="R38" i="9"/>
  <c r="S38" i="9"/>
  <c r="T38" i="9"/>
  <c r="U38" i="9"/>
  <c r="V38" i="9"/>
  <c r="D39" i="9"/>
  <c r="E39" i="9"/>
  <c r="G39" i="9"/>
  <c r="I39" i="9"/>
  <c r="J39" i="9"/>
  <c r="K39" i="9"/>
  <c r="L39" i="9"/>
  <c r="M39" i="9"/>
  <c r="N39" i="9"/>
  <c r="O39" i="9"/>
  <c r="P39" i="9"/>
  <c r="Q39" i="9"/>
  <c r="R39" i="9"/>
  <c r="S39" i="9"/>
  <c r="T39" i="9"/>
  <c r="U39" i="9"/>
  <c r="V39" i="9"/>
  <c r="D40" i="9"/>
  <c r="E40" i="9"/>
  <c r="F40" i="9"/>
  <c r="H40" i="9"/>
  <c r="J40" i="9"/>
  <c r="K40" i="9"/>
  <c r="L40" i="9"/>
  <c r="M40" i="9"/>
  <c r="N40" i="9"/>
  <c r="O40" i="9"/>
  <c r="P40" i="9"/>
  <c r="Q40" i="9"/>
  <c r="R40" i="9"/>
  <c r="S40" i="9"/>
  <c r="T40" i="9"/>
  <c r="U40" i="9"/>
  <c r="V40" i="9"/>
  <c r="D41" i="9"/>
  <c r="E41" i="9"/>
  <c r="F41" i="9"/>
  <c r="G41" i="9"/>
  <c r="I41" i="9"/>
  <c r="K41" i="9"/>
  <c r="L41" i="9"/>
  <c r="M41" i="9"/>
  <c r="N41" i="9"/>
  <c r="O41" i="9"/>
  <c r="P41" i="9"/>
  <c r="Q41" i="9"/>
  <c r="R41" i="9"/>
  <c r="S41" i="9"/>
  <c r="T41" i="9"/>
  <c r="U41" i="9"/>
  <c r="V41" i="9"/>
  <c r="D42" i="9"/>
  <c r="E42" i="9"/>
  <c r="F42" i="9"/>
  <c r="G42" i="9"/>
  <c r="H42" i="9"/>
  <c r="J42" i="9"/>
  <c r="L42" i="9"/>
  <c r="M42" i="9"/>
  <c r="N42" i="9"/>
  <c r="O42" i="9"/>
  <c r="P42" i="9"/>
  <c r="Q42" i="9"/>
  <c r="R42" i="9"/>
  <c r="S42" i="9"/>
  <c r="T42" i="9"/>
  <c r="U42" i="9"/>
  <c r="V42" i="9"/>
  <c r="D43" i="9"/>
  <c r="E43" i="9"/>
  <c r="F43" i="9"/>
  <c r="G43" i="9"/>
  <c r="H43" i="9"/>
  <c r="I43" i="9"/>
  <c r="K43" i="9"/>
  <c r="M43" i="9"/>
  <c r="N43" i="9"/>
  <c r="O43" i="9"/>
  <c r="P43" i="9"/>
  <c r="Q43" i="9"/>
  <c r="R43" i="9"/>
  <c r="S43" i="9"/>
  <c r="T43" i="9"/>
  <c r="U43" i="9"/>
  <c r="V43" i="9"/>
  <c r="D44" i="9"/>
  <c r="E44" i="9"/>
  <c r="F44" i="9"/>
  <c r="G44" i="9"/>
  <c r="H44" i="9"/>
  <c r="I44" i="9"/>
  <c r="J44" i="9"/>
  <c r="L44" i="9"/>
  <c r="N44" i="9"/>
  <c r="O44" i="9"/>
  <c r="P44" i="9"/>
  <c r="Q44" i="9"/>
  <c r="R44" i="9"/>
  <c r="S44" i="9"/>
  <c r="T44" i="9"/>
  <c r="U44" i="9"/>
  <c r="V44" i="9"/>
  <c r="D45" i="9"/>
  <c r="E45" i="9"/>
  <c r="F45" i="9"/>
  <c r="G45" i="9"/>
  <c r="H45" i="9"/>
  <c r="I45" i="9"/>
  <c r="J45" i="9"/>
  <c r="K45" i="9"/>
  <c r="M45" i="9"/>
  <c r="O45" i="9"/>
  <c r="P45" i="9"/>
  <c r="Q45" i="9"/>
  <c r="R45" i="9"/>
  <c r="S45" i="9"/>
  <c r="T45" i="9"/>
  <c r="U45" i="9"/>
  <c r="V45" i="9"/>
  <c r="D46" i="9"/>
  <c r="E46" i="9"/>
  <c r="F46" i="9"/>
  <c r="G46" i="9"/>
  <c r="H46" i="9"/>
  <c r="I46" i="9"/>
  <c r="J46" i="9"/>
  <c r="K46" i="9"/>
  <c r="L46" i="9"/>
  <c r="N46" i="9"/>
  <c r="P46" i="9"/>
  <c r="Q46" i="9"/>
  <c r="R46" i="9"/>
  <c r="S46" i="9"/>
  <c r="T46" i="9"/>
  <c r="U46" i="9"/>
  <c r="V46" i="9"/>
  <c r="D47" i="9"/>
  <c r="E47" i="9"/>
  <c r="F47" i="9"/>
  <c r="G47" i="9"/>
  <c r="H47" i="9"/>
  <c r="I47" i="9"/>
  <c r="J47" i="9"/>
  <c r="K47" i="9"/>
  <c r="L47" i="9"/>
  <c r="M47" i="9"/>
  <c r="O47" i="9"/>
  <c r="Q47" i="9"/>
  <c r="R47" i="9"/>
  <c r="S47" i="9"/>
  <c r="T47" i="9"/>
  <c r="U47" i="9"/>
  <c r="V47" i="9"/>
  <c r="D48" i="9"/>
  <c r="E48" i="9"/>
  <c r="F48" i="9"/>
  <c r="G48" i="9"/>
  <c r="H48" i="9"/>
  <c r="I48" i="9"/>
  <c r="J48" i="9"/>
  <c r="K48" i="9"/>
  <c r="L48" i="9"/>
  <c r="M48" i="9"/>
  <c r="N48" i="9"/>
  <c r="P48" i="9"/>
  <c r="R48" i="9"/>
  <c r="S48" i="9"/>
  <c r="T48" i="9"/>
  <c r="U48" i="9"/>
  <c r="V48" i="9"/>
  <c r="D49" i="9"/>
  <c r="E49" i="9"/>
  <c r="F49" i="9"/>
  <c r="G49" i="9"/>
  <c r="H49" i="9"/>
  <c r="I49" i="9"/>
  <c r="J49" i="9"/>
  <c r="K49" i="9"/>
  <c r="L49" i="9"/>
  <c r="M49" i="9"/>
  <c r="N49" i="9"/>
  <c r="O49" i="9"/>
  <c r="Q49" i="9"/>
  <c r="S49" i="9"/>
  <c r="T49" i="9"/>
  <c r="U49" i="9"/>
  <c r="V49" i="9"/>
  <c r="D50" i="9"/>
  <c r="E50" i="9"/>
  <c r="F50" i="9"/>
  <c r="G50" i="9"/>
  <c r="H50" i="9"/>
  <c r="I50" i="9"/>
  <c r="J50" i="9"/>
  <c r="K50" i="9"/>
  <c r="L50" i="9"/>
  <c r="M50" i="9"/>
  <c r="N50" i="9"/>
  <c r="O50" i="9"/>
  <c r="P50" i="9"/>
  <c r="R50" i="9"/>
  <c r="T50" i="9"/>
  <c r="U50" i="9"/>
  <c r="V50" i="9"/>
  <c r="D51" i="9"/>
  <c r="E51" i="9"/>
  <c r="F51" i="9"/>
  <c r="G51" i="9"/>
  <c r="H51" i="9"/>
  <c r="I51" i="9"/>
  <c r="J51" i="9"/>
  <c r="K51" i="9"/>
  <c r="L51" i="9"/>
  <c r="M51" i="9"/>
  <c r="N51" i="9"/>
  <c r="O51" i="9"/>
  <c r="P51" i="9"/>
  <c r="Q51" i="9"/>
  <c r="S51" i="9"/>
  <c r="U51" i="9"/>
  <c r="V51" i="9"/>
  <c r="D52" i="9"/>
  <c r="E52" i="9"/>
  <c r="F52" i="9"/>
  <c r="G52" i="9"/>
  <c r="H52" i="9"/>
  <c r="I52" i="9"/>
  <c r="J52" i="9"/>
  <c r="K52" i="9"/>
  <c r="L52" i="9"/>
  <c r="M52" i="9"/>
  <c r="N52" i="9"/>
  <c r="O52" i="9"/>
  <c r="P52" i="9"/>
  <c r="Q52" i="9"/>
  <c r="R52" i="9"/>
  <c r="T52" i="9"/>
  <c r="V52" i="9"/>
  <c r="D53" i="9"/>
  <c r="E53" i="9"/>
  <c r="F53" i="9"/>
  <c r="G53" i="9"/>
  <c r="H53" i="9"/>
  <c r="I53" i="9"/>
  <c r="J53" i="9"/>
  <c r="K53" i="9"/>
  <c r="L53" i="9"/>
  <c r="M53" i="9"/>
  <c r="N53" i="9"/>
  <c r="O53" i="9"/>
  <c r="P53" i="9"/>
  <c r="Q53" i="9"/>
  <c r="R53" i="9"/>
  <c r="S53" i="9"/>
  <c r="U53" i="9"/>
  <c r="D54" i="9"/>
  <c r="E54" i="9"/>
  <c r="F54" i="9"/>
  <c r="G54" i="9"/>
  <c r="H54" i="9"/>
  <c r="I54" i="9"/>
  <c r="J54" i="9"/>
  <c r="K54" i="9"/>
  <c r="L54" i="9"/>
  <c r="M54" i="9"/>
  <c r="N54" i="9"/>
  <c r="O54" i="9"/>
  <c r="P54" i="9"/>
  <c r="Q54" i="9"/>
  <c r="R54" i="9"/>
  <c r="S54" i="9"/>
  <c r="T54" i="9"/>
  <c r="V54" i="9"/>
  <c r="C37" i="9"/>
  <c r="C38" i="9"/>
  <c r="C39" i="9"/>
  <c r="C40" i="9"/>
  <c r="C41" i="9"/>
  <c r="C42" i="9"/>
  <c r="C43" i="9"/>
  <c r="C44" i="9"/>
  <c r="C45" i="9"/>
  <c r="C46" i="9"/>
  <c r="C47" i="9"/>
  <c r="C48" i="9"/>
  <c r="C49" i="9"/>
  <c r="C50" i="9"/>
  <c r="C51" i="9"/>
  <c r="C52" i="9"/>
  <c r="C53" i="9"/>
  <c r="C54" i="9"/>
  <c r="C35" i="9"/>
  <c r="AC36" i="9"/>
  <c r="AD37" i="9"/>
  <c r="AE38" i="9"/>
  <c r="AF39" i="9"/>
  <c r="AG40" i="9"/>
  <c r="AH41" i="9"/>
  <c r="AI42" i="9"/>
  <c r="AJ43" i="9"/>
  <c r="AK44" i="9"/>
  <c r="AL45" i="9"/>
  <c r="AM46" i="9"/>
  <c r="AN47" i="9"/>
  <c r="AO48" i="9"/>
  <c r="AP49" i="9"/>
  <c r="AQ50" i="9"/>
  <c r="AR51" i="9"/>
  <c r="AS52" i="9"/>
  <c r="AT53" i="9"/>
  <c r="AU54" i="9"/>
  <c r="AB35" i="9"/>
  <c r="J9" i="8"/>
  <c r="H93" i="5" l="1"/>
  <c r="H205" i="5" s="1"/>
  <c r="I93" i="5"/>
  <c r="I149" i="5" s="1"/>
  <c r="J93" i="5"/>
  <c r="J149" i="5" s="1"/>
  <c r="K93" i="5"/>
  <c r="K121" i="5" s="1"/>
  <c r="H94" i="5"/>
  <c r="H178" i="5" s="1"/>
  <c r="I94" i="5"/>
  <c r="I178" i="5" s="1"/>
  <c r="J94" i="5"/>
  <c r="J206" i="5" s="1"/>
  <c r="K94" i="5"/>
  <c r="K178" i="5" s="1"/>
  <c r="H95" i="5"/>
  <c r="H151" i="5" s="1"/>
  <c r="I95" i="5"/>
  <c r="I263" i="5" s="1"/>
  <c r="J95" i="5"/>
  <c r="J123" i="5" s="1"/>
  <c r="K95" i="5"/>
  <c r="K151" i="5" s="1"/>
  <c r="H96" i="5"/>
  <c r="H124" i="5" s="1"/>
  <c r="I96" i="5"/>
  <c r="I180" i="5" s="1"/>
  <c r="J96" i="5"/>
  <c r="J124" i="5" s="1"/>
  <c r="K96" i="5"/>
  <c r="K152" i="5" s="1"/>
  <c r="H97" i="5"/>
  <c r="H125" i="5" s="1"/>
  <c r="I97" i="5"/>
  <c r="I125" i="5" s="1"/>
  <c r="J97" i="5"/>
  <c r="J125" i="5" s="1"/>
  <c r="K97" i="5"/>
  <c r="K153" i="5" s="1"/>
  <c r="H98" i="5"/>
  <c r="I98" i="5"/>
  <c r="I126" i="5" s="1"/>
  <c r="J98" i="5"/>
  <c r="J126" i="5" s="1"/>
  <c r="K98" i="5"/>
  <c r="K126" i="5" s="1"/>
  <c r="H99" i="5"/>
  <c r="H211" i="5" s="1"/>
  <c r="I99" i="5"/>
  <c r="J99" i="5"/>
  <c r="J323" i="5" s="1"/>
  <c r="K99" i="5"/>
  <c r="K155" i="5" s="1"/>
  <c r="H100" i="5"/>
  <c r="I100" i="5"/>
  <c r="I156" i="5" s="1"/>
  <c r="J100" i="5"/>
  <c r="K100" i="5"/>
  <c r="K128" i="5" s="1"/>
  <c r="H101" i="5"/>
  <c r="H185" i="5" s="1"/>
  <c r="I101" i="5"/>
  <c r="J101" i="5"/>
  <c r="J129" i="5" s="1"/>
  <c r="K101" i="5"/>
  <c r="H102" i="5"/>
  <c r="H270" i="5" s="1"/>
  <c r="I102" i="5"/>
  <c r="I158" i="5" s="1"/>
  <c r="J102" i="5"/>
  <c r="K102" i="5"/>
  <c r="K130" i="5" s="1"/>
  <c r="H103" i="5"/>
  <c r="H131" i="5" s="1"/>
  <c r="I103" i="5"/>
  <c r="I243" i="5" s="1"/>
  <c r="J103" i="5"/>
  <c r="J243" i="5" s="1"/>
  <c r="K103" i="5"/>
  <c r="H104" i="5"/>
  <c r="H132" i="5" s="1"/>
  <c r="I104" i="5"/>
  <c r="I328" i="5" s="1"/>
  <c r="J104" i="5"/>
  <c r="J272" i="5" s="1"/>
  <c r="K104" i="5"/>
  <c r="K160" i="5" s="1"/>
  <c r="H105" i="5"/>
  <c r="H161" i="5" s="1"/>
  <c r="I105" i="5"/>
  <c r="I161" i="5" s="1"/>
  <c r="J105" i="5"/>
  <c r="J161" i="5" s="1"/>
  <c r="K105" i="5"/>
  <c r="K217" i="5" s="1"/>
  <c r="H106" i="5"/>
  <c r="H134" i="5" s="1"/>
  <c r="I106" i="5"/>
  <c r="I190" i="5" s="1"/>
  <c r="J106" i="5"/>
  <c r="J246" i="5" s="1"/>
  <c r="K106" i="5"/>
  <c r="K134" i="5" s="1"/>
  <c r="H107" i="5"/>
  <c r="H331" i="5" s="1"/>
  <c r="I107" i="5"/>
  <c r="I135" i="5" s="1"/>
  <c r="J107" i="5"/>
  <c r="J135" i="5" s="1"/>
  <c r="K107" i="5"/>
  <c r="K191" i="5" s="1"/>
  <c r="H108" i="5"/>
  <c r="H192" i="5" s="1"/>
  <c r="I108" i="5"/>
  <c r="I276" i="5" s="1"/>
  <c r="J108" i="5"/>
  <c r="J276" i="5" s="1"/>
  <c r="K108" i="5"/>
  <c r="K136" i="5" s="1"/>
  <c r="H109" i="5"/>
  <c r="H137" i="5" s="1"/>
  <c r="I109" i="5"/>
  <c r="I165" i="5" s="1"/>
  <c r="J109" i="5"/>
  <c r="J165" i="5" s="1"/>
  <c r="K109" i="5"/>
  <c r="K249" i="5" s="1"/>
  <c r="H110" i="5"/>
  <c r="H166" i="5" s="1"/>
  <c r="I110" i="5"/>
  <c r="I138" i="5" s="1"/>
  <c r="J110" i="5"/>
  <c r="J138" i="5" s="1"/>
  <c r="K110" i="5"/>
  <c r="K278" i="5" s="1"/>
  <c r="H111" i="5"/>
  <c r="H139" i="5" s="1"/>
  <c r="I111" i="5"/>
  <c r="I223" i="5" s="1"/>
  <c r="J111" i="5"/>
  <c r="J279" i="5" s="1"/>
  <c r="K111" i="5"/>
  <c r="K223" i="5" s="1"/>
  <c r="H112" i="5"/>
  <c r="H140" i="5" s="1"/>
  <c r="I112" i="5"/>
  <c r="I196" i="5" s="1"/>
  <c r="J112" i="5"/>
  <c r="J168" i="5" s="1"/>
  <c r="K112" i="5"/>
  <c r="K224" i="5" s="1"/>
  <c r="J121" i="5"/>
  <c r="I206" i="5" l="1"/>
  <c r="J302" i="5"/>
  <c r="H216" i="5"/>
  <c r="K209" i="5"/>
  <c r="J189" i="5"/>
  <c r="I187" i="5"/>
  <c r="I181" i="5"/>
  <c r="H307" i="5"/>
  <c r="H217" i="5"/>
  <c r="H183" i="5"/>
  <c r="H180" i="5"/>
  <c r="J332" i="5"/>
  <c r="J136" i="5"/>
  <c r="J327" i="5"/>
  <c r="J159" i="5"/>
  <c r="I167" i="5"/>
  <c r="I162" i="5"/>
  <c r="I245" i="5"/>
  <c r="I270" i="5"/>
  <c r="H334" i="5"/>
  <c r="H188" i="5"/>
  <c r="H187" i="5"/>
  <c r="H326" i="5"/>
  <c r="H208" i="5"/>
  <c r="K184" i="5"/>
  <c r="H164" i="5"/>
  <c r="H123" i="5"/>
  <c r="H332" i="5"/>
  <c r="J301" i="5"/>
  <c r="J215" i="5"/>
  <c r="H177" i="5"/>
  <c r="I139" i="5"/>
  <c r="J304" i="5"/>
  <c r="J273" i="5"/>
  <c r="J245" i="5"/>
  <c r="J217" i="5"/>
  <c r="I208" i="5"/>
  <c r="H191" i="5"/>
  <c r="J183" i="5"/>
  <c r="J178" i="5"/>
  <c r="H163" i="5"/>
  <c r="H149" i="5"/>
  <c r="H207" i="5"/>
  <c r="J317" i="5"/>
  <c r="H263" i="5"/>
  <c r="J233" i="5"/>
  <c r="K164" i="5"/>
  <c r="H135" i="5"/>
  <c r="J329" i="5"/>
  <c r="I307" i="5"/>
  <c r="J292" i="5"/>
  <c r="J248" i="5"/>
  <c r="H222" i="5"/>
  <c r="I215" i="5"/>
  <c r="J205" i="5"/>
  <c r="J180" i="5"/>
  <c r="J164" i="5"/>
  <c r="J155" i="5"/>
  <c r="J133" i="5"/>
  <c r="H328" i="5"/>
  <c r="H278" i="5"/>
  <c r="H247" i="5"/>
  <c r="J220" i="5"/>
  <c r="J192" i="5"/>
  <c r="I266" i="5"/>
  <c r="I290" i="5"/>
  <c r="H265" i="5"/>
  <c r="I240" i="5"/>
  <c r="K189" i="5"/>
  <c r="K133" i="5"/>
  <c r="I249" i="5"/>
  <c r="I150" i="5"/>
  <c r="I300" i="5"/>
  <c r="K319" i="5"/>
  <c r="I278" i="5"/>
  <c r="K266" i="5"/>
  <c r="K261" i="5"/>
  <c r="K244" i="5"/>
  <c r="I160" i="5"/>
  <c r="K154" i="5"/>
  <c r="I134" i="5"/>
  <c r="K123" i="5"/>
  <c r="K158" i="5"/>
  <c r="K272" i="5"/>
  <c r="I237" i="5"/>
  <c r="I194" i="5"/>
  <c r="I188" i="5"/>
  <c r="I184" i="5"/>
  <c r="K291" i="5"/>
  <c r="K264" i="5"/>
  <c r="I235" i="5"/>
  <c r="K216" i="5"/>
  <c r="I193" i="5"/>
  <c r="I322" i="5"/>
  <c r="K279" i="5"/>
  <c r="K335" i="5"/>
  <c r="K195" i="5"/>
  <c r="K332" i="5"/>
  <c r="K248" i="5"/>
  <c r="K220" i="5"/>
  <c r="K302" i="5"/>
  <c r="K190" i="5"/>
  <c r="K329" i="5"/>
  <c r="K245" i="5"/>
  <c r="K298" i="5"/>
  <c r="K214" i="5"/>
  <c r="K270" i="5"/>
  <c r="K268" i="5"/>
  <c r="K292" i="5"/>
  <c r="K236" i="5"/>
  <c r="K124" i="5"/>
  <c r="K208" i="5"/>
  <c r="K320" i="5"/>
  <c r="K289" i="5"/>
  <c r="K205" i="5"/>
  <c r="K177" i="5"/>
  <c r="J223" i="5"/>
  <c r="J188" i="5"/>
  <c r="J269" i="5"/>
  <c r="J295" i="5"/>
  <c r="J267" i="5"/>
  <c r="J239" i="5"/>
  <c r="J127" i="5"/>
  <c r="J211" i="5"/>
  <c r="J236" i="5"/>
  <c r="J152" i="5"/>
  <c r="J320" i="5"/>
  <c r="J264" i="5"/>
  <c r="J208" i="5"/>
  <c r="J262" i="5"/>
  <c r="J289" i="5"/>
  <c r="J261" i="5"/>
  <c r="J177" i="5"/>
  <c r="I251" i="5"/>
  <c r="I247" i="5"/>
  <c r="I303" i="5"/>
  <c r="I219" i="5"/>
  <c r="I191" i="5"/>
  <c r="I244" i="5"/>
  <c r="I216" i="5"/>
  <c r="I294" i="5"/>
  <c r="I291" i="5"/>
  <c r="I319" i="5"/>
  <c r="I207" i="5"/>
  <c r="I179" i="5"/>
  <c r="I123" i="5"/>
  <c r="H306" i="5"/>
  <c r="H250" i="5"/>
  <c r="H138" i="5"/>
  <c r="H194" i="5"/>
  <c r="H303" i="5"/>
  <c r="H219" i="5"/>
  <c r="H275" i="5"/>
  <c r="H300" i="5"/>
  <c r="H272" i="5"/>
  <c r="H244" i="5"/>
  <c r="H160" i="5"/>
  <c r="H271" i="5"/>
  <c r="H242" i="5"/>
  <c r="H214" i="5"/>
  <c r="H325" i="5"/>
  <c r="H157" i="5"/>
  <c r="H129" i="5"/>
  <c r="H241" i="5"/>
  <c r="H297" i="5"/>
  <c r="H269" i="5"/>
  <c r="H213" i="5"/>
  <c r="H291" i="5"/>
  <c r="H235" i="5"/>
  <c r="H179" i="5"/>
  <c r="H319" i="5"/>
  <c r="H262" i="5"/>
  <c r="K168" i="5"/>
  <c r="K196" i="5"/>
  <c r="K307" i="5"/>
  <c r="K251" i="5"/>
  <c r="K138" i="5"/>
  <c r="K277" i="5"/>
  <c r="K221" i="5"/>
  <c r="K193" i="5"/>
  <c r="K165" i="5"/>
  <c r="K305" i="5"/>
  <c r="K331" i="5"/>
  <c r="K162" i="5"/>
  <c r="K301" i="5"/>
  <c r="K273" i="5"/>
  <c r="K161" i="5"/>
  <c r="K132" i="5"/>
  <c r="K242" i="5"/>
  <c r="K295" i="5"/>
  <c r="K239" i="5"/>
  <c r="K323" i="5"/>
  <c r="K127" i="5"/>
  <c r="K182" i="5"/>
  <c r="K235" i="5"/>
  <c r="K263" i="5"/>
  <c r="K290" i="5"/>
  <c r="K149" i="5"/>
  <c r="J251" i="5"/>
  <c r="J139" i="5"/>
  <c r="J335" i="5"/>
  <c r="J195" i="5"/>
  <c r="J167" i="5"/>
  <c r="J307" i="5"/>
  <c r="J278" i="5"/>
  <c r="J193" i="5"/>
  <c r="J330" i="5"/>
  <c r="J190" i="5"/>
  <c r="J131" i="5"/>
  <c r="J182" i="5"/>
  <c r="J293" i="5"/>
  <c r="J237" i="5"/>
  <c r="J321" i="5"/>
  <c r="I140" i="5"/>
  <c r="I280" i="5"/>
  <c r="I306" i="5"/>
  <c r="I166" i="5"/>
  <c r="I304" i="5"/>
  <c r="I248" i="5"/>
  <c r="I220" i="5"/>
  <c r="I330" i="5"/>
  <c r="I324" i="5"/>
  <c r="I212" i="5"/>
  <c r="I210" i="5"/>
  <c r="I265" i="5"/>
  <c r="I153" i="5"/>
  <c r="I151" i="5"/>
  <c r="I289" i="5"/>
  <c r="H223" i="5"/>
  <c r="H220" i="5"/>
  <c r="H189" i="5"/>
  <c r="H267" i="5"/>
  <c r="K252" i="5"/>
  <c r="K336" i="5"/>
  <c r="K140" i="5"/>
  <c r="K167" i="5"/>
  <c r="K139" i="5"/>
  <c r="K306" i="5"/>
  <c r="K250" i="5"/>
  <c r="K137" i="5"/>
  <c r="K304" i="5"/>
  <c r="K276" i="5"/>
  <c r="K192" i="5"/>
  <c r="K135" i="5"/>
  <c r="K303" i="5"/>
  <c r="K275" i="5"/>
  <c r="K326" i="5"/>
  <c r="K324" i="5"/>
  <c r="K322" i="5"/>
  <c r="K294" i="5"/>
  <c r="K238" i="5"/>
  <c r="K210" i="5"/>
  <c r="K265" i="5"/>
  <c r="K207" i="5"/>
  <c r="K179" i="5"/>
  <c r="K206" i="5"/>
  <c r="K122" i="5"/>
  <c r="K318" i="5"/>
  <c r="K150" i="5"/>
  <c r="K317" i="5"/>
  <c r="J336" i="5"/>
  <c r="J308" i="5"/>
  <c r="J280" i="5"/>
  <c r="J305" i="5"/>
  <c r="J277" i="5"/>
  <c r="J221" i="5"/>
  <c r="J137" i="5"/>
  <c r="J299" i="5"/>
  <c r="J209" i="5"/>
  <c r="J318" i="5"/>
  <c r="J290" i="5"/>
  <c r="J234" i="5"/>
  <c r="J150" i="5"/>
  <c r="J122" i="5"/>
  <c r="I224" i="5"/>
  <c r="I168" i="5"/>
  <c r="I308" i="5"/>
  <c r="I252" i="5"/>
  <c r="I195" i="5"/>
  <c r="I334" i="5"/>
  <c r="I250" i="5"/>
  <c r="I222" i="5"/>
  <c r="I333" i="5"/>
  <c r="I277" i="5"/>
  <c r="I137" i="5"/>
  <c r="I136" i="5"/>
  <c r="I332" i="5"/>
  <c r="I164" i="5"/>
  <c r="I331" i="5"/>
  <c r="I163" i="5"/>
  <c r="I189" i="5"/>
  <c r="I301" i="5"/>
  <c r="I273" i="5"/>
  <c r="I217" i="5"/>
  <c r="I133" i="5"/>
  <c r="I272" i="5"/>
  <c r="I132" i="5"/>
  <c r="I271" i="5"/>
  <c r="I159" i="5"/>
  <c r="I326" i="5"/>
  <c r="I214" i="5"/>
  <c r="I296" i="5"/>
  <c r="I128" i="5"/>
  <c r="I238" i="5"/>
  <c r="I182" i="5"/>
  <c r="I154" i="5"/>
  <c r="I209" i="5"/>
  <c r="I124" i="5"/>
  <c r="I264" i="5"/>
  <c r="I292" i="5"/>
  <c r="I152" i="5"/>
  <c r="I318" i="5"/>
  <c r="I234" i="5"/>
  <c r="I121" i="5"/>
  <c r="I205" i="5"/>
  <c r="I317" i="5"/>
  <c r="I261" i="5"/>
  <c r="I233" i="5"/>
  <c r="H195" i="5"/>
  <c r="H136" i="5"/>
  <c r="H186" i="5"/>
  <c r="H158" i="5"/>
  <c r="H130" i="5"/>
  <c r="H155" i="5"/>
  <c r="H127" i="5"/>
  <c r="H181" i="5"/>
  <c r="H236" i="5"/>
  <c r="H152" i="5"/>
  <c r="H289" i="5"/>
  <c r="H121" i="5"/>
  <c r="K308" i="5"/>
  <c r="K280" i="5"/>
  <c r="K334" i="5"/>
  <c r="K222" i="5"/>
  <c r="K194" i="5"/>
  <c r="K166" i="5"/>
  <c r="K333" i="5"/>
  <c r="K247" i="5"/>
  <c r="K163" i="5"/>
  <c r="K219" i="5"/>
  <c r="K330" i="5"/>
  <c r="K274" i="5"/>
  <c r="K246" i="5"/>
  <c r="K218" i="5"/>
  <c r="K328" i="5"/>
  <c r="K300" i="5"/>
  <c r="K188" i="5"/>
  <c r="K115" i="5"/>
  <c r="K186" i="5"/>
  <c r="K296" i="5"/>
  <c r="K212" i="5"/>
  <c r="K240" i="5"/>
  <c r="K156" i="5"/>
  <c r="K267" i="5"/>
  <c r="K211" i="5"/>
  <c r="K183" i="5"/>
  <c r="K293" i="5"/>
  <c r="K237" i="5"/>
  <c r="K125" i="5"/>
  <c r="K321" i="5"/>
  <c r="K181" i="5"/>
  <c r="K180" i="5"/>
  <c r="K262" i="5"/>
  <c r="K234" i="5"/>
  <c r="K233" i="5"/>
  <c r="K114" i="5"/>
  <c r="J252" i="5"/>
  <c r="J224" i="5"/>
  <c r="J196" i="5"/>
  <c r="J140" i="5"/>
  <c r="J194" i="5"/>
  <c r="J333" i="5"/>
  <c r="J249" i="5"/>
  <c r="J275" i="5"/>
  <c r="J191" i="5"/>
  <c r="J134" i="5"/>
  <c r="J218" i="5"/>
  <c r="J162" i="5"/>
  <c r="J274" i="5"/>
  <c r="J187" i="5"/>
  <c r="J271" i="5"/>
  <c r="J115" i="5"/>
  <c r="J185" i="5"/>
  <c r="J266" i="5"/>
  <c r="J265" i="5"/>
  <c r="J181" i="5"/>
  <c r="J153" i="5"/>
  <c r="J263" i="5"/>
  <c r="J179" i="5"/>
  <c r="I336" i="5"/>
  <c r="I279" i="5"/>
  <c r="I335" i="5"/>
  <c r="I221" i="5"/>
  <c r="I305" i="5"/>
  <c r="I192" i="5"/>
  <c r="I275" i="5"/>
  <c r="I246" i="5"/>
  <c r="I218" i="5"/>
  <c r="I302" i="5"/>
  <c r="I274" i="5"/>
  <c r="I329" i="5"/>
  <c r="I327" i="5"/>
  <c r="I131" i="5"/>
  <c r="I299" i="5"/>
  <c r="I130" i="5"/>
  <c r="I298" i="5"/>
  <c r="I186" i="5"/>
  <c r="I242" i="5"/>
  <c r="I115" i="5"/>
  <c r="I268" i="5"/>
  <c r="I321" i="5"/>
  <c r="I293" i="5"/>
  <c r="I236" i="5"/>
  <c r="I320" i="5"/>
  <c r="I262" i="5"/>
  <c r="I122" i="5"/>
  <c r="I177" i="5"/>
  <c r="I114" i="5"/>
  <c r="H280" i="5"/>
  <c r="H196" i="5"/>
  <c r="H251" i="5"/>
  <c r="H335" i="5"/>
  <c r="H279" i="5"/>
  <c r="H167" i="5"/>
  <c r="H193" i="5"/>
  <c r="H115" i="5"/>
  <c r="H277" i="5"/>
  <c r="H304" i="5"/>
  <c r="H276" i="5"/>
  <c r="H248" i="5"/>
  <c r="H274" i="5"/>
  <c r="H190" i="5"/>
  <c r="H273" i="5"/>
  <c r="H133" i="5"/>
  <c r="H301" i="5"/>
  <c r="H329" i="5"/>
  <c r="H245" i="5"/>
  <c r="H298" i="5"/>
  <c r="H295" i="5"/>
  <c r="H323" i="5"/>
  <c r="H239" i="5"/>
  <c r="H320" i="5"/>
  <c r="H292" i="5"/>
  <c r="H264" i="5"/>
  <c r="H317" i="5"/>
  <c r="H261" i="5"/>
  <c r="H233" i="5"/>
  <c r="H114" i="5"/>
  <c r="H336" i="5"/>
  <c r="J334" i="5"/>
  <c r="H333" i="5"/>
  <c r="J331" i="5"/>
  <c r="H330" i="5"/>
  <c r="J328" i="5"/>
  <c r="H327" i="5"/>
  <c r="J325" i="5"/>
  <c r="J322" i="5"/>
  <c r="H321" i="5"/>
  <c r="J319" i="5"/>
  <c r="H318" i="5"/>
  <c r="H252" i="5"/>
  <c r="J250" i="5"/>
  <c r="H249" i="5"/>
  <c r="J247" i="5"/>
  <c r="H246" i="5"/>
  <c r="J244" i="5"/>
  <c r="H243" i="5"/>
  <c r="J241" i="5"/>
  <c r="J238" i="5"/>
  <c r="H237" i="5"/>
  <c r="J235" i="5"/>
  <c r="H234" i="5"/>
  <c r="H168" i="5"/>
  <c r="J166" i="5"/>
  <c r="H165" i="5"/>
  <c r="J163" i="5"/>
  <c r="H162" i="5"/>
  <c r="J160" i="5"/>
  <c r="H159" i="5"/>
  <c r="J157" i="5"/>
  <c r="J154" i="5"/>
  <c r="H153" i="5"/>
  <c r="J151" i="5"/>
  <c r="H150" i="5"/>
  <c r="J114" i="5"/>
  <c r="H308" i="5"/>
  <c r="J306" i="5"/>
  <c r="H305" i="5"/>
  <c r="J303" i="5"/>
  <c r="H302" i="5"/>
  <c r="J300" i="5"/>
  <c r="H299" i="5"/>
  <c r="J297" i="5"/>
  <c r="J294" i="5"/>
  <c r="H293" i="5"/>
  <c r="J291" i="5"/>
  <c r="H290" i="5"/>
  <c r="H224" i="5"/>
  <c r="J222" i="5"/>
  <c r="H221" i="5"/>
  <c r="J219" i="5"/>
  <c r="H218" i="5"/>
  <c r="J216" i="5"/>
  <c r="H215" i="5"/>
  <c r="J213" i="5"/>
  <c r="J210" i="5"/>
  <c r="H209" i="5"/>
  <c r="J207" i="5"/>
  <c r="H206" i="5"/>
  <c r="J132" i="5"/>
  <c r="H122" i="5"/>
  <c r="G261" i="1"/>
  <c r="G260" i="1"/>
  <c r="CN30" i="6"/>
  <c r="CO30" i="6"/>
  <c r="CN31" i="6"/>
  <c r="CO31" i="6"/>
  <c r="CN32" i="6"/>
  <c r="CO32" i="6"/>
  <c r="CN33" i="6"/>
  <c r="CO33" i="6"/>
  <c r="BS30" i="6"/>
  <c r="BT30" i="6"/>
  <c r="BS31" i="6"/>
  <c r="BT31" i="6"/>
  <c r="AX30" i="6"/>
  <c r="AY30" i="6"/>
  <c r="AX31" i="6"/>
  <c r="AY31" i="6"/>
  <c r="AX32" i="6"/>
  <c r="AY32" i="6"/>
  <c r="AX33" i="6"/>
  <c r="AY33" i="6"/>
  <c r="AC30" i="6"/>
  <c r="AD30" i="6"/>
  <c r="AC31" i="6"/>
  <c r="AD31" i="6"/>
  <c r="AC32" i="6"/>
  <c r="AD32" i="6"/>
  <c r="AC33" i="6"/>
  <c r="AD33" i="6"/>
  <c r="H33" i="6"/>
  <c r="I33" i="6"/>
  <c r="H30" i="6"/>
  <c r="I30" i="6"/>
  <c r="H31" i="6"/>
  <c r="I31" i="6"/>
  <c r="H32" i="6"/>
  <c r="I32" i="6"/>
  <c r="D261" i="1"/>
  <c r="D260" i="1"/>
  <c r="D259" i="1"/>
  <c r="D258" i="1"/>
  <c r="G259" i="1"/>
  <c r="G258" i="1"/>
  <c r="G257" i="1"/>
  <c r="G256" i="1"/>
  <c r="G255" i="1"/>
  <c r="G254" i="1"/>
  <c r="G253" i="1"/>
  <c r="G252" i="1"/>
  <c r="G251" i="1"/>
  <c r="G250" i="1"/>
  <c r="G249" i="1"/>
  <c r="G248" i="1"/>
  <c r="G247" i="1"/>
  <c r="G246" i="1"/>
  <c r="G245" i="1"/>
  <c r="G244" i="1"/>
  <c r="G243" i="1"/>
  <c r="G242" i="1"/>
  <c r="G241" i="1"/>
  <c r="G240" i="1"/>
  <c r="G239" i="1"/>
  <c r="G238" i="1"/>
  <c r="G237" i="1"/>
  <c r="D238" i="1"/>
  <c r="D239" i="1"/>
  <c r="D240" i="1"/>
  <c r="D241" i="1"/>
  <c r="D242" i="1"/>
  <c r="D243" i="1"/>
  <c r="D244" i="1"/>
  <c r="D245" i="1"/>
  <c r="D246" i="1"/>
  <c r="D247" i="1"/>
  <c r="D248" i="1"/>
  <c r="D249" i="1"/>
  <c r="D250" i="1"/>
  <c r="D251" i="1"/>
  <c r="D252" i="1"/>
  <c r="D253" i="1"/>
  <c r="D254" i="1"/>
  <c r="D255" i="1"/>
  <c r="D256" i="1"/>
  <c r="D257" i="1"/>
  <c r="D237" i="1"/>
  <c r="C46" i="11"/>
  <c r="C55" i="11"/>
  <c r="C54" i="11"/>
  <c r="J48" i="11"/>
  <c r="N48" i="11" s="1"/>
  <c r="J47" i="11"/>
  <c r="N47" i="11" s="1"/>
  <c r="J45" i="11"/>
  <c r="N45" i="11" s="1"/>
  <c r="J44" i="11"/>
  <c r="N44" i="11" s="1"/>
  <c r="B97" i="11" s="1"/>
  <c r="B96" i="11" s="1"/>
  <c r="B137" i="11" s="1"/>
  <c r="K46" i="11"/>
  <c r="K45" i="11"/>
  <c r="K44" i="11"/>
  <c r="I48" i="11"/>
  <c r="M48" i="11" s="1"/>
  <c r="I47" i="11"/>
  <c r="M47" i="11" s="1"/>
  <c r="I45" i="11"/>
  <c r="M45" i="11" s="1"/>
  <c r="I44" i="11"/>
  <c r="M44" i="11" s="1"/>
  <c r="C52" i="11"/>
  <c r="C53" i="11"/>
  <c r="F48" i="11"/>
  <c r="F55" i="11" s="1"/>
  <c r="F47" i="11"/>
  <c r="F54" i="11" s="1"/>
  <c r="F45" i="11"/>
  <c r="F52" i="11" s="1"/>
  <c r="F44" i="11"/>
  <c r="F51" i="11" s="1"/>
  <c r="E45" i="11"/>
  <c r="E52" i="11" s="1"/>
  <c r="E44" i="11"/>
  <c r="E51" i="11" s="1"/>
  <c r="E48" i="11"/>
  <c r="E55" i="11" s="1"/>
  <c r="E47" i="11"/>
  <c r="D45" i="11"/>
  <c r="L45" i="11" s="1"/>
  <c r="D44" i="11"/>
  <c r="D46" i="11"/>
  <c r="D53" i="11" s="1"/>
  <c r="C48" i="11"/>
  <c r="C47" i="11"/>
  <c r="C45" i="11"/>
  <c r="B45" i="11"/>
  <c r="B52" i="11" s="1"/>
  <c r="B44" i="11"/>
  <c r="B48" i="11"/>
  <c r="B55" i="11" s="1"/>
  <c r="B47" i="11"/>
  <c r="B54" i="11" s="1"/>
  <c r="CO29" i="6"/>
  <c r="CN29" i="6"/>
  <c r="CO28" i="6"/>
  <c r="CN28" i="6"/>
  <c r="CO27" i="6"/>
  <c r="CN27" i="6"/>
  <c r="CO26" i="6"/>
  <c r="CN26" i="6"/>
  <c r="CO25" i="6"/>
  <c r="CN25" i="6"/>
  <c r="CO24" i="6"/>
  <c r="CN24" i="6"/>
  <c r="CO23" i="6"/>
  <c r="CN23" i="6"/>
  <c r="CO22" i="6"/>
  <c r="CN22" i="6"/>
  <c r="CO21" i="6"/>
  <c r="CN21" i="6"/>
  <c r="CO20" i="6"/>
  <c r="CN20" i="6"/>
  <c r="CO19" i="6"/>
  <c r="CN19" i="6"/>
  <c r="CO18" i="6"/>
  <c r="CN18" i="6"/>
  <c r="CO17" i="6"/>
  <c r="CN17" i="6"/>
  <c r="CO16" i="6"/>
  <c r="CN16" i="6"/>
  <c r="CO15" i="6"/>
  <c r="CN15" i="6"/>
  <c r="CO14" i="6"/>
  <c r="CN14" i="6"/>
  <c r="CO13" i="6"/>
  <c r="CN13" i="6"/>
  <c r="CO12" i="6"/>
  <c r="CN12" i="6"/>
  <c r="CO11" i="6"/>
  <c r="CN11" i="6"/>
  <c r="CO10" i="6"/>
  <c r="CN10" i="6"/>
  <c r="CO9" i="6"/>
  <c r="CN9" i="6"/>
  <c r="BT29" i="6"/>
  <c r="BS29" i="6"/>
  <c r="BT28" i="6"/>
  <c r="BS28" i="6"/>
  <c r="BT27" i="6"/>
  <c r="BS27" i="6"/>
  <c r="BT26" i="6"/>
  <c r="BS26" i="6"/>
  <c r="BT25" i="6"/>
  <c r="BS25" i="6"/>
  <c r="BT24" i="6"/>
  <c r="BS24" i="6"/>
  <c r="BT23" i="6"/>
  <c r="BS23" i="6"/>
  <c r="BT22" i="6"/>
  <c r="BS22" i="6"/>
  <c r="BT21" i="6"/>
  <c r="BS21" i="6"/>
  <c r="BT20" i="6"/>
  <c r="BS20" i="6"/>
  <c r="BT19" i="6"/>
  <c r="BS19" i="6"/>
  <c r="BT18" i="6"/>
  <c r="BS18" i="6"/>
  <c r="BT17" i="6"/>
  <c r="BS17" i="6"/>
  <c r="BT16" i="6"/>
  <c r="BS16" i="6"/>
  <c r="BT15" i="6"/>
  <c r="BS15" i="6"/>
  <c r="BT14" i="6"/>
  <c r="BS14" i="6"/>
  <c r="BT13" i="6"/>
  <c r="BS13" i="6"/>
  <c r="BT12" i="6"/>
  <c r="BS12" i="6"/>
  <c r="BT11" i="6"/>
  <c r="BS11" i="6"/>
  <c r="BT10" i="6"/>
  <c r="BS10" i="6"/>
  <c r="BT9" i="6"/>
  <c r="BS9" i="6"/>
  <c r="AY29" i="6"/>
  <c r="AX29" i="6"/>
  <c r="AY28" i="6"/>
  <c r="AX28" i="6"/>
  <c r="AY27" i="6"/>
  <c r="AX27" i="6"/>
  <c r="AY26" i="6"/>
  <c r="AX26" i="6"/>
  <c r="AY25" i="6"/>
  <c r="AX25" i="6"/>
  <c r="AY24" i="6"/>
  <c r="AX24" i="6"/>
  <c r="AY23" i="6"/>
  <c r="AX23" i="6"/>
  <c r="AY22" i="6"/>
  <c r="AX22" i="6"/>
  <c r="AY21" i="6"/>
  <c r="AX21" i="6"/>
  <c r="AY20" i="6"/>
  <c r="AX20" i="6"/>
  <c r="AY19" i="6"/>
  <c r="AX19" i="6"/>
  <c r="AY18" i="6"/>
  <c r="AX18" i="6"/>
  <c r="AY17" i="6"/>
  <c r="AX17" i="6"/>
  <c r="AY16" i="6"/>
  <c r="AX16" i="6"/>
  <c r="AY15" i="6"/>
  <c r="AX15" i="6"/>
  <c r="AY14" i="6"/>
  <c r="AX14" i="6"/>
  <c r="AY13" i="6"/>
  <c r="AX13" i="6"/>
  <c r="AY12" i="6"/>
  <c r="AX12" i="6"/>
  <c r="AY11" i="6"/>
  <c r="AX11" i="6"/>
  <c r="AY10" i="6"/>
  <c r="AX10" i="6"/>
  <c r="AY9" i="6"/>
  <c r="AX9" i="6"/>
  <c r="AD29" i="6"/>
  <c r="AC29" i="6"/>
  <c r="AD28" i="6"/>
  <c r="AC28" i="6"/>
  <c r="AD27" i="6"/>
  <c r="AC27" i="6"/>
  <c r="AD26" i="6"/>
  <c r="AC26" i="6"/>
  <c r="AD25" i="6"/>
  <c r="AC25" i="6"/>
  <c r="AD24" i="6"/>
  <c r="AC24" i="6"/>
  <c r="AD23" i="6"/>
  <c r="AC23" i="6"/>
  <c r="AD22" i="6"/>
  <c r="AC22" i="6"/>
  <c r="AD21" i="6"/>
  <c r="AC21" i="6"/>
  <c r="AD20" i="6"/>
  <c r="AC20" i="6"/>
  <c r="AD19" i="6"/>
  <c r="AC19" i="6"/>
  <c r="AD18" i="6"/>
  <c r="AC18" i="6"/>
  <c r="AD17" i="6"/>
  <c r="AC17" i="6"/>
  <c r="AD16" i="6"/>
  <c r="AC16" i="6"/>
  <c r="AD15" i="6"/>
  <c r="AC15" i="6"/>
  <c r="AD14" i="6"/>
  <c r="AC14" i="6"/>
  <c r="AD13" i="6"/>
  <c r="AC13" i="6"/>
  <c r="AD12" i="6"/>
  <c r="AC12" i="6"/>
  <c r="AD11" i="6"/>
  <c r="AC11" i="6"/>
  <c r="AD10" i="6"/>
  <c r="AC10" i="6"/>
  <c r="AD9" i="6"/>
  <c r="AC9" i="6"/>
  <c r="H10" i="6"/>
  <c r="H11" i="6"/>
  <c r="H12" i="6"/>
  <c r="H13" i="6"/>
  <c r="H14" i="6"/>
  <c r="H15" i="6"/>
  <c r="H16" i="6"/>
  <c r="H17" i="6"/>
  <c r="H18" i="6"/>
  <c r="H19" i="6"/>
  <c r="H20" i="6"/>
  <c r="H21" i="6"/>
  <c r="H22" i="6"/>
  <c r="H23" i="6"/>
  <c r="H24" i="6"/>
  <c r="H25" i="6"/>
  <c r="H26" i="6"/>
  <c r="H27" i="6"/>
  <c r="H28" i="6"/>
  <c r="H29" i="6"/>
  <c r="H9" i="6"/>
  <c r="I29" i="6"/>
  <c r="I28" i="6"/>
  <c r="I27" i="6"/>
  <c r="I26" i="6"/>
  <c r="I25" i="6"/>
  <c r="I24" i="6"/>
  <c r="I23" i="6"/>
  <c r="I22" i="6"/>
  <c r="I21" i="6"/>
  <c r="I20" i="6"/>
  <c r="I19" i="6"/>
  <c r="I18" i="6"/>
  <c r="I17" i="6"/>
  <c r="I16" i="6"/>
  <c r="I15" i="6"/>
  <c r="I14" i="6"/>
  <c r="I13" i="6"/>
  <c r="I12" i="6"/>
  <c r="I11" i="6"/>
  <c r="I10" i="6"/>
  <c r="I9" i="6"/>
  <c r="CR15" i="6"/>
  <c r="CV14" i="6"/>
  <c r="CR14" i="6"/>
  <c r="CV13" i="6"/>
  <c r="CR13" i="6"/>
  <c r="CR12" i="6"/>
  <c r="BW15" i="6"/>
  <c r="CA14" i="6"/>
  <c r="BW14" i="6"/>
  <c r="CA13" i="6"/>
  <c r="BW13" i="6"/>
  <c r="BW12" i="6"/>
  <c r="BB15" i="6"/>
  <c r="BF14" i="6"/>
  <c r="BB14" i="6"/>
  <c r="BF13" i="6"/>
  <c r="BB13" i="6"/>
  <c r="BB12" i="6"/>
  <c r="AG15" i="6"/>
  <c r="AK14" i="6"/>
  <c r="AG14" i="6"/>
  <c r="AK13" i="6"/>
  <c r="AG13" i="6"/>
  <c r="AG12" i="6"/>
  <c r="L15" i="6"/>
  <c r="M32" i="1"/>
  <c r="M33" i="1"/>
  <c r="M34" i="1"/>
  <c r="M35" i="1"/>
  <c r="M36" i="1"/>
  <c r="M37" i="1"/>
  <c r="M38" i="1"/>
  <c r="M39" i="1"/>
  <c r="M40" i="1"/>
  <c r="M41" i="1"/>
  <c r="M42" i="1"/>
  <c r="M43" i="1"/>
  <c r="M44" i="1"/>
  <c r="M45" i="1"/>
  <c r="M46" i="1"/>
  <c r="M47" i="1"/>
  <c r="M48" i="1"/>
  <c r="M31" i="1"/>
  <c r="P14" i="6"/>
  <c r="P13" i="6"/>
  <c r="L14" i="6"/>
  <c r="L13" i="6"/>
  <c r="L12" i="6"/>
  <c r="AT112" i="5"/>
  <c r="AT336" i="5" s="1"/>
  <c r="AT339" i="5" s="1"/>
  <c r="AS112" i="5"/>
  <c r="AS115" i="5" s="1"/>
  <c r="AR112" i="5"/>
  <c r="AQ112" i="5"/>
  <c r="AP112" i="5"/>
  <c r="AO112" i="5"/>
  <c r="AN112" i="5"/>
  <c r="AM112" i="5"/>
  <c r="AL112" i="5"/>
  <c r="AK112" i="5"/>
  <c r="AJ112" i="5"/>
  <c r="AI112" i="5"/>
  <c r="AH112" i="5"/>
  <c r="AG112" i="5"/>
  <c r="AF112" i="5"/>
  <c r="AE112" i="5"/>
  <c r="AD112" i="5"/>
  <c r="AC112" i="5"/>
  <c r="AB112" i="5"/>
  <c r="AA112" i="5"/>
  <c r="AT111" i="5"/>
  <c r="AS111" i="5"/>
  <c r="AS279" i="5" s="1"/>
  <c r="AR111" i="5"/>
  <c r="AQ111" i="5"/>
  <c r="AP111" i="5"/>
  <c r="AO111" i="5"/>
  <c r="AN111" i="5"/>
  <c r="AM111" i="5"/>
  <c r="AL111" i="5"/>
  <c r="AK111" i="5"/>
  <c r="AJ111" i="5"/>
  <c r="AI111" i="5"/>
  <c r="AH111" i="5"/>
  <c r="AG111" i="5"/>
  <c r="AF111" i="5"/>
  <c r="AE111" i="5"/>
  <c r="AD111" i="5"/>
  <c r="AC111" i="5"/>
  <c r="AB111" i="5"/>
  <c r="AA111" i="5"/>
  <c r="AT110" i="5"/>
  <c r="AS110" i="5"/>
  <c r="AR110" i="5"/>
  <c r="AR166" i="5" s="1"/>
  <c r="AQ110" i="5"/>
  <c r="AP110" i="5"/>
  <c r="AO110" i="5"/>
  <c r="AN110" i="5"/>
  <c r="AM110" i="5"/>
  <c r="AL110" i="5"/>
  <c r="AK110" i="5"/>
  <c r="AJ110" i="5"/>
  <c r="AI110" i="5"/>
  <c r="AH110" i="5"/>
  <c r="AG110" i="5"/>
  <c r="AF110" i="5"/>
  <c r="AE110" i="5"/>
  <c r="AD110" i="5"/>
  <c r="AC110" i="5"/>
  <c r="AB110" i="5"/>
  <c r="AA110" i="5"/>
  <c r="AT109" i="5"/>
  <c r="AS109" i="5"/>
  <c r="AR109" i="5"/>
  <c r="AQ109" i="5"/>
  <c r="AQ277" i="5" s="1"/>
  <c r="AP109" i="5"/>
  <c r="AO109" i="5"/>
  <c r="AN109" i="5"/>
  <c r="AM109" i="5"/>
  <c r="AL109" i="5"/>
  <c r="AK109" i="5"/>
  <c r="AJ109" i="5"/>
  <c r="AI109" i="5"/>
  <c r="AH109" i="5"/>
  <c r="AG109" i="5"/>
  <c r="AF109" i="5"/>
  <c r="AE109" i="5"/>
  <c r="AD109" i="5"/>
  <c r="AC109" i="5"/>
  <c r="AB109" i="5"/>
  <c r="AA109" i="5"/>
  <c r="AT108" i="5"/>
  <c r="AS108" i="5"/>
  <c r="AR108" i="5"/>
  <c r="AQ108" i="5"/>
  <c r="AP108" i="5"/>
  <c r="AP304" i="5" s="1"/>
  <c r="AO108" i="5"/>
  <c r="AN108" i="5"/>
  <c r="AM108" i="5"/>
  <c r="AL108" i="5"/>
  <c r="AK108" i="5"/>
  <c r="AJ108" i="5"/>
  <c r="AI108" i="5"/>
  <c r="AH108" i="5"/>
  <c r="AG108" i="5"/>
  <c r="AF108" i="5"/>
  <c r="AE108" i="5"/>
  <c r="AD108" i="5"/>
  <c r="AC108" i="5"/>
  <c r="AB108" i="5"/>
  <c r="AA108" i="5"/>
  <c r="AT107" i="5"/>
  <c r="AS107" i="5"/>
  <c r="AR107" i="5"/>
  <c r="AQ107" i="5"/>
  <c r="AP107" i="5"/>
  <c r="AO107" i="5"/>
  <c r="AO191" i="5" s="1"/>
  <c r="AN107" i="5"/>
  <c r="AM107" i="5"/>
  <c r="AL107" i="5"/>
  <c r="AK107" i="5"/>
  <c r="AJ107" i="5"/>
  <c r="AI107" i="5"/>
  <c r="AH107" i="5"/>
  <c r="AG107" i="5"/>
  <c r="AF107" i="5"/>
  <c r="AE107" i="5"/>
  <c r="AD107" i="5"/>
  <c r="AC107" i="5"/>
  <c r="AB107" i="5"/>
  <c r="AA107" i="5"/>
  <c r="AT106" i="5"/>
  <c r="AS106" i="5"/>
  <c r="AR106" i="5"/>
  <c r="AQ106" i="5"/>
  <c r="AP106" i="5"/>
  <c r="AO106" i="5"/>
  <c r="AN106" i="5"/>
  <c r="AN246" i="5" s="1"/>
  <c r="AM106" i="5"/>
  <c r="AL106" i="5"/>
  <c r="AK106" i="5"/>
  <c r="AJ106" i="5"/>
  <c r="AI106" i="5"/>
  <c r="AH106" i="5"/>
  <c r="AG106" i="5"/>
  <c r="AF106" i="5"/>
  <c r="AE106" i="5"/>
  <c r="AD106" i="5"/>
  <c r="AC106" i="5"/>
  <c r="AB106" i="5"/>
  <c r="AA106" i="5"/>
  <c r="AT105" i="5"/>
  <c r="AS105" i="5"/>
  <c r="AR105" i="5"/>
  <c r="AQ105" i="5"/>
  <c r="AP105" i="5"/>
  <c r="AO105" i="5"/>
  <c r="AN105" i="5"/>
  <c r="AM105" i="5"/>
  <c r="AM161" i="5" s="1"/>
  <c r="AL105" i="5"/>
  <c r="AK105" i="5"/>
  <c r="AJ105" i="5"/>
  <c r="AI105" i="5"/>
  <c r="AH105" i="5"/>
  <c r="AG105" i="5"/>
  <c r="AF105" i="5"/>
  <c r="AE105" i="5"/>
  <c r="AD105" i="5"/>
  <c r="AC105" i="5"/>
  <c r="AB105" i="5"/>
  <c r="AA105" i="5"/>
  <c r="AT104" i="5"/>
  <c r="AS104" i="5"/>
  <c r="AR104" i="5"/>
  <c r="AQ104" i="5"/>
  <c r="AP104" i="5"/>
  <c r="AO104" i="5"/>
  <c r="AN104" i="5"/>
  <c r="AM104" i="5"/>
  <c r="AL104" i="5"/>
  <c r="AL272" i="5" s="1"/>
  <c r="AK104" i="5"/>
  <c r="AJ104" i="5"/>
  <c r="AI104" i="5"/>
  <c r="AH104" i="5"/>
  <c r="AG104" i="5"/>
  <c r="AF104" i="5"/>
  <c r="AE104" i="5"/>
  <c r="AD104" i="5"/>
  <c r="AC104" i="5"/>
  <c r="AB104" i="5"/>
  <c r="AA104" i="5"/>
  <c r="AT103" i="5"/>
  <c r="AS103" i="5"/>
  <c r="AR103" i="5"/>
  <c r="AQ103" i="5"/>
  <c r="AP103" i="5"/>
  <c r="AO103" i="5"/>
  <c r="AN103" i="5"/>
  <c r="AM103" i="5"/>
  <c r="AL103" i="5"/>
  <c r="AK103" i="5"/>
  <c r="AK187" i="5" s="1"/>
  <c r="AJ103" i="5"/>
  <c r="AI103" i="5"/>
  <c r="AH103" i="5"/>
  <c r="AG103" i="5"/>
  <c r="AF103" i="5"/>
  <c r="AE103" i="5"/>
  <c r="AD103" i="5"/>
  <c r="AC103" i="5"/>
  <c r="AB103" i="5"/>
  <c r="AA103" i="5"/>
  <c r="AT102" i="5"/>
  <c r="AS102" i="5"/>
  <c r="AR102" i="5"/>
  <c r="AQ102" i="5"/>
  <c r="AP102" i="5"/>
  <c r="AO102" i="5"/>
  <c r="AN102" i="5"/>
  <c r="AM102" i="5"/>
  <c r="AL102" i="5"/>
  <c r="AK102" i="5"/>
  <c r="AJ102" i="5"/>
  <c r="AJ214" i="5" s="1"/>
  <c r="AI102" i="5"/>
  <c r="AH102" i="5"/>
  <c r="AG102" i="5"/>
  <c r="AF102" i="5"/>
  <c r="AE102" i="5"/>
  <c r="AD102" i="5"/>
  <c r="AC102" i="5"/>
  <c r="AB102" i="5"/>
  <c r="AA102" i="5"/>
  <c r="AT101" i="5"/>
  <c r="AS101" i="5"/>
  <c r="AR101" i="5"/>
  <c r="AQ101" i="5"/>
  <c r="AP101" i="5"/>
  <c r="AO101" i="5"/>
  <c r="AN101" i="5"/>
  <c r="AM101" i="5"/>
  <c r="AL101" i="5"/>
  <c r="AK101" i="5"/>
  <c r="AJ101" i="5"/>
  <c r="AI101" i="5"/>
  <c r="AI269" i="5" s="1"/>
  <c r="AH101" i="5"/>
  <c r="AG101" i="5"/>
  <c r="AF101" i="5"/>
  <c r="AE101" i="5"/>
  <c r="AD101" i="5"/>
  <c r="AC101" i="5"/>
  <c r="AB101" i="5"/>
  <c r="AA101" i="5"/>
  <c r="AT100" i="5"/>
  <c r="AS100" i="5"/>
  <c r="AR100" i="5"/>
  <c r="AQ100" i="5"/>
  <c r="AP100" i="5"/>
  <c r="AO100" i="5"/>
  <c r="AN100" i="5"/>
  <c r="AM100" i="5"/>
  <c r="AL100" i="5"/>
  <c r="AK100" i="5"/>
  <c r="AJ100" i="5"/>
  <c r="AI100" i="5"/>
  <c r="AH100" i="5"/>
  <c r="AH156" i="5" s="1"/>
  <c r="AG100" i="5"/>
  <c r="AF100" i="5"/>
  <c r="AE100" i="5"/>
  <c r="AD100" i="5"/>
  <c r="AC100" i="5"/>
  <c r="AB100" i="5"/>
  <c r="AA100" i="5"/>
  <c r="AT99" i="5"/>
  <c r="AS99" i="5"/>
  <c r="AR99" i="5"/>
  <c r="AQ99" i="5"/>
  <c r="AP99" i="5"/>
  <c r="AO99" i="5"/>
  <c r="AN99" i="5"/>
  <c r="AM99" i="5"/>
  <c r="AL99" i="5"/>
  <c r="AK99" i="5"/>
  <c r="AJ99" i="5"/>
  <c r="AI99" i="5"/>
  <c r="AH99" i="5"/>
  <c r="AG99" i="5"/>
  <c r="AG323" i="5" s="1"/>
  <c r="AF99" i="5"/>
  <c r="AE99" i="5"/>
  <c r="AD99" i="5"/>
  <c r="AC99" i="5"/>
  <c r="AB99" i="5"/>
  <c r="AA99" i="5"/>
  <c r="AT98" i="5"/>
  <c r="AS98" i="5"/>
  <c r="AR98" i="5"/>
  <c r="AQ98" i="5"/>
  <c r="AP98" i="5"/>
  <c r="AO98" i="5"/>
  <c r="AN98" i="5"/>
  <c r="AM98" i="5"/>
  <c r="AL98" i="5"/>
  <c r="AK98" i="5"/>
  <c r="AJ98" i="5"/>
  <c r="AI98" i="5"/>
  <c r="AH98" i="5"/>
  <c r="AG98" i="5"/>
  <c r="AF98" i="5"/>
  <c r="AF210" i="5" s="1"/>
  <c r="AE98" i="5"/>
  <c r="AD98" i="5"/>
  <c r="AC98" i="5"/>
  <c r="AB98" i="5"/>
  <c r="AA98" i="5"/>
  <c r="AT97" i="5"/>
  <c r="AS97" i="5"/>
  <c r="AR97" i="5"/>
  <c r="AQ97" i="5"/>
  <c r="AP97" i="5"/>
  <c r="AO97" i="5"/>
  <c r="AN97" i="5"/>
  <c r="AM97" i="5"/>
  <c r="AL97" i="5"/>
  <c r="AK97" i="5"/>
  <c r="AJ97" i="5"/>
  <c r="AI97" i="5"/>
  <c r="AH97" i="5"/>
  <c r="AG97" i="5"/>
  <c r="AF97" i="5"/>
  <c r="AE97" i="5"/>
  <c r="AE237" i="5" s="1"/>
  <c r="AD97" i="5"/>
  <c r="AC97" i="5"/>
  <c r="AB97" i="5"/>
  <c r="AA97" i="5"/>
  <c r="AT96" i="5"/>
  <c r="AS96" i="5"/>
  <c r="AR96" i="5"/>
  <c r="AQ96" i="5"/>
  <c r="AP96" i="5"/>
  <c r="AO96" i="5"/>
  <c r="AN96" i="5"/>
  <c r="AM96" i="5"/>
  <c r="AL96" i="5"/>
  <c r="AK96" i="5"/>
  <c r="AJ96" i="5"/>
  <c r="AI96" i="5"/>
  <c r="AH96" i="5"/>
  <c r="AG96" i="5"/>
  <c r="AF96" i="5"/>
  <c r="AE96" i="5"/>
  <c r="AD96" i="5"/>
  <c r="AD320" i="5" s="1"/>
  <c r="AC96" i="5"/>
  <c r="AB96" i="5"/>
  <c r="AA96" i="5"/>
  <c r="AT95" i="5"/>
  <c r="AS95" i="5"/>
  <c r="AR95" i="5"/>
  <c r="AQ95" i="5"/>
  <c r="AP95" i="5"/>
  <c r="AO95" i="5"/>
  <c r="AN95" i="5"/>
  <c r="AM95" i="5"/>
  <c r="AL95" i="5"/>
  <c r="AK95" i="5"/>
  <c r="AJ95" i="5"/>
  <c r="AI95" i="5"/>
  <c r="AH95" i="5"/>
  <c r="AG95" i="5"/>
  <c r="AF95" i="5"/>
  <c r="AE95" i="5"/>
  <c r="AD95" i="5"/>
  <c r="AC95" i="5"/>
  <c r="AC291" i="5" s="1"/>
  <c r="AB95" i="5"/>
  <c r="AA95" i="5"/>
  <c r="AT94" i="5"/>
  <c r="AS94" i="5"/>
  <c r="AR94" i="5"/>
  <c r="AQ94" i="5"/>
  <c r="AP94" i="5"/>
  <c r="AO94" i="5"/>
  <c r="AN94" i="5"/>
  <c r="AM94" i="5"/>
  <c r="AL94" i="5"/>
  <c r="AK94" i="5"/>
  <c r="AJ94" i="5"/>
  <c r="AI94" i="5"/>
  <c r="AH94" i="5"/>
  <c r="AG94" i="5"/>
  <c r="AF94" i="5"/>
  <c r="AE94" i="5"/>
  <c r="AD94" i="5"/>
  <c r="AC94" i="5"/>
  <c r="AB94" i="5"/>
  <c r="AB290" i="5" s="1"/>
  <c r="AA94" i="5"/>
  <c r="AT93" i="5"/>
  <c r="AS93" i="5"/>
  <c r="AR93" i="5"/>
  <c r="AQ93" i="5"/>
  <c r="AP93" i="5"/>
  <c r="AO93" i="5"/>
  <c r="AN93" i="5"/>
  <c r="AM93" i="5"/>
  <c r="AL93" i="5"/>
  <c r="AK93" i="5"/>
  <c r="AJ93" i="5"/>
  <c r="AI93" i="5"/>
  <c r="AH93" i="5"/>
  <c r="AG93" i="5"/>
  <c r="AF93" i="5"/>
  <c r="AE93" i="5"/>
  <c r="AD93" i="5"/>
  <c r="AC93" i="5"/>
  <c r="AB93" i="5"/>
  <c r="AA93" i="5"/>
  <c r="AA289" i="5" s="1"/>
  <c r="AA310" i="5" s="1"/>
  <c r="C93" i="5"/>
  <c r="D93" i="5"/>
  <c r="E93" i="5"/>
  <c r="F93" i="5"/>
  <c r="G93" i="5"/>
  <c r="L93" i="5"/>
  <c r="M93" i="5"/>
  <c r="M121" i="5" s="1"/>
  <c r="N93" i="5"/>
  <c r="O93" i="5"/>
  <c r="P93" i="5"/>
  <c r="Q93" i="5"/>
  <c r="R93" i="5"/>
  <c r="S93" i="5"/>
  <c r="T93" i="5"/>
  <c r="U93" i="5"/>
  <c r="C94" i="5"/>
  <c r="D94" i="5"/>
  <c r="E94" i="5"/>
  <c r="F94" i="5"/>
  <c r="G94" i="5"/>
  <c r="L94" i="5"/>
  <c r="M94" i="5"/>
  <c r="N94" i="5"/>
  <c r="O94" i="5"/>
  <c r="P94" i="5"/>
  <c r="Q94" i="5"/>
  <c r="R94" i="5"/>
  <c r="S94" i="5"/>
  <c r="S122" i="5" s="1"/>
  <c r="T94" i="5"/>
  <c r="U94" i="5"/>
  <c r="C95" i="5"/>
  <c r="D95" i="5"/>
  <c r="E95" i="5"/>
  <c r="F95" i="5"/>
  <c r="G95" i="5"/>
  <c r="L95" i="5"/>
  <c r="M95" i="5"/>
  <c r="N95" i="5"/>
  <c r="O95" i="5"/>
  <c r="P95" i="5"/>
  <c r="Q95" i="5"/>
  <c r="R95" i="5"/>
  <c r="S95" i="5"/>
  <c r="T95" i="5"/>
  <c r="U95" i="5"/>
  <c r="C96" i="5"/>
  <c r="D96" i="5"/>
  <c r="E96" i="5"/>
  <c r="F96" i="5"/>
  <c r="G96" i="5"/>
  <c r="L96" i="5"/>
  <c r="M96" i="5"/>
  <c r="N96" i="5"/>
  <c r="O96" i="5"/>
  <c r="P96" i="5"/>
  <c r="Q96" i="5"/>
  <c r="Q124" i="5" s="1"/>
  <c r="R96" i="5"/>
  <c r="S96" i="5"/>
  <c r="T96" i="5"/>
  <c r="U96" i="5"/>
  <c r="C97" i="5"/>
  <c r="C125" i="5" s="1"/>
  <c r="D97" i="5"/>
  <c r="E97" i="5"/>
  <c r="F97" i="5"/>
  <c r="G97" i="5"/>
  <c r="L97" i="5"/>
  <c r="M97" i="5"/>
  <c r="N97" i="5"/>
  <c r="O97" i="5"/>
  <c r="P97" i="5"/>
  <c r="Q97" i="5"/>
  <c r="R97" i="5"/>
  <c r="S97" i="5"/>
  <c r="T97" i="5"/>
  <c r="U97" i="5"/>
  <c r="U125" i="5" s="1"/>
  <c r="C98" i="5"/>
  <c r="D98" i="5"/>
  <c r="E98" i="5"/>
  <c r="F98" i="5"/>
  <c r="G98" i="5"/>
  <c r="L98" i="5"/>
  <c r="M98" i="5"/>
  <c r="N98" i="5"/>
  <c r="O98" i="5"/>
  <c r="P98" i="5"/>
  <c r="Q98" i="5"/>
  <c r="R98" i="5"/>
  <c r="S98" i="5"/>
  <c r="T98" i="5"/>
  <c r="T126" i="5" s="1"/>
  <c r="U98" i="5"/>
  <c r="C99" i="5"/>
  <c r="D99" i="5"/>
  <c r="E99" i="5"/>
  <c r="F99" i="5"/>
  <c r="G99" i="5"/>
  <c r="L99" i="5"/>
  <c r="M99" i="5"/>
  <c r="N99" i="5"/>
  <c r="O99" i="5"/>
  <c r="P99" i="5"/>
  <c r="Q99" i="5"/>
  <c r="R99" i="5"/>
  <c r="S99" i="5"/>
  <c r="T99" i="5"/>
  <c r="U99" i="5"/>
  <c r="C100" i="5"/>
  <c r="D100" i="5"/>
  <c r="E100" i="5"/>
  <c r="F100" i="5"/>
  <c r="F128" i="5" s="1"/>
  <c r="G100" i="5"/>
  <c r="L100" i="5"/>
  <c r="M100" i="5"/>
  <c r="N100" i="5"/>
  <c r="O100" i="5"/>
  <c r="P100" i="5"/>
  <c r="Q100" i="5"/>
  <c r="R100" i="5"/>
  <c r="R128" i="5" s="1"/>
  <c r="S100" i="5"/>
  <c r="T100" i="5"/>
  <c r="U100" i="5"/>
  <c r="C101" i="5"/>
  <c r="D101" i="5"/>
  <c r="E101" i="5"/>
  <c r="E129" i="5" s="1"/>
  <c r="F101" i="5"/>
  <c r="G101" i="5"/>
  <c r="L101" i="5"/>
  <c r="M101" i="5"/>
  <c r="N101" i="5"/>
  <c r="O101" i="5"/>
  <c r="P101" i="5"/>
  <c r="Q101" i="5"/>
  <c r="R101" i="5"/>
  <c r="S101" i="5"/>
  <c r="T101" i="5"/>
  <c r="T241" i="5" s="1"/>
  <c r="U101" i="5"/>
  <c r="C102" i="5"/>
  <c r="D102" i="5"/>
  <c r="E102" i="5"/>
  <c r="F102" i="5"/>
  <c r="G102" i="5"/>
  <c r="L102" i="5"/>
  <c r="M102" i="5"/>
  <c r="N102" i="5"/>
  <c r="O102" i="5"/>
  <c r="P102" i="5"/>
  <c r="P130" i="5" s="1"/>
  <c r="Q102" i="5"/>
  <c r="R102" i="5"/>
  <c r="S102" i="5"/>
  <c r="T102" i="5"/>
  <c r="U102" i="5"/>
  <c r="C103" i="5"/>
  <c r="D103" i="5"/>
  <c r="E103" i="5"/>
  <c r="F103" i="5"/>
  <c r="G103" i="5"/>
  <c r="L103" i="5"/>
  <c r="M103" i="5"/>
  <c r="N103" i="5"/>
  <c r="O103" i="5"/>
  <c r="O131" i="5" s="1"/>
  <c r="P103" i="5"/>
  <c r="P131" i="5" s="1"/>
  <c r="Q103" i="5"/>
  <c r="R103" i="5"/>
  <c r="S103" i="5"/>
  <c r="T103" i="5"/>
  <c r="U103" i="5"/>
  <c r="C104" i="5"/>
  <c r="D104" i="5"/>
  <c r="E104" i="5"/>
  <c r="F104" i="5"/>
  <c r="G104" i="5"/>
  <c r="L104" i="5"/>
  <c r="M104" i="5"/>
  <c r="N104" i="5"/>
  <c r="O104" i="5"/>
  <c r="P104" i="5"/>
  <c r="Q104" i="5"/>
  <c r="R104" i="5"/>
  <c r="S104" i="5"/>
  <c r="T104" i="5"/>
  <c r="U104" i="5"/>
  <c r="C105" i="5"/>
  <c r="D105" i="5"/>
  <c r="E105" i="5"/>
  <c r="F105" i="5"/>
  <c r="G105" i="5"/>
  <c r="L105" i="5"/>
  <c r="L133" i="5" s="1"/>
  <c r="M105" i="5"/>
  <c r="N105" i="5"/>
  <c r="O105" i="5"/>
  <c r="P105" i="5"/>
  <c r="Q105" i="5"/>
  <c r="R105" i="5"/>
  <c r="S105" i="5"/>
  <c r="T105" i="5"/>
  <c r="U105" i="5"/>
  <c r="C106" i="5"/>
  <c r="D106" i="5"/>
  <c r="E106" i="5"/>
  <c r="F106" i="5"/>
  <c r="F134" i="5" s="1"/>
  <c r="G106" i="5"/>
  <c r="G134" i="5" s="1"/>
  <c r="L106" i="5"/>
  <c r="L134" i="5" s="1"/>
  <c r="M106" i="5"/>
  <c r="N106" i="5"/>
  <c r="O106" i="5"/>
  <c r="P106" i="5"/>
  <c r="Q106" i="5"/>
  <c r="R106" i="5"/>
  <c r="R134" i="5" s="1"/>
  <c r="S106" i="5"/>
  <c r="S134" i="5" s="1"/>
  <c r="T106" i="5"/>
  <c r="U106" i="5"/>
  <c r="C107" i="5"/>
  <c r="D107" i="5"/>
  <c r="E107" i="5"/>
  <c r="F107" i="5"/>
  <c r="G107" i="5"/>
  <c r="L107" i="5"/>
  <c r="M107" i="5"/>
  <c r="N107" i="5"/>
  <c r="O107" i="5"/>
  <c r="P107" i="5"/>
  <c r="Q107" i="5"/>
  <c r="R107" i="5"/>
  <c r="S107" i="5"/>
  <c r="T107" i="5"/>
  <c r="U107" i="5"/>
  <c r="C108" i="5"/>
  <c r="D108" i="5"/>
  <c r="D136" i="5" s="1"/>
  <c r="E108" i="5"/>
  <c r="F108" i="5"/>
  <c r="G108" i="5"/>
  <c r="L108" i="5"/>
  <c r="M108" i="5"/>
  <c r="N108" i="5"/>
  <c r="O108" i="5"/>
  <c r="P108" i="5"/>
  <c r="Q108" i="5"/>
  <c r="R108" i="5"/>
  <c r="S108" i="5"/>
  <c r="T108" i="5"/>
  <c r="U108" i="5"/>
  <c r="C109" i="5"/>
  <c r="D109" i="5"/>
  <c r="D137" i="5" s="1"/>
  <c r="E109" i="5"/>
  <c r="F109" i="5"/>
  <c r="G109" i="5"/>
  <c r="L109" i="5"/>
  <c r="M109" i="5"/>
  <c r="N109" i="5"/>
  <c r="O109" i="5"/>
  <c r="O137" i="5" s="1"/>
  <c r="P109" i="5"/>
  <c r="Q109" i="5"/>
  <c r="R109" i="5"/>
  <c r="S109" i="5"/>
  <c r="T109" i="5"/>
  <c r="U109" i="5"/>
  <c r="C110" i="5"/>
  <c r="C138" i="5" s="1"/>
  <c r="D110" i="5"/>
  <c r="E110" i="5"/>
  <c r="F110" i="5"/>
  <c r="G110" i="5"/>
  <c r="L110" i="5"/>
  <c r="M110" i="5"/>
  <c r="N110" i="5"/>
  <c r="O110" i="5"/>
  <c r="P110" i="5"/>
  <c r="Q110" i="5"/>
  <c r="R110" i="5"/>
  <c r="S110" i="5"/>
  <c r="T110" i="5"/>
  <c r="U110" i="5"/>
  <c r="C111" i="5"/>
  <c r="D111" i="5"/>
  <c r="E111" i="5"/>
  <c r="F111" i="5"/>
  <c r="G111" i="5"/>
  <c r="L111" i="5"/>
  <c r="M111" i="5"/>
  <c r="N111" i="5"/>
  <c r="N139" i="5" s="1"/>
  <c r="O111" i="5"/>
  <c r="P111" i="5"/>
  <c r="Q111" i="5"/>
  <c r="R111" i="5"/>
  <c r="S111" i="5"/>
  <c r="T111" i="5"/>
  <c r="U111" i="5"/>
  <c r="C112" i="5"/>
  <c r="D112" i="5"/>
  <c r="E112" i="5"/>
  <c r="F112" i="5"/>
  <c r="F252" i="5" s="1"/>
  <c r="G112" i="5"/>
  <c r="L112" i="5"/>
  <c r="L140" i="5" s="1"/>
  <c r="M112" i="5"/>
  <c r="N112" i="5"/>
  <c r="O112" i="5"/>
  <c r="P112" i="5"/>
  <c r="Q112" i="5"/>
  <c r="R112" i="5"/>
  <c r="S112" i="5"/>
  <c r="T112" i="5"/>
  <c r="U112" i="5"/>
  <c r="B94" i="5"/>
  <c r="B95" i="5"/>
  <c r="B96" i="5"/>
  <c r="B97" i="5"/>
  <c r="B98" i="5"/>
  <c r="B99" i="5"/>
  <c r="B100" i="5"/>
  <c r="B101" i="5"/>
  <c r="B102" i="5"/>
  <c r="B103" i="5"/>
  <c r="B104" i="5"/>
  <c r="B105" i="5"/>
  <c r="B106" i="5"/>
  <c r="B107" i="5"/>
  <c r="B108" i="5"/>
  <c r="B136" i="5" s="1"/>
  <c r="B109" i="5"/>
  <c r="B110" i="5"/>
  <c r="B111" i="5"/>
  <c r="B112" i="5"/>
  <c r="B93" i="5"/>
  <c r="J9" i="10"/>
  <c r="S15" i="8"/>
  <c r="K113" i="5" l="1"/>
  <c r="J113" i="5"/>
  <c r="I113" i="5"/>
  <c r="H113" i="5"/>
  <c r="B98" i="11"/>
  <c r="B139" i="11" s="1"/>
  <c r="B99" i="11"/>
  <c r="B140" i="11" s="1"/>
  <c r="E94" i="11"/>
  <c r="E91" i="11"/>
  <c r="E92" i="11"/>
  <c r="E133" i="11" s="1"/>
  <c r="E93" i="11"/>
  <c r="E134" i="11" s="1"/>
  <c r="B100" i="11"/>
  <c r="B141" i="11" s="1"/>
  <c r="C98" i="11"/>
  <c r="C139" i="11" s="1"/>
  <c r="C97" i="11"/>
  <c r="C99" i="11"/>
  <c r="C140" i="11" s="1"/>
  <c r="C100" i="11"/>
  <c r="C141" i="11" s="1"/>
  <c r="F91" i="11"/>
  <c r="F94" i="11"/>
  <c r="F92" i="11"/>
  <c r="F133" i="11" s="1"/>
  <c r="F93" i="11"/>
  <c r="F134" i="11" s="1"/>
  <c r="B138" i="11"/>
  <c r="B160" i="5"/>
  <c r="B132" i="5"/>
  <c r="N194" i="5"/>
  <c r="N138" i="5"/>
  <c r="G331" i="5"/>
  <c r="G135" i="5"/>
  <c r="S327" i="5"/>
  <c r="S131" i="5"/>
  <c r="F326" i="5"/>
  <c r="F130" i="5"/>
  <c r="T324" i="5"/>
  <c r="T128" i="5"/>
  <c r="D324" i="5"/>
  <c r="D128" i="5"/>
  <c r="R322" i="5"/>
  <c r="R126" i="5"/>
  <c r="P320" i="5"/>
  <c r="P124" i="5"/>
  <c r="Q317" i="5"/>
  <c r="Q121" i="5"/>
  <c r="B335" i="5"/>
  <c r="B139" i="5"/>
  <c r="G336" i="5"/>
  <c r="G140" i="5"/>
  <c r="M334" i="5"/>
  <c r="M138" i="5"/>
  <c r="C332" i="5"/>
  <c r="C136" i="5"/>
  <c r="T329" i="5"/>
  <c r="T133" i="5"/>
  <c r="G328" i="5"/>
  <c r="G132" i="5"/>
  <c r="M326" i="5"/>
  <c r="M130" i="5"/>
  <c r="S156" i="5"/>
  <c r="S128" i="5"/>
  <c r="N323" i="5"/>
  <c r="N127" i="5"/>
  <c r="D321" i="5"/>
  <c r="D125" i="5"/>
  <c r="P317" i="5"/>
  <c r="P121" i="5"/>
  <c r="B334" i="5"/>
  <c r="B138" i="5"/>
  <c r="F336" i="5"/>
  <c r="F140" i="5"/>
  <c r="L334" i="5"/>
  <c r="L138" i="5"/>
  <c r="D334" i="5"/>
  <c r="D138" i="5"/>
  <c r="G333" i="5"/>
  <c r="G137" i="5"/>
  <c r="U331" i="5"/>
  <c r="U135" i="5"/>
  <c r="E163" i="5"/>
  <c r="E135" i="5"/>
  <c r="O325" i="5"/>
  <c r="O129" i="5"/>
  <c r="U155" i="5"/>
  <c r="U127" i="5"/>
  <c r="M323" i="5"/>
  <c r="M127" i="5"/>
  <c r="P322" i="5"/>
  <c r="P126" i="5"/>
  <c r="S321" i="5"/>
  <c r="S125" i="5"/>
  <c r="N320" i="5"/>
  <c r="N124" i="5"/>
  <c r="Q319" i="5"/>
  <c r="Q123" i="5"/>
  <c r="T318" i="5"/>
  <c r="T122" i="5"/>
  <c r="L318" i="5"/>
  <c r="L122" i="5"/>
  <c r="G317" i="5"/>
  <c r="G121" i="5"/>
  <c r="B333" i="5"/>
  <c r="B137" i="5"/>
  <c r="B325" i="5"/>
  <c r="B129" i="5"/>
  <c r="U336" i="5"/>
  <c r="U339" i="5" s="1"/>
  <c r="U140" i="5"/>
  <c r="U143" i="5" s="1"/>
  <c r="M336" i="5"/>
  <c r="M140" i="5"/>
  <c r="E336" i="5"/>
  <c r="E140" i="5"/>
  <c r="P335" i="5"/>
  <c r="P139" i="5"/>
  <c r="S334" i="5"/>
  <c r="S138" i="5"/>
  <c r="N333" i="5"/>
  <c r="N137" i="5"/>
  <c r="F333" i="5"/>
  <c r="F137" i="5"/>
  <c r="Q332" i="5"/>
  <c r="Q136" i="5"/>
  <c r="T331" i="5"/>
  <c r="T135" i="5"/>
  <c r="L331" i="5"/>
  <c r="L135" i="5"/>
  <c r="D331" i="5"/>
  <c r="D135" i="5"/>
  <c r="O330" i="5"/>
  <c r="O134" i="5"/>
  <c r="R329" i="5"/>
  <c r="R133" i="5"/>
  <c r="U328" i="5"/>
  <c r="U132" i="5"/>
  <c r="M328" i="5"/>
  <c r="M132" i="5"/>
  <c r="E328" i="5"/>
  <c r="E132" i="5"/>
  <c r="S326" i="5"/>
  <c r="S130" i="5"/>
  <c r="C326" i="5"/>
  <c r="C130" i="5"/>
  <c r="N325" i="5"/>
  <c r="N129" i="5"/>
  <c r="F325" i="5"/>
  <c r="F129" i="5"/>
  <c r="Q324" i="5"/>
  <c r="Q128" i="5"/>
  <c r="T323" i="5"/>
  <c r="T127" i="5"/>
  <c r="L323" i="5"/>
  <c r="L127" i="5"/>
  <c r="D323" i="5"/>
  <c r="D127" i="5"/>
  <c r="O322" i="5"/>
  <c r="O126" i="5"/>
  <c r="G322" i="5"/>
  <c r="G126" i="5"/>
  <c r="R321" i="5"/>
  <c r="R125" i="5"/>
  <c r="U320" i="5"/>
  <c r="U124" i="5"/>
  <c r="M320" i="5"/>
  <c r="M124" i="5"/>
  <c r="E320" i="5"/>
  <c r="E124" i="5"/>
  <c r="P319" i="5"/>
  <c r="P123" i="5"/>
  <c r="C318" i="5"/>
  <c r="C122" i="5"/>
  <c r="N317" i="5"/>
  <c r="N121" i="5"/>
  <c r="F317" i="5"/>
  <c r="F121" i="5"/>
  <c r="B336" i="5"/>
  <c r="B140" i="5"/>
  <c r="P328" i="5"/>
  <c r="P132" i="5"/>
  <c r="C327" i="5"/>
  <c r="C131" i="5"/>
  <c r="M321" i="5"/>
  <c r="M125" i="5"/>
  <c r="S319" i="5"/>
  <c r="S123" i="5"/>
  <c r="N318" i="5"/>
  <c r="N122" i="5"/>
  <c r="B319" i="5"/>
  <c r="B123" i="5"/>
  <c r="U194" i="5"/>
  <c r="U138" i="5"/>
  <c r="S332" i="5"/>
  <c r="S136" i="5"/>
  <c r="F331" i="5"/>
  <c r="F135" i="5"/>
  <c r="D329" i="5"/>
  <c r="D133" i="5"/>
  <c r="P325" i="5"/>
  <c r="P129" i="5"/>
  <c r="C324" i="5"/>
  <c r="C128" i="5"/>
  <c r="T321" i="5"/>
  <c r="T125" i="5"/>
  <c r="G320" i="5"/>
  <c r="G124" i="5"/>
  <c r="E318" i="5"/>
  <c r="E122" i="5"/>
  <c r="B326" i="5"/>
  <c r="B130" i="5"/>
  <c r="N336" i="5"/>
  <c r="N140" i="5"/>
  <c r="Q335" i="5"/>
  <c r="Q139" i="5"/>
  <c r="M331" i="5"/>
  <c r="M135" i="5"/>
  <c r="S329" i="5"/>
  <c r="S133" i="5"/>
  <c r="C329" i="5"/>
  <c r="C133" i="5"/>
  <c r="F328" i="5"/>
  <c r="F132" i="5"/>
  <c r="Q327" i="5"/>
  <c r="Q131" i="5"/>
  <c r="T326" i="5"/>
  <c r="T130" i="5"/>
  <c r="D326" i="5"/>
  <c r="D130" i="5"/>
  <c r="G325" i="5"/>
  <c r="G129" i="5"/>
  <c r="E323" i="5"/>
  <c r="E127" i="5"/>
  <c r="O317" i="5"/>
  <c r="O121" i="5"/>
  <c r="B324" i="5"/>
  <c r="B128" i="5"/>
  <c r="D336" i="5"/>
  <c r="D140" i="5"/>
  <c r="O335" i="5"/>
  <c r="O139" i="5"/>
  <c r="G335" i="5"/>
  <c r="G139" i="5"/>
  <c r="U165" i="5"/>
  <c r="U137" i="5"/>
  <c r="M333" i="5"/>
  <c r="M137" i="5"/>
  <c r="E333" i="5"/>
  <c r="E137" i="5"/>
  <c r="S331" i="5"/>
  <c r="S135" i="5"/>
  <c r="C331" i="5"/>
  <c r="C135" i="5"/>
  <c r="Q329" i="5"/>
  <c r="Q133" i="5"/>
  <c r="T160" i="5"/>
  <c r="T132" i="5"/>
  <c r="D328" i="5"/>
  <c r="D132" i="5"/>
  <c r="G327" i="5"/>
  <c r="G131" i="5"/>
  <c r="R326" i="5"/>
  <c r="R130" i="5"/>
  <c r="U325" i="5"/>
  <c r="U129" i="5"/>
  <c r="M325" i="5"/>
  <c r="M129" i="5"/>
  <c r="P324" i="5"/>
  <c r="P128" i="5"/>
  <c r="S323" i="5"/>
  <c r="S127" i="5"/>
  <c r="C323" i="5"/>
  <c r="C127" i="5"/>
  <c r="N210" i="5"/>
  <c r="N126" i="5"/>
  <c r="Q321" i="5"/>
  <c r="Q125" i="5"/>
  <c r="T320" i="5"/>
  <c r="T124" i="5"/>
  <c r="L320" i="5"/>
  <c r="L124" i="5"/>
  <c r="O319" i="5"/>
  <c r="O123" i="5"/>
  <c r="G319" i="5"/>
  <c r="G123" i="5"/>
  <c r="R318" i="5"/>
  <c r="R122" i="5"/>
  <c r="U317" i="5"/>
  <c r="U121" i="5"/>
  <c r="E317" i="5"/>
  <c r="E121" i="5"/>
  <c r="P336" i="5"/>
  <c r="P140" i="5"/>
  <c r="C335" i="5"/>
  <c r="C139" i="5"/>
  <c r="L332" i="5"/>
  <c r="L136" i="5"/>
  <c r="E329" i="5"/>
  <c r="E133" i="5"/>
  <c r="Q157" i="5"/>
  <c r="Q129" i="5"/>
  <c r="L156" i="5"/>
  <c r="L128" i="5"/>
  <c r="F318" i="5"/>
  <c r="F122" i="5"/>
  <c r="B327" i="5"/>
  <c r="B131" i="5"/>
  <c r="R335" i="5"/>
  <c r="R139" i="5"/>
  <c r="E334" i="5"/>
  <c r="E138" i="5"/>
  <c r="Q330" i="5"/>
  <c r="Q134" i="5"/>
  <c r="O160" i="5"/>
  <c r="O132" i="5"/>
  <c r="U326" i="5"/>
  <c r="U130" i="5"/>
  <c r="F323" i="5"/>
  <c r="F127" i="5"/>
  <c r="L321" i="5"/>
  <c r="L125" i="5"/>
  <c r="R319" i="5"/>
  <c r="R123" i="5"/>
  <c r="M150" i="5"/>
  <c r="M122" i="5"/>
  <c r="B155" i="5"/>
  <c r="B127" i="5"/>
  <c r="C336" i="5"/>
  <c r="C140" i="5"/>
  <c r="F335" i="5"/>
  <c r="F139" i="5"/>
  <c r="G332" i="5"/>
  <c r="G136" i="5"/>
  <c r="M190" i="5"/>
  <c r="M134" i="5"/>
  <c r="P329" i="5"/>
  <c r="P133" i="5"/>
  <c r="S328" i="5"/>
  <c r="S132" i="5"/>
  <c r="C328" i="5"/>
  <c r="C132" i="5"/>
  <c r="F327" i="5"/>
  <c r="F131" i="5"/>
  <c r="L325" i="5"/>
  <c r="L129" i="5"/>
  <c r="O324" i="5"/>
  <c r="O128" i="5"/>
  <c r="R323" i="5"/>
  <c r="R127" i="5"/>
  <c r="M322" i="5"/>
  <c r="M126" i="5"/>
  <c r="P321" i="5"/>
  <c r="P125" i="5"/>
  <c r="F319" i="5"/>
  <c r="F123" i="5"/>
  <c r="T317" i="5"/>
  <c r="T121" i="5"/>
  <c r="B330" i="5"/>
  <c r="B134" i="5"/>
  <c r="B322" i="5"/>
  <c r="B126" i="5"/>
  <c r="R168" i="5"/>
  <c r="R140" i="5"/>
  <c r="M223" i="5"/>
  <c r="M139" i="5"/>
  <c r="E335" i="5"/>
  <c r="E139" i="5"/>
  <c r="P334" i="5"/>
  <c r="P138" i="5"/>
  <c r="C221" i="5"/>
  <c r="C137" i="5"/>
  <c r="N332" i="5"/>
  <c r="N136" i="5"/>
  <c r="F332" i="5"/>
  <c r="F136" i="5"/>
  <c r="T330" i="5"/>
  <c r="T134" i="5"/>
  <c r="D330" i="5"/>
  <c r="D134" i="5"/>
  <c r="G329" i="5"/>
  <c r="G133" i="5"/>
  <c r="R328" i="5"/>
  <c r="R132" i="5"/>
  <c r="U159" i="5"/>
  <c r="U131" i="5"/>
  <c r="E327" i="5"/>
  <c r="E131" i="5"/>
  <c r="S325" i="5"/>
  <c r="S129" i="5"/>
  <c r="C325" i="5"/>
  <c r="C129" i="5"/>
  <c r="N324" i="5"/>
  <c r="N128" i="5"/>
  <c r="Q323" i="5"/>
  <c r="Q127" i="5"/>
  <c r="L322" i="5"/>
  <c r="L126" i="5"/>
  <c r="D322" i="5"/>
  <c r="D126" i="5"/>
  <c r="O321" i="5"/>
  <c r="O125" i="5"/>
  <c r="R320" i="5"/>
  <c r="R124" i="5"/>
  <c r="U319" i="5"/>
  <c r="U123" i="5"/>
  <c r="M319" i="5"/>
  <c r="M123" i="5"/>
  <c r="P318" i="5"/>
  <c r="P122" i="5"/>
  <c r="S177" i="5"/>
  <c r="S121" i="5"/>
  <c r="B320" i="5"/>
  <c r="B124" i="5"/>
  <c r="F334" i="5"/>
  <c r="F138" i="5"/>
  <c r="T332" i="5"/>
  <c r="T136" i="5"/>
  <c r="U329" i="5"/>
  <c r="U133" i="5"/>
  <c r="N326" i="5"/>
  <c r="N130" i="5"/>
  <c r="O323" i="5"/>
  <c r="O127" i="5"/>
  <c r="O336" i="5"/>
  <c r="O140" i="5"/>
  <c r="P165" i="5"/>
  <c r="P137" i="5"/>
  <c r="N331" i="5"/>
  <c r="N135" i="5"/>
  <c r="R327" i="5"/>
  <c r="R131" i="5"/>
  <c r="E326" i="5"/>
  <c r="E130" i="5"/>
  <c r="Q322" i="5"/>
  <c r="Q126" i="5"/>
  <c r="O320" i="5"/>
  <c r="O124" i="5"/>
  <c r="U318" i="5"/>
  <c r="U122" i="5"/>
  <c r="B331" i="5"/>
  <c r="B135" i="5"/>
  <c r="S336" i="5"/>
  <c r="S140" i="5"/>
  <c r="Q334" i="5"/>
  <c r="Q138" i="5"/>
  <c r="T333" i="5"/>
  <c r="T137" i="5"/>
  <c r="L333" i="5"/>
  <c r="L137" i="5"/>
  <c r="O332" i="5"/>
  <c r="O136" i="5"/>
  <c r="R331" i="5"/>
  <c r="R135" i="5"/>
  <c r="U330" i="5"/>
  <c r="U134" i="5"/>
  <c r="E330" i="5"/>
  <c r="E134" i="5"/>
  <c r="N327" i="5"/>
  <c r="N131" i="5"/>
  <c r="Q326" i="5"/>
  <c r="Q130" i="5"/>
  <c r="T325" i="5"/>
  <c r="T129" i="5"/>
  <c r="D325" i="5"/>
  <c r="D129" i="5"/>
  <c r="G156" i="5"/>
  <c r="G128" i="5"/>
  <c r="U210" i="5"/>
  <c r="U126" i="5"/>
  <c r="E322" i="5"/>
  <c r="E126" i="5"/>
  <c r="S320" i="5"/>
  <c r="S124" i="5"/>
  <c r="C320" i="5"/>
  <c r="C124" i="5"/>
  <c r="N319" i="5"/>
  <c r="N123" i="5"/>
  <c r="Q318" i="5"/>
  <c r="Q122" i="5"/>
  <c r="L317" i="5"/>
  <c r="L121" i="5"/>
  <c r="D317" i="5"/>
  <c r="D121" i="5"/>
  <c r="B317" i="5"/>
  <c r="B338" i="5" s="1"/>
  <c r="B121" i="5"/>
  <c r="B142" i="5" s="1"/>
  <c r="B329" i="5"/>
  <c r="B133" i="5"/>
  <c r="B321" i="5"/>
  <c r="B125" i="5"/>
  <c r="Q336" i="5"/>
  <c r="Q140" i="5"/>
  <c r="T335" i="5"/>
  <c r="T139" i="5"/>
  <c r="L335" i="5"/>
  <c r="L139" i="5"/>
  <c r="D335" i="5"/>
  <c r="D139" i="5"/>
  <c r="O334" i="5"/>
  <c r="O138" i="5"/>
  <c r="G334" i="5"/>
  <c r="G138" i="5"/>
  <c r="R333" i="5"/>
  <c r="R137" i="5"/>
  <c r="U332" i="5"/>
  <c r="U136" i="5"/>
  <c r="M332" i="5"/>
  <c r="M136" i="5"/>
  <c r="E332" i="5"/>
  <c r="E136" i="5"/>
  <c r="P331" i="5"/>
  <c r="P135" i="5"/>
  <c r="C330" i="5"/>
  <c r="C134" i="5"/>
  <c r="N329" i="5"/>
  <c r="N133" i="5"/>
  <c r="F329" i="5"/>
  <c r="F133" i="5"/>
  <c r="Q328" i="5"/>
  <c r="Q132" i="5"/>
  <c r="T327" i="5"/>
  <c r="T131" i="5"/>
  <c r="L327" i="5"/>
  <c r="L131" i="5"/>
  <c r="D327" i="5"/>
  <c r="D131" i="5"/>
  <c r="O326" i="5"/>
  <c r="O130" i="5"/>
  <c r="G326" i="5"/>
  <c r="G130" i="5"/>
  <c r="R325" i="5"/>
  <c r="R129" i="5"/>
  <c r="U324" i="5"/>
  <c r="U128" i="5"/>
  <c r="M324" i="5"/>
  <c r="M128" i="5"/>
  <c r="E324" i="5"/>
  <c r="E128" i="5"/>
  <c r="P323" i="5"/>
  <c r="P127" i="5"/>
  <c r="S322" i="5"/>
  <c r="S126" i="5"/>
  <c r="C322" i="5"/>
  <c r="C126" i="5"/>
  <c r="N321" i="5"/>
  <c r="N125" i="5"/>
  <c r="F321" i="5"/>
  <c r="F125" i="5"/>
  <c r="T319" i="5"/>
  <c r="T123" i="5"/>
  <c r="L319" i="5"/>
  <c r="L123" i="5"/>
  <c r="D319" i="5"/>
  <c r="D123" i="5"/>
  <c r="O318" i="5"/>
  <c r="O122" i="5"/>
  <c r="G150" i="5"/>
  <c r="G122" i="5"/>
  <c r="R317" i="5"/>
  <c r="R121" i="5"/>
  <c r="F161" i="5"/>
  <c r="L179" i="5"/>
  <c r="E154" i="5"/>
  <c r="C152" i="5"/>
  <c r="O206" i="5"/>
  <c r="B76" i="11"/>
  <c r="C21" i="6" s="1" a="1"/>
  <c r="C21" i="6" s="1"/>
  <c r="B73" i="11"/>
  <c r="C18" i="6" s="1" a="1"/>
  <c r="C18" i="6" s="1"/>
  <c r="B75" i="11"/>
  <c r="C20" i="6" s="1" a="1"/>
  <c r="C20" i="6" s="1"/>
  <c r="B74" i="11"/>
  <c r="C19" i="6" s="1" a="1"/>
  <c r="C19" i="6" s="1"/>
  <c r="C73" i="11"/>
  <c r="X18" i="6" s="1" a="1"/>
  <c r="X18" i="6" s="1"/>
  <c r="C75" i="11"/>
  <c r="X20" i="6" s="1" a="1"/>
  <c r="X20" i="6" s="1"/>
  <c r="C76" i="11"/>
  <c r="C77" i="11" s="1"/>
  <c r="X22" i="6" s="1" a="1"/>
  <c r="X22" i="6" s="1"/>
  <c r="C74" i="11"/>
  <c r="X19" i="6" s="1" a="1"/>
  <c r="X19" i="6" s="1"/>
  <c r="C24" i="6" a="1"/>
  <c r="C24" i="6" s="1"/>
  <c r="B81" i="11"/>
  <c r="B80" i="11"/>
  <c r="B82" i="11"/>
  <c r="C27" i="6" s="1" a="1"/>
  <c r="C27" i="6" s="1"/>
  <c r="B79" i="11"/>
  <c r="B120" i="11" s="1"/>
  <c r="F24" i="6" s="1" a="1"/>
  <c r="F24" i="6" s="1"/>
  <c r="C81" i="11"/>
  <c r="C79" i="11"/>
  <c r="C80" i="11"/>
  <c r="X25" i="6" s="1" a="1"/>
  <c r="X25" i="6" s="1"/>
  <c r="C82" i="11"/>
  <c r="X27" i="6" s="1" a="1"/>
  <c r="X27" i="6" s="1"/>
  <c r="I46" i="11"/>
  <c r="M46" i="11" s="1"/>
  <c r="B94" i="11" s="1"/>
  <c r="J46" i="11"/>
  <c r="N46" i="11" s="1"/>
  <c r="F97" i="11" s="1"/>
  <c r="AB62" i="9"/>
  <c r="L152" i="5"/>
  <c r="G159" i="5"/>
  <c r="T152" i="5"/>
  <c r="C83" i="11"/>
  <c r="X28" i="6" s="1" a="1"/>
  <c r="X28" i="6" s="1"/>
  <c r="C116" i="11"/>
  <c r="AA20" i="6" s="1" a="1"/>
  <c r="AA20" i="6" s="1"/>
  <c r="B78" i="11"/>
  <c r="C23" i="6" s="1" a="1"/>
  <c r="C23" i="6" s="1"/>
  <c r="I35" i="6"/>
  <c r="I37" i="6" s="1"/>
  <c r="CN35" i="6"/>
  <c r="B46" i="11"/>
  <c r="B42" i="11" s="1"/>
  <c r="F67" i="11"/>
  <c r="CI12" i="6" s="1" a="1"/>
  <c r="CI12" i="6" s="1"/>
  <c r="F70" i="11"/>
  <c r="CI15" i="6" s="1" a="1"/>
  <c r="CI15" i="6" s="1"/>
  <c r="F68" i="11"/>
  <c r="CI13" i="6" s="1" a="1"/>
  <c r="CI13" i="6" s="1"/>
  <c r="F69" i="11"/>
  <c r="CI14" i="6" s="1" a="1"/>
  <c r="CI14" i="6" s="1"/>
  <c r="CO35" i="6"/>
  <c r="CO37" i="6" s="1"/>
  <c r="E68" i="11"/>
  <c r="E70" i="11"/>
  <c r="BN15" i="6" s="1" a="1"/>
  <c r="BN15" i="6" s="1"/>
  <c r="E67" i="11"/>
  <c r="BN12" i="6" s="1" a="1"/>
  <c r="BN12" i="6" s="1"/>
  <c r="E69" i="11"/>
  <c r="BN14" i="6" s="1" a="1"/>
  <c r="BN14" i="6" s="1"/>
  <c r="Q149" i="5"/>
  <c r="Q205" i="5"/>
  <c r="C62" i="9"/>
  <c r="H35" i="6"/>
  <c r="H37" i="6" s="1"/>
  <c r="AC35" i="6"/>
  <c r="AC37" i="6" s="1"/>
  <c r="AD35" i="6"/>
  <c r="AD37" i="6" s="1"/>
  <c r="AY35" i="6"/>
  <c r="AY37" i="6" s="1"/>
  <c r="BT35" i="6"/>
  <c r="BT37" i="6" s="1"/>
  <c r="AX35" i="6"/>
  <c r="AX37" i="6" s="1"/>
  <c r="BS35" i="6"/>
  <c r="BS37" i="6" s="1"/>
  <c r="F153" i="5"/>
  <c r="D48" i="11"/>
  <c r="D55" i="11" s="1"/>
  <c r="D52" i="11"/>
  <c r="E46" i="11"/>
  <c r="E53" i="11" s="1"/>
  <c r="L44" i="11"/>
  <c r="C44" i="11"/>
  <c r="C42" i="11" s="1"/>
  <c r="F46" i="11"/>
  <c r="F53" i="11" s="1"/>
  <c r="F57" i="11" s="1"/>
  <c r="D51" i="11"/>
  <c r="E54" i="11"/>
  <c r="L46" i="11"/>
  <c r="K47" i="11"/>
  <c r="D47" i="11"/>
  <c r="B51" i="11"/>
  <c r="K48" i="11"/>
  <c r="C51" i="11"/>
  <c r="C57" i="11" s="1"/>
  <c r="G163" i="5"/>
  <c r="CN37" i="6"/>
  <c r="AT140" i="5"/>
  <c r="AT143" i="5" s="1"/>
  <c r="AS139" i="5"/>
  <c r="AR138" i="5"/>
  <c r="AQ137" i="5"/>
  <c r="AP136" i="5"/>
  <c r="AO135" i="5"/>
  <c r="AN134" i="5"/>
  <c r="AM133" i="5"/>
  <c r="AL132" i="5"/>
  <c r="AK131" i="5"/>
  <c r="AJ130" i="5"/>
  <c r="AI129" i="5"/>
  <c r="AH128" i="5"/>
  <c r="AG127" i="5"/>
  <c r="AF126" i="5"/>
  <c r="AE125" i="5"/>
  <c r="AD124" i="5"/>
  <c r="AC123" i="5"/>
  <c r="AB122" i="5"/>
  <c r="AA121" i="5"/>
  <c r="AA142" i="5" s="1"/>
  <c r="S194" i="5"/>
  <c r="P163" i="5"/>
  <c r="M152" i="5"/>
  <c r="L159" i="5"/>
  <c r="E160" i="5"/>
  <c r="D156" i="5"/>
  <c r="U160" i="5"/>
  <c r="M192" i="5"/>
  <c r="L164" i="5"/>
  <c r="E156" i="5"/>
  <c r="U164" i="5"/>
  <c r="U149" i="5"/>
  <c r="Q153" i="5"/>
  <c r="P207" i="5"/>
  <c r="O158" i="5"/>
  <c r="N158" i="5"/>
  <c r="M247" i="5"/>
  <c r="C161" i="5"/>
  <c r="S158" i="5"/>
  <c r="M191" i="5"/>
  <c r="G210" i="5"/>
  <c r="C162" i="5"/>
  <c r="U276" i="5"/>
  <c r="S160" i="5"/>
  <c r="Q244" i="5"/>
  <c r="P150" i="5"/>
  <c r="O164" i="5"/>
  <c r="M164" i="5"/>
  <c r="G162" i="5"/>
  <c r="F155" i="5"/>
  <c r="D213" i="5"/>
  <c r="U196" i="5"/>
  <c r="U199" i="5" s="1"/>
  <c r="R167" i="5"/>
  <c r="Q162" i="5"/>
  <c r="Q154" i="5"/>
  <c r="G192" i="5"/>
  <c r="F223" i="5"/>
  <c r="E162" i="5"/>
  <c r="B177" i="5"/>
  <c r="B198" i="5" s="1"/>
  <c r="S192" i="5"/>
  <c r="P211" i="5"/>
  <c r="M163" i="5"/>
  <c r="G166" i="5"/>
  <c r="G164" i="5"/>
  <c r="F214" i="5"/>
  <c r="C196" i="5"/>
  <c r="B186" i="5"/>
  <c r="T214" i="5"/>
  <c r="S190" i="5"/>
  <c r="R162" i="5"/>
  <c r="R153" i="5"/>
  <c r="M160" i="5"/>
  <c r="L167" i="5"/>
  <c r="L195" i="5"/>
  <c r="L150" i="5"/>
  <c r="F192" i="5"/>
  <c r="AS223" i="5"/>
  <c r="AR250" i="5"/>
  <c r="U152" i="5"/>
  <c r="U262" i="5"/>
  <c r="T164" i="5"/>
  <c r="Q167" i="5"/>
  <c r="P157" i="5"/>
  <c r="P177" i="5"/>
  <c r="O168" i="5"/>
  <c r="M194" i="5"/>
  <c r="G160" i="5"/>
  <c r="G158" i="5"/>
  <c r="G152" i="5"/>
  <c r="F194" i="5"/>
  <c r="F158" i="5"/>
  <c r="D160" i="5"/>
  <c r="AT196" i="5"/>
  <c r="AT199" i="5" s="1"/>
  <c r="AI185" i="5"/>
  <c r="AI297" i="5"/>
  <c r="AD208" i="5"/>
  <c r="AD180" i="5"/>
  <c r="AD292" i="5"/>
  <c r="AB234" i="5"/>
  <c r="S164" i="5"/>
  <c r="S152" i="5"/>
  <c r="Q150" i="5"/>
  <c r="P149" i="5"/>
  <c r="M195" i="5"/>
  <c r="M158" i="5"/>
  <c r="G168" i="5"/>
  <c r="E167" i="5"/>
  <c r="AT280" i="5"/>
  <c r="AT283" i="5" s="1"/>
  <c r="AT224" i="5"/>
  <c r="AT227" i="5" s="1"/>
  <c r="AT252" i="5"/>
  <c r="AT255" i="5" s="1"/>
  <c r="AT308" i="5"/>
  <c r="AT311" i="5" s="1"/>
  <c r="AS335" i="5"/>
  <c r="AS251" i="5"/>
  <c r="AS307" i="5"/>
  <c r="AS195" i="5"/>
  <c r="AR278" i="5"/>
  <c r="AR194" i="5"/>
  <c r="AR306" i="5"/>
  <c r="AR334" i="5"/>
  <c r="AR222" i="5"/>
  <c r="AQ333" i="5"/>
  <c r="AQ221" i="5"/>
  <c r="AQ305" i="5"/>
  <c r="AQ193" i="5"/>
  <c r="AQ249" i="5"/>
  <c r="AP332" i="5"/>
  <c r="AP248" i="5"/>
  <c r="AP192" i="5"/>
  <c r="AP220" i="5"/>
  <c r="AP276" i="5"/>
  <c r="AO303" i="5"/>
  <c r="AO275" i="5"/>
  <c r="AO331" i="5"/>
  <c r="AO219" i="5"/>
  <c r="AO247" i="5"/>
  <c r="AN274" i="5"/>
  <c r="AN218" i="5"/>
  <c r="AN330" i="5"/>
  <c r="AN190" i="5"/>
  <c r="AN302" i="5"/>
  <c r="AM217" i="5"/>
  <c r="AM273" i="5"/>
  <c r="AM301" i="5"/>
  <c r="AM245" i="5"/>
  <c r="AM189" i="5"/>
  <c r="AM329" i="5"/>
  <c r="AL188" i="5"/>
  <c r="AL244" i="5"/>
  <c r="AL300" i="5"/>
  <c r="AL328" i="5"/>
  <c r="AL216" i="5"/>
  <c r="AK215" i="5"/>
  <c r="AK243" i="5"/>
  <c r="AK327" i="5"/>
  <c r="AK271" i="5"/>
  <c r="AK299" i="5"/>
  <c r="AJ186" i="5"/>
  <c r="AJ298" i="5"/>
  <c r="AJ270" i="5"/>
  <c r="AJ326" i="5"/>
  <c r="AJ242" i="5"/>
  <c r="AI213" i="5"/>
  <c r="AI325" i="5"/>
  <c r="AI241" i="5"/>
  <c r="AH184" i="5"/>
  <c r="AH296" i="5"/>
  <c r="AH212" i="5"/>
  <c r="AH240" i="5"/>
  <c r="AH268" i="5"/>
  <c r="AH324" i="5"/>
  <c r="AG211" i="5"/>
  <c r="AG183" i="5"/>
  <c r="AG267" i="5"/>
  <c r="AG295" i="5"/>
  <c r="AG239" i="5"/>
  <c r="AF238" i="5"/>
  <c r="AF266" i="5"/>
  <c r="AF294" i="5"/>
  <c r="AF182" i="5"/>
  <c r="AF322" i="5"/>
  <c r="AE181" i="5"/>
  <c r="AE209" i="5"/>
  <c r="AE321" i="5"/>
  <c r="AE293" i="5"/>
  <c r="AE265" i="5"/>
  <c r="AD264" i="5"/>
  <c r="AD236" i="5"/>
  <c r="AC263" i="5"/>
  <c r="AC235" i="5"/>
  <c r="AC319" i="5"/>
  <c r="AC179" i="5"/>
  <c r="AC207" i="5"/>
  <c r="AB206" i="5"/>
  <c r="AB262" i="5"/>
  <c r="AB318" i="5"/>
  <c r="AB178" i="5"/>
  <c r="AA177" i="5"/>
  <c r="AA198" i="5" s="1"/>
  <c r="AA205" i="5"/>
  <c r="AA226" i="5" s="1"/>
  <c r="AA261" i="5"/>
  <c r="AA282" i="5" s="1"/>
  <c r="AA317" i="5"/>
  <c r="AA338" i="5" s="1"/>
  <c r="AA233" i="5"/>
  <c r="AA254" i="5" s="1"/>
  <c r="U168" i="5"/>
  <c r="U171" i="5" s="1"/>
  <c r="U323" i="5"/>
  <c r="T218" i="5"/>
  <c r="S153" i="5"/>
  <c r="Q196" i="5"/>
  <c r="Q161" i="5"/>
  <c r="P251" i="5"/>
  <c r="P301" i="5"/>
  <c r="P154" i="5"/>
  <c r="O149" i="5"/>
  <c r="O177" i="5"/>
  <c r="G219" i="5"/>
  <c r="F164" i="5"/>
  <c r="F149" i="5"/>
  <c r="D162" i="5"/>
  <c r="D154" i="5"/>
  <c r="C163" i="5"/>
  <c r="B157" i="5"/>
  <c r="B152" i="5"/>
  <c r="B149" i="5"/>
  <c r="B170" i="5" s="1"/>
  <c r="U161" i="5"/>
  <c r="U151" i="5"/>
  <c r="T190" i="5"/>
  <c r="R158" i="5"/>
  <c r="R324" i="5"/>
  <c r="R152" i="5"/>
  <c r="P160" i="5"/>
  <c r="O279" i="5"/>
  <c r="N164" i="5"/>
  <c r="L168" i="5"/>
  <c r="L329" i="5"/>
  <c r="F330" i="5"/>
  <c r="E325" i="5"/>
  <c r="D166" i="5"/>
  <c r="D163" i="5"/>
  <c r="D151" i="5"/>
  <c r="B196" i="5"/>
  <c r="B167" i="5"/>
  <c r="B332" i="5"/>
  <c r="B163" i="5"/>
  <c r="B235" i="5"/>
  <c r="M330" i="5"/>
  <c r="AG114" i="5"/>
  <c r="AC151" i="5"/>
  <c r="T155" i="5"/>
  <c r="O154" i="5"/>
  <c r="E164" i="5"/>
  <c r="P153" i="5"/>
  <c r="U334" i="5"/>
  <c r="N334" i="5"/>
  <c r="G330" i="5"/>
  <c r="S324" i="5"/>
  <c r="C321" i="5"/>
  <c r="S318" i="5"/>
  <c r="AF114" i="5"/>
  <c r="AL114" i="5"/>
  <c r="AR114" i="5"/>
  <c r="AB115" i="5"/>
  <c r="AD115" i="5"/>
  <c r="AF115" i="5"/>
  <c r="AH115" i="5"/>
  <c r="AJ115" i="5"/>
  <c r="D333" i="5"/>
  <c r="AA114" i="5"/>
  <c r="AA149" i="5"/>
  <c r="AA170" i="5" s="1"/>
  <c r="AS114" i="5"/>
  <c r="AS113" i="5" s="1"/>
  <c r="AK159" i="5"/>
  <c r="T223" i="5"/>
  <c r="S168" i="5"/>
  <c r="D332" i="5"/>
  <c r="P186" i="5"/>
  <c r="P326" i="5"/>
  <c r="F324" i="5"/>
  <c r="S317" i="5"/>
  <c r="M317" i="5"/>
  <c r="M335" i="5"/>
  <c r="C333" i="5"/>
  <c r="S330" i="5"/>
  <c r="L330" i="5"/>
  <c r="B328" i="5"/>
  <c r="O327" i="5"/>
  <c r="B323" i="5"/>
  <c r="N322" i="5"/>
  <c r="G318" i="5"/>
  <c r="AB114" i="5"/>
  <c r="AH114" i="5"/>
  <c r="AN114" i="5"/>
  <c r="AT114" i="5"/>
  <c r="M184" i="5"/>
  <c r="M168" i="5"/>
  <c r="C166" i="5"/>
  <c r="P193" i="5"/>
  <c r="C182" i="5"/>
  <c r="C334" i="5"/>
  <c r="P333" i="5"/>
  <c r="E331" i="5"/>
  <c r="R330" i="5"/>
  <c r="O328" i="5"/>
  <c r="U327" i="5"/>
  <c r="Q325" i="5"/>
  <c r="G324" i="5"/>
  <c r="U322" i="5"/>
  <c r="AC114" i="5"/>
  <c r="AI114" i="5"/>
  <c r="AO114" i="5"/>
  <c r="AA115" i="5"/>
  <c r="AC115" i="5"/>
  <c r="AG155" i="5"/>
  <c r="S150" i="5"/>
  <c r="P181" i="5"/>
  <c r="R336" i="5"/>
  <c r="L336" i="5"/>
  <c r="O333" i="5"/>
  <c r="T322" i="5"/>
  <c r="Q320" i="5"/>
  <c r="M318" i="5"/>
  <c r="N335" i="5"/>
  <c r="P327" i="5"/>
  <c r="AM114" i="5"/>
  <c r="AE153" i="5"/>
  <c r="AI157" i="5"/>
  <c r="L191" i="5"/>
  <c r="U333" i="5"/>
  <c r="T328" i="5"/>
  <c r="L324" i="5"/>
  <c r="U321" i="5"/>
  <c r="AO163" i="5"/>
  <c r="AQ165" i="5"/>
  <c r="AS167" i="5"/>
  <c r="AD114" i="5"/>
  <c r="AJ114" i="5"/>
  <c r="AP114" i="5"/>
  <c r="AB150" i="5"/>
  <c r="AD152" i="5"/>
  <c r="AF154" i="5"/>
  <c r="AJ158" i="5"/>
  <c r="AL160" i="5"/>
  <c r="AN162" i="5"/>
  <c r="AP164" i="5"/>
  <c r="AT115" i="5"/>
  <c r="AT168" i="5"/>
  <c r="AT171" i="5" s="1"/>
  <c r="AE114" i="5"/>
  <c r="AK114" i="5"/>
  <c r="AQ114" i="5"/>
  <c r="AL115" i="5"/>
  <c r="AN115" i="5"/>
  <c r="AP115" i="5"/>
  <c r="AR115" i="5"/>
  <c r="AE115" i="5"/>
  <c r="AG115" i="5"/>
  <c r="AI115" i="5"/>
  <c r="AK115" i="5"/>
  <c r="AM115" i="5"/>
  <c r="AO115" i="5"/>
  <c r="AQ115" i="5"/>
  <c r="N154" i="5"/>
  <c r="O165" i="5"/>
  <c r="R156" i="5"/>
  <c r="D307" i="5"/>
  <c r="D279" i="5"/>
  <c r="D251" i="5"/>
  <c r="D223" i="5"/>
  <c r="D167" i="5"/>
  <c r="F271" i="5"/>
  <c r="F299" i="5"/>
  <c r="F243" i="5"/>
  <c r="F187" i="5"/>
  <c r="F215" i="5"/>
  <c r="D114" i="5"/>
  <c r="D289" i="5"/>
  <c r="D261" i="5"/>
  <c r="D233" i="5"/>
  <c r="D205" i="5"/>
  <c r="Q306" i="5"/>
  <c r="Q222" i="5"/>
  <c r="Q194" i="5"/>
  <c r="Q278" i="5"/>
  <c r="Q250" i="5"/>
  <c r="Q304" i="5"/>
  <c r="Q248" i="5"/>
  <c r="Q276" i="5"/>
  <c r="Q220" i="5"/>
  <c r="T301" i="5"/>
  <c r="T273" i="5"/>
  <c r="T245" i="5"/>
  <c r="T217" i="5"/>
  <c r="T189" i="5"/>
  <c r="Q296" i="5"/>
  <c r="Q268" i="5"/>
  <c r="Q240" i="5"/>
  <c r="Q184" i="5"/>
  <c r="T293" i="5"/>
  <c r="T265" i="5"/>
  <c r="T237" i="5"/>
  <c r="T181" i="5"/>
  <c r="T153" i="5"/>
  <c r="T263" i="5"/>
  <c r="T291" i="5"/>
  <c r="T235" i="5"/>
  <c r="T207" i="5"/>
  <c r="T114" i="5"/>
  <c r="T289" i="5"/>
  <c r="T233" i="5"/>
  <c r="T205" i="5"/>
  <c r="T261" i="5"/>
  <c r="F190" i="5"/>
  <c r="T179" i="5"/>
  <c r="D296" i="5"/>
  <c r="D268" i="5"/>
  <c r="D240" i="5"/>
  <c r="D184" i="5"/>
  <c r="D212" i="5"/>
  <c r="C296" i="5"/>
  <c r="C268" i="5"/>
  <c r="C184" i="5"/>
  <c r="C240" i="5"/>
  <c r="C156" i="5"/>
  <c r="B308" i="5"/>
  <c r="B280" i="5"/>
  <c r="B224" i="5"/>
  <c r="B168" i="5"/>
  <c r="B302" i="5"/>
  <c r="B274" i="5"/>
  <c r="B246" i="5"/>
  <c r="B218" i="5"/>
  <c r="B190" i="5"/>
  <c r="B162" i="5"/>
  <c r="B296" i="5"/>
  <c r="B268" i="5"/>
  <c r="B240" i="5"/>
  <c r="B184" i="5"/>
  <c r="B212" i="5"/>
  <c r="B156" i="5"/>
  <c r="B115" i="5"/>
  <c r="E307" i="5"/>
  <c r="E251" i="5"/>
  <c r="E279" i="5"/>
  <c r="E223" i="5"/>
  <c r="C278" i="5"/>
  <c r="C250" i="5"/>
  <c r="C306" i="5"/>
  <c r="C222" i="5"/>
  <c r="E248" i="5"/>
  <c r="E276" i="5"/>
  <c r="E304" i="5"/>
  <c r="E220" i="5"/>
  <c r="C303" i="5"/>
  <c r="C275" i="5"/>
  <c r="C247" i="5"/>
  <c r="C219" i="5"/>
  <c r="E301" i="5"/>
  <c r="E273" i="5"/>
  <c r="E245" i="5"/>
  <c r="E189" i="5"/>
  <c r="E217" i="5"/>
  <c r="C300" i="5"/>
  <c r="C272" i="5"/>
  <c r="C244" i="5"/>
  <c r="C188" i="5"/>
  <c r="C216" i="5"/>
  <c r="E298" i="5"/>
  <c r="E242" i="5"/>
  <c r="E186" i="5"/>
  <c r="E158" i="5"/>
  <c r="E270" i="5"/>
  <c r="E214" i="5"/>
  <c r="C297" i="5"/>
  <c r="C269" i="5"/>
  <c r="C241" i="5"/>
  <c r="C185" i="5"/>
  <c r="C213" i="5"/>
  <c r="E295" i="5"/>
  <c r="E267" i="5"/>
  <c r="E239" i="5"/>
  <c r="E183" i="5"/>
  <c r="E155" i="5"/>
  <c r="E211" i="5"/>
  <c r="C294" i="5"/>
  <c r="C266" i="5"/>
  <c r="C238" i="5"/>
  <c r="C210" i="5"/>
  <c r="E292" i="5"/>
  <c r="E236" i="5"/>
  <c r="E264" i="5"/>
  <c r="E180" i="5"/>
  <c r="E152" i="5"/>
  <c r="E208" i="5"/>
  <c r="C115" i="5"/>
  <c r="E114" i="5"/>
  <c r="E261" i="5"/>
  <c r="E233" i="5"/>
  <c r="E205" i="5"/>
  <c r="E289" i="5"/>
  <c r="E177" i="5"/>
  <c r="R280" i="5"/>
  <c r="R308" i="5"/>
  <c r="R252" i="5"/>
  <c r="R224" i="5"/>
  <c r="R196" i="5"/>
  <c r="L280" i="5"/>
  <c r="L308" i="5"/>
  <c r="L252" i="5"/>
  <c r="L224" i="5"/>
  <c r="L196" i="5"/>
  <c r="O307" i="5"/>
  <c r="O223" i="5"/>
  <c r="O195" i="5"/>
  <c r="O251" i="5"/>
  <c r="R115" i="5"/>
  <c r="L306" i="5"/>
  <c r="L278" i="5"/>
  <c r="L250" i="5"/>
  <c r="L166" i="5"/>
  <c r="U305" i="5"/>
  <c r="U277" i="5"/>
  <c r="U221" i="5"/>
  <c r="U249" i="5"/>
  <c r="O305" i="5"/>
  <c r="O277" i="5"/>
  <c r="O249" i="5"/>
  <c r="O221" i="5"/>
  <c r="L304" i="5"/>
  <c r="L248" i="5"/>
  <c r="L276" i="5"/>
  <c r="L220" i="5"/>
  <c r="U303" i="5"/>
  <c r="U275" i="5"/>
  <c r="U247" i="5"/>
  <c r="O115" i="5"/>
  <c r="R274" i="5"/>
  <c r="R302" i="5"/>
  <c r="R246" i="5"/>
  <c r="R190" i="5"/>
  <c r="R218" i="5"/>
  <c r="L274" i="5"/>
  <c r="L302" i="5"/>
  <c r="L246" i="5"/>
  <c r="U245" i="5"/>
  <c r="U301" i="5"/>
  <c r="U273" i="5"/>
  <c r="U217" i="5"/>
  <c r="R300" i="5"/>
  <c r="R272" i="5"/>
  <c r="R244" i="5"/>
  <c r="R188" i="5"/>
  <c r="R216" i="5"/>
  <c r="R160" i="5"/>
  <c r="L115" i="5"/>
  <c r="U299" i="5"/>
  <c r="U243" i="5"/>
  <c r="U187" i="5"/>
  <c r="U215" i="5"/>
  <c r="U271" i="5"/>
  <c r="O299" i="5"/>
  <c r="O271" i="5"/>
  <c r="O243" i="5"/>
  <c r="O187" i="5"/>
  <c r="R242" i="5"/>
  <c r="R298" i="5"/>
  <c r="R270" i="5"/>
  <c r="R214" i="5"/>
  <c r="R186" i="5"/>
  <c r="U297" i="5"/>
  <c r="U269" i="5"/>
  <c r="U241" i="5"/>
  <c r="U213" i="5"/>
  <c r="U185" i="5"/>
  <c r="O297" i="5"/>
  <c r="O269" i="5"/>
  <c r="O241" i="5"/>
  <c r="O213" i="5"/>
  <c r="R296" i="5"/>
  <c r="R268" i="5"/>
  <c r="R240" i="5"/>
  <c r="R184" i="5"/>
  <c r="R212" i="5"/>
  <c r="L296" i="5"/>
  <c r="L268" i="5"/>
  <c r="L240" i="5"/>
  <c r="L212" i="5"/>
  <c r="L184" i="5"/>
  <c r="U295" i="5"/>
  <c r="U239" i="5"/>
  <c r="U211" i="5"/>
  <c r="U183" i="5"/>
  <c r="U267" i="5"/>
  <c r="O295" i="5"/>
  <c r="O239" i="5"/>
  <c r="O267" i="5"/>
  <c r="O211" i="5"/>
  <c r="O183" i="5"/>
  <c r="R294" i="5"/>
  <c r="R266" i="5"/>
  <c r="R238" i="5"/>
  <c r="R210" i="5"/>
  <c r="R182" i="5"/>
  <c r="R154" i="5"/>
  <c r="L294" i="5"/>
  <c r="L266" i="5"/>
  <c r="L238" i="5"/>
  <c r="L182" i="5"/>
  <c r="L210" i="5"/>
  <c r="L154" i="5"/>
  <c r="U293" i="5"/>
  <c r="U265" i="5"/>
  <c r="U237" i="5"/>
  <c r="U181" i="5"/>
  <c r="U153" i="5"/>
  <c r="U209" i="5"/>
  <c r="O293" i="5"/>
  <c r="O265" i="5"/>
  <c r="O237" i="5"/>
  <c r="O181" i="5"/>
  <c r="O209" i="5"/>
  <c r="O153" i="5"/>
  <c r="R292" i="5"/>
  <c r="R264" i="5"/>
  <c r="R236" i="5"/>
  <c r="R180" i="5"/>
  <c r="L292" i="5"/>
  <c r="L264" i="5"/>
  <c r="L236" i="5"/>
  <c r="L180" i="5"/>
  <c r="L208" i="5"/>
  <c r="U291" i="5"/>
  <c r="U263" i="5"/>
  <c r="U235" i="5"/>
  <c r="U207" i="5"/>
  <c r="U179" i="5"/>
  <c r="O291" i="5"/>
  <c r="O263" i="5"/>
  <c r="O235" i="5"/>
  <c r="O179" i="5"/>
  <c r="O207" i="5"/>
  <c r="R290" i="5"/>
  <c r="R262" i="5"/>
  <c r="R234" i="5"/>
  <c r="R206" i="5"/>
  <c r="L290" i="5"/>
  <c r="L262" i="5"/>
  <c r="L234" i="5"/>
  <c r="L206" i="5"/>
  <c r="L178" i="5"/>
  <c r="U114" i="5"/>
  <c r="U289" i="5"/>
  <c r="U233" i="5"/>
  <c r="U261" i="5"/>
  <c r="U205" i="5"/>
  <c r="O114" i="5"/>
  <c r="O289" i="5"/>
  <c r="O233" i="5"/>
  <c r="O261" i="5"/>
  <c r="O205" i="5"/>
  <c r="T167" i="5"/>
  <c r="M167" i="5"/>
  <c r="F167" i="5"/>
  <c r="S166" i="5"/>
  <c r="C165" i="5"/>
  <c r="U163" i="5"/>
  <c r="N163" i="5"/>
  <c r="S162" i="5"/>
  <c r="L162" i="5"/>
  <c r="R161" i="5"/>
  <c r="O159" i="5"/>
  <c r="U157" i="5"/>
  <c r="C157" i="5"/>
  <c r="M156" i="5"/>
  <c r="O155" i="5"/>
  <c r="O151" i="5"/>
  <c r="T177" i="5"/>
  <c r="E195" i="5"/>
  <c r="O194" i="5"/>
  <c r="G194" i="5"/>
  <c r="U191" i="5"/>
  <c r="C191" i="5"/>
  <c r="T188" i="5"/>
  <c r="G180" i="5"/>
  <c r="N219" i="5"/>
  <c r="R208" i="5"/>
  <c r="E266" i="5"/>
  <c r="F280" i="5"/>
  <c r="F308" i="5"/>
  <c r="F224" i="5"/>
  <c r="F196" i="5"/>
  <c r="D298" i="5"/>
  <c r="D242" i="5"/>
  <c r="D270" i="5"/>
  <c r="D186" i="5"/>
  <c r="D214" i="5"/>
  <c r="D158" i="5"/>
  <c r="F290" i="5"/>
  <c r="F262" i="5"/>
  <c r="F234" i="5"/>
  <c r="F178" i="5"/>
  <c r="F206" i="5"/>
  <c r="N307" i="5"/>
  <c r="N279" i="5"/>
  <c r="N251" i="5"/>
  <c r="N223" i="5"/>
  <c r="N195" i="5"/>
  <c r="N299" i="5"/>
  <c r="N243" i="5"/>
  <c r="N271" i="5"/>
  <c r="N187" i="5"/>
  <c r="N215" i="5"/>
  <c r="N159" i="5"/>
  <c r="N297" i="5"/>
  <c r="N241" i="5"/>
  <c r="N269" i="5"/>
  <c r="N213" i="5"/>
  <c r="N185" i="5"/>
  <c r="N295" i="5"/>
  <c r="N267" i="5"/>
  <c r="N239" i="5"/>
  <c r="N183" i="5"/>
  <c r="N211" i="5"/>
  <c r="N293" i="5"/>
  <c r="N237" i="5"/>
  <c r="N265" i="5"/>
  <c r="N181" i="5"/>
  <c r="N209" i="5"/>
  <c r="N153" i="5"/>
  <c r="Q290" i="5"/>
  <c r="Q262" i="5"/>
  <c r="Q206" i="5"/>
  <c r="Q234" i="5"/>
  <c r="Q178" i="5"/>
  <c r="T163" i="5"/>
  <c r="Q212" i="5"/>
  <c r="B306" i="5"/>
  <c r="B278" i="5"/>
  <c r="B250" i="5"/>
  <c r="B222" i="5"/>
  <c r="B300" i="5"/>
  <c r="B272" i="5"/>
  <c r="B188" i="5"/>
  <c r="B294" i="5"/>
  <c r="B266" i="5"/>
  <c r="B238" i="5"/>
  <c r="B210" i="5"/>
  <c r="B182" i="5"/>
  <c r="E308" i="5"/>
  <c r="E280" i="5"/>
  <c r="E252" i="5"/>
  <c r="E224" i="5"/>
  <c r="C307" i="5"/>
  <c r="C279" i="5"/>
  <c r="C251" i="5"/>
  <c r="C223" i="5"/>
  <c r="C195" i="5"/>
  <c r="E305" i="5"/>
  <c r="E277" i="5"/>
  <c r="E249" i="5"/>
  <c r="E221" i="5"/>
  <c r="C304" i="5"/>
  <c r="C248" i="5"/>
  <c r="C220" i="5"/>
  <c r="C192" i="5"/>
  <c r="C276" i="5"/>
  <c r="E302" i="5"/>
  <c r="E274" i="5"/>
  <c r="E246" i="5"/>
  <c r="C245" i="5"/>
  <c r="C301" i="5"/>
  <c r="C273" i="5"/>
  <c r="C217" i="5"/>
  <c r="C189" i="5"/>
  <c r="E243" i="5"/>
  <c r="E299" i="5"/>
  <c r="E271" i="5"/>
  <c r="E215" i="5"/>
  <c r="E187" i="5"/>
  <c r="C298" i="5"/>
  <c r="C242" i="5"/>
  <c r="C270" i="5"/>
  <c r="C214" i="5"/>
  <c r="C186" i="5"/>
  <c r="E296" i="5"/>
  <c r="E268" i="5"/>
  <c r="E240" i="5"/>
  <c r="E212" i="5"/>
  <c r="E184" i="5"/>
  <c r="C295" i="5"/>
  <c r="C239" i="5"/>
  <c r="C211" i="5"/>
  <c r="C267" i="5"/>
  <c r="C183" i="5"/>
  <c r="E115" i="5"/>
  <c r="C292" i="5"/>
  <c r="C236" i="5"/>
  <c r="C208" i="5"/>
  <c r="C264" i="5"/>
  <c r="C180" i="5"/>
  <c r="E290" i="5"/>
  <c r="E262" i="5"/>
  <c r="E234" i="5"/>
  <c r="E206" i="5"/>
  <c r="E178" i="5"/>
  <c r="C114" i="5"/>
  <c r="P308" i="5"/>
  <c r="P280" i="5"/>
  <c r="P252" i="5"/>
  <c r="P224" i="5"/>
  <c r="S115" i="5"/>
  <c r="M307" i="5"/>
  <c r="M279" i="5"/>
  <c r="M251" i="5"/>
  <c r="G307" i="5"/>
  <c r="G279" i="5"/>
  <c r="G223" i="5"/>
  <c r="P278" i="5"/>
  <c r="P306" i="5"/>
  <c r="P250" i="5"/>
  <c r="P222" i="5"/>
  <c r="P194" i="5"/>
  <c r="M305" i="5"/>
  <c r="M277" i="5"/>
  <c r="M221" i="5"/>
  <c r="M193" i="5"/>
  <c r="M249" i="5"/>
  <c r="G305" i="5"/>
  <c r="G249" i="5"/>
  <c r="G277" i="5"/>
  <c r="G221" i="5"/>
  <c r="G193" i="5"/>
  <c r="P115" i="5"/>
  <c r="S303" i="5"/>
  <c r="S275" i="5"/>
  <c r="S247" i="5"/>
  <c r="S219" i="5"/>
  <c r="M303" i="5"/>
  <c r="M275" i="5"/>
  <c r="M219" i="5"/>
  <c r="G247" i="5"/>
  <c r="G303" i="5"/>
  <c r="G275" i="5"/>
  <c r="S301" i="5"/>
  <c r="S273" i="5"/>
  <c r="S245" i="5"/>
  <c r="S189" i="5"/>
  <c r="S217" i="5"/>
  <c r="M115" i="5"/>
  <c r="G301" i="5"/>
  <c r="G273" i="5"/>
  <c r="G245" i="5"/>
  <c r="G217" i="5"/>
  <c r="P272" i="5"/>
  <c r="P244" i="5"/>
  <c r="P300" i="5"/>
  <c r="P188" i="5"/>
  <c r="S299" i="5"/>
  <c r="S271" i="5"/>
  <c r="S243" i="5"/>
  <c r="S215" i="5"/>
  <c r="S187" i="5"/>
  <c r="G299" i="5"/>
  <c r="G271" i="5"/>
  <c r="G243" i="5"/>
  <c r="G215" i="5"/>
  <c r="G187" i="5"/>
  <c r="P298" i="5"/>
  <c r="P242" i="5"/>
  <c r="P270" i="5"/>
  <c r="P214" i="5"/>
  <c r="P158" i="5"/>
  <c r="S297" i="5"/>
  <c r="S241" i="5"/>
  <c r="S269" i="5"/>
  <c r="S185" i="5"/>
  <c r="S157" i="5"/>
  <c r="M297" i="5"/>
  <c r="M241" i="5"/>
  <c r="M269" i="5"/>
  <c r="M185" i="5"/>
  <c r="M157" i="5"/>
  <c r="M213" i="5"/>
  <c r="G297" i="5"/>
  <c r="G241" i="5"/>
  <c r="G185" i="5"/>
  <c r="G213" i="5"/>
  <c r="G157" i="5"/>
  <c r="G269" i="5"/>
  <c r="P296" i="5"/>
  <c r="P240" i="5"/>
  <c r="P268" i="5"/>
  <c r="P184" i="5"/>
  <c r="P212" i="5"/>
  <c r="S295" i="5"/>
  <c r="S267" i="5"/>
  <c r="S239" i="5"/>
  <c r="S211" i="5"/>
  <c r="M295" i="5"/>
  <c r="M267" i="5"/>
  <c r="M239" i="5"/>
  <c r="M211" i="5"/>
  <c r="M183" i="5"/>
  <c r="P294" i="5"/>
  <c r="P266" i="5"/>
  <c r="P238" i="5"/>
  <c r="P210" i="5"/>
  <c r="P182" i="5"/>
  <c r="S293" i="5"/>
  <c r="S265" i="5"/>
  <c r="S237" i="5"/>
  <c r="S209" i="5"/>
  <c r="S181" i="5"/>
  <c r="M293" i="5"/>
  <c r="M265" i="5"/>
  <c r="M237" i="5"/>
  <c r="M209" i="5"/>
  <c r="M181" i="5"/>
  <c r="P292" i="5"/>
  <c r="P264" i="5"/>
  <c r="P236" i="5"/>
  <c r="P180" i="5"/>
  <c r="P208" i="5"/>
  <c r="P152" i="5"/>
  <c r="S291" i="5"/>
  <c r="S235" i="5"/>
  <c r="S263" i="5"/>
  <c r="S179" i="5"/>
  <c r="S207" i="5"/>
  <c r="S151" i="5"/>
  <c r="M291" i="5"/>
  <c r="M235" i="5"/>
  <c r="M263" i="5"/>
  <c r="M179" i="5"/>
  <c r="M151" i="5"/>
  <c r="M207" i="5"/>
  <c r="G291" i="5"/>
  <c r="G263" i="5"/>
  <c r="G235" i="5"/>
  <c r="G179" i="5"/>
  <c r="G151" i="5"/>
  <c r="G207" i="5"/>
  <c r="P290" i="5"/>
  <c r="P262" i="5"/>
  <c r="P234" i="5"/>
  <c r="P178" i="5"/>
  <c r="P206" i="5"/>
  <c r="S114" i="5"/>
  <c r="S289" i="5"/>
  <c r="S261" i="5"/>
  <c r="S233" i="5"/>
  <c r="S205" i="5"/>
  <c r="S149" i="5"/>
  <c r="M114" i="5"/>
  <c r="M289" i="5"/>
  <c r="M233" i="5"/>
  <c r="M261" i="5"/>
  <c r="M205" i="5"/>
  <c r="M149" i="5"/>
  <c r="G114" i="5"/>
  <c r="G289" i="5"/>
  <c r="G261" i="5"/>
  <c r="G233" i="5"/>
  <c r="G205" i="5"/>
  <c r="G149" i="5"/>
  <c r="E168" i="5"/>
  <c r="C167" i="5"/>
  <c r="P166" i="5"/>
  <c r="B166" i="5"/>
  <c r="G165" i="5"/>
  <c r="S163" i="5"/>
  <c r="S159" i="5"/>
  <c r="E159" i="5"/>
  <c r="M155" i="5"/>
  <c r="C155" i="5"/>
  <c r="E150" i="5"/>
  <c r="C194" i="5"/>
  <c r="O193" i="5"/>
  <c r="E193" i="5"/>
  <c r="Q192" i="5"/>
  <c r="S191" i="5"/>
  <c r="E190" i="5"/>
  <c r="E188" i="5"/>
  <c r="S183" i="5"/>
  <c r="P216" i="5"/>
  <c r="M214" i="5"/>
  <c r="B252" i="5"/>
  <c r="G251" i="5"/>
  <c r="B273" i="5"/>
  <c r="B301" i="5"/>
  <c r="B189" i="5"/>
  <c r="B217" i="5"/>
  <c r="B245" i="5"/>
  <c r="F305" i="5"/>
  <c r="F277" i="5"/>
  <c r="F249" i="5"/>
  <c r="F221" i="5"/>
  <c r="F193" i="5"/>
  <c r="D301" i="5"/>
  <c r="D273" i="5"/>
  <c r="D245" i="5"/>
  <c r="D189" i="5"/>
  <c r="D161" i="5"/>
  <c r="F296" i="5"/>
  <c r="F268" i="5"/>
  <c r="F240" i="5"/>
  <c r="F212" i="5"/>
  <c r="D115" i="5"/>
  <c r="T279" i="5"/>
  <c r="T251" i="5"/>
  <c r="T307" i="5"/>
  <c r="T195" i="5"/>
  <c r="N305" i="5"/>
  <c r="N277" i="5"/>
  <c r="N249" i="5"/>
  <c r="N221" i="5"/>
  <c r="N165" i="5"/>
  <c r="N303" i="5"/>
  <c r="N275" i="5"/>
  <c r="N247" i="5"/>
  <c r="N273" i="5"/>
  <c r="N301" i="5"/>
  <c r="N245" i="5"/>
  <c r="N217" i="5"/>
  <c r="N263" i="5"/>
  <c r="N291" i="5"/>
  <c r="N235" i="5"/>
  <c r="N207" i="5"/>
  <c r="N179" i="5"/>
  <c r="N114" i="5"/>
  <c r="N289" i="5"/>
  <c r="N233" i="5"/>
  <c r="N261" i="5"/>
  <c r="N205" i="5"/>
  <c r="F159" i="5"/>
  <c r="T191" i="5"/>
  <c r="D217" i="5"/>
  <c r="B249" i="5"/>
  <c r="B305" i="5"/>
  <c r="B277" i="5"/>
  <c r="B221" i="5"/>
  <c r="B165" i="5"/>
  <c r="B299" i="5"/>
  <c r="B243" i="5"/>
  <c r="B271" i="5"/>
  <c r="B187" i="5"/>
  <c r="B215" i="5"/>
  <c r="B159" i="5"/>
  <c r="B293" i="5"/>
  <c r="B265" i="5"/>
  <c r="B237" i="5"/>
  <c r="B209" i="5"/>
  <c r="B181" i="5"/>
  <c r="B153" i="5"/>
  <c r="D308" i="5"/>
  <c r="D280" i="5"/>
  <c r="D224" i="5"/>
  <c r="D252" i="5"/>
  <c r="F306" i="5"/>
  <c r="F278" i="5"/>
  <c r="F250" i="5"/>
  <c r="F222" i="5"/>
  <c r="F166" i="5"/>
  <c r="D249" i="5"/>
  <c r="D277" i="5"/>
  <c r="D305" i="5"/>
  <c r="D221" i="5"/>
  <c r="F247" i="5"/>
  <c r="F303" i="5"/>
  <c r="F275" i="5"/>
  <c r="F219" i="5"/>
  <c r="F163" i="5"/>
  <c r="D302" i="5"/>
  <c r="D274" i="5"/>
  <c r="D246" i="5"/>
  <c r="D190" i="5"/>
  <c r="D218" i="5"/>
  <c r="F300" i="5"/>
  <c r="F272" i="5"/>
  <c r="F244" i="5"/>
  <c r="F216" i="5"/>
  <c r="F188" i="5"/>
  <c r="F160" i="5"/>
  <c r="D299" i="5"/>
  <c r="D243" i="5"/>
  <c r="D271" i="5"/>
  <c r="D215" i="5"/>
  <c r="D293" i="5"/>
  <c r="D265" i="5"/>
  <c r="D237" i="5"/>
  <c r="D181" i="5"/>
  <c r="D209" i="5"/>
  <c r="F291" i="5"/>
  <c r="F263" i="5"/>
  <c r="F235" i="5"/>
  <c r="F207" i="5"/>
  <c r="F179" i="5"/>
  <c r="F151" i="5"/>
  <c r="U115" i="5"/>
  <c r="U308" i="5"/>
  <c r="U311" i="5" s="1"/>
  <c r="U280" i="5"/>
  <c r="U283" i="5" s="1"/>
  <c r="U252" i="5"/>
  <c r="U255" i="5" s="1"/>
  <c r="U224" i="5"/>
  <c r="U227" i="5" s="1"/>
  <c r="O308" i="5"/>
  <c r="O280" i="5"/>
  <c r="R307" i="5"/>
  <c r="R279" i="5"/>
  <c r="R223" i="5"/>
  <c r="R251" i="5"/>
  <c r="L307" i="5"/>
  <c r="L279" i="5"/>
  <c r="L251" i="5"/>
  <c r="L223" i="5"/>
  <c r="U278" i="5"/>
  <c r="U250" i="5"/>
  <c r="U306" i="5"/>
  <c r="U222" i="5"/>
  <c r="O306" i="5"/>
  <c r="O278" i="5"/>
  <c r="O250" i="5"/>
  <c r="O222" i="5"/>
  <c r="R277" i="5"/>
  <c r="R305" i="5"/>
  <c r="R249" i="5"/>
  <c r="R221" i="5"/>
  <c r="R193" i="5"/>
  <c r="L277" i="5"/>
  <c r="L305" i="5"/>
  <c r="L249" i="5"/>
  <c r="L221" i="5"/>
  <c r="L193" i="5"/>
  <c r="U304" i="5"/>
  <c r="U248" i="5"/>
  <c r="U220" i="5"/>
  <c r="U192" i="5"/>
  <c r="O304" i="5"/>
  <c r="O276" i="5"/>
  <c r="O220" i="5"/>
  <c r="O192" i="5"/>
  <c r="O248" i="5"/>
  <c r="R303" i="5"/>
  <c r="R247" i="5"/>
  <c r="R275" i="5"/>
  <c r="R219" i="5"/>
  <c r="R163" i="5"/>
  <c r="L303" i="5"/>
  <c r="L247" i="5"/>
  <c r="L275" i="5"/>
  <c r="L219" i="5"/>
  <c r="L163" i="5"/>
  <c r="U302" i="5"/>
  <c r="U274" i="5"/>
  <c r="U246" i="5"/>
  <c r="U190" i="5"/>
  <c r="U218" i="5"/>
  <c r="O302" i="5"/>
  <c r="O190" i="5"/>
  <c r="O218" i="5"/>
  <c r="O246" i="5"/>
  <c r="O274" i="5"/>
  <c r="R301" i="5"/>
  <c r="R245" i="5"/>
  <c r="R273" i="5"/>
  <c r="R189" i="5"/>
  <c r="L301" i="5"/>
  <c r="L273" i="5"/>
  <c r="L245" i="5"/>
  <c r="L189" i="5"/>
  <c r="L217" i="5"/>
  <c r="U300" i="5"/>
  <c r="U272" i="5"/>
  <c r="U244" i="5"/>
  <c r="U216" i="5"/>
  <c r="U188" i="5"/>
  <c r="O300" i="5"/>
  <c r="O272" i="5"/>
  <c r="O244" i="5"/>
  <c r="O188" i="5"/>
  <c r="O216" i="5"/>
  <c r="R271" i="5"/>
  <c r="R299" i="5"/>
  <c r="R215" i="5"/>
  <c r="R243" i="5"/>
  <c r="L299" i="5"/>
  <c r="L271" i="5"/>
  <c r="L243" i="5"/>
  <c r="L215" i="5"/>
  <c r="L187" i="5"/>
  <c r="U298" i="5"/>
  <c r="U242" i="5"/>
  <c r="U270" i="5"/>
  <c r="U214" i="5"/>
  <c r="U186" i="5"/>
  <c r="O298" i="5"/>
  <c r="O242" i="5"/>
  <c r="O214" i="5"/>
  <c r="O270" i="5"/>
  <c r="O186" i="5"/>
  <c r="R297" i="5"/>
  <c r="R241" i="5"/>
  <c r="R269" i="5"/>
  <c r="R185" i="5"/>
  <c r="R213" i="5"/>
  <c r="R157" i="5"/>
  <c r="L297" i="5"/>
  <c r="L241" i="5"/>
  <c r="L269" i="5"/>
  <c r="L185" i="5"/>
  <c r="L157" i="5"/>
  <c r="U268" i="5"/>
  <c r="U296" i="5"/>
  <c r="U184" i="5"/>
  <c r="U156" i="5"/>
  <c r="U212" i="5"/>
  <c r="U240" i="5"/>
  <c r="O296" i="5"/>
  <c r="O240" i="5"/>
  <c r="O268" i="5"/>
  <c r="O184" i="5"/>
  <c r="O156" i="5"/>
  <c r="O212" i="5"/>
  <c r="R295" i="5"/>
  <c r="R239" i="5"/>
  <c r="R267" i="5"/>
  <c r="R211" i="5"/>
  <c r="R183" i="5"/>
  <c r="L295" i="5"/>
  <c r="L267" i="5"/>
  <c r="L211" i="5"/>
  <c r="L239" i="5"/>
  <c r="U294" i="5"/>
  <c r="U266" i="5"/>
  <c r="U238" i="5"/>
  <c r="U182" i="5"/>
  <c r="O294" i="5"/>
  <c r="O266" i="5"/>
  <c r="O238" i="5"/>
  <c r="O182" i="5"/>
  <c r="O210" i="5"/>
  <c r="R293" i="5"/>
  <c r="R265" i="5"/>
  <c r="R237" i="5"/>
  <c r="R181" i="5"/>
  <c r="R209" i="5"/>
  <c r="L293" i="5"/>
  <c r="L265" i="5"/>
  <c r="L237" i="5"/>
  <c r="L181" i="5"/>
  <c r="U292" i="5"/>
  <c r="U236" i="5"/>
  <c r="U264" i="5"/>
  <c r="U208" i="5"/>
  <c r="O292" i="5"/>
  <c r="O264" i="5"/>
  <c r="O208" i="5"/>
  <c r="O236" i="5"/>
  <c r="O180" i="5"/>
  <c r="R291" i="5"/>
  <c r="R235" i="5"/>
  <c r="R263" i="5"/>
  <c r="R179" i="5"/>
  <c r="R207" i="5"/>
  <c r="R151" i="5"/>
  <c r="L291" i="5"/>
  <c r="L235" i="5"/>
  <c r="L263" i="5"/>
  <c r="L207" i="5"/>
  <c r="L151" i="5"/>
  <c r="U290" i="5"/>
  <c r="U234" i="5"/>
  <c r="U178" i="5"/>
  <c r="U150" i="5"/>
  <c r="U206" i="5"/>
  <c r="O290" i="5"/>
  <c r="O262" i="5"/>
  <c r="O234" i="5"/>
  <c r="O178" i="5"/>
  <c r="O150" i="5"/>
  <c r="R114" i="5"/>
  <c r="R289" i="5"/>
  <c r="R261" i="5"/>
  <c r="R205" i="5"/>
  <c r="R177" i="5"/>
  <c r="R233" i="5"/>
  <c r="L114" i="5"/>
  <c r="L289" i="5"/>
  <c r="L233" i="5"/>
  <c r="L205" i="5"/>
  <c r="L177" i="5"/>
  <c r="L261" i="5"/>
  <c r="N149" i="5"/>
  <c r="D168" i="5"/>
  <c r="O166" i="5"/>
  <c r="M165" i="5"/>
  <c r="F165" i="5"/>
  <c r="N161" i="5"/>
  <c r="G161" i="5"/>
  <c r="R159" i="5"/>
  <c r="D159" i="5"/>
  <c r="L155" i="5"/>
  <c r="T151" i="5"/>
  <c r="B151" i="5"/>
  <c r="G177" i="5"/>
  <c r="P196" i="5"/>
  <c r="R195" i="5"/>
  <c r="L194" i="5"/>
  <c r="B194" i="5"/>
  <c r="N193" i="5"/>
  <c r="D193" i="5"/>
  <c r="R191" i="5"/>
  <c r="U189" i="5"/>
  <c r="R187" i="5"/>
  <c r="O185" i="5"/>
  <c r="L183" i="5"/>
  <c r="S222" i="5"/>
  <c r="L218" i="5"/>
  <c r="C212" i="5"/>
  <c r="T209" i="5"/>
  <c r="B244" i="5"/>
  <c r="G274" i="5"/>
  <c r="B307" i="5"/>
  <c r="B279" i="5"/>
  <c r="B223" i="5"/>
  <c r="B251" i="5"/>
  <c r="B195" i="5"/>
  <c r="D304" i="5"/>
  <c r="D248" i="5"/>
  <c r="D276" i="5"/>
  <c r="D220" i="5"/>
  <c r="D164" i="5"/>
  <c r="D295" i="5"/>
  <c r="D267" i="5"/>
  <c r="D211" i="5"/>
  <c r="D155" i="5"/>
  <c r="Q308" i="5"/>
  <c r="Q280" i="5"/>
  <c r="Q252" i="5"/>
  <c r="Q224" i="5"/>
  <c r="T305" i="5"/>
  <c r="T277" i="5"/>
  <c r="T221" i="5"/>
  <c r="T165" i="5"/>
  <c r="Q302" i="5"/>
  <c r="Q274" i="5"/>
  <c r="Q246" i="5"/>
  <c r="Q218" i="5"/>
  <c r="Q190" i="5"/>
  <c r="T297" i="5"/>
  <c r="T269" i="5"/>
  <c r="T185" i="5"/>
  <c r="T213" i="5"/>
  <c r="T295" i="5"/>
  <c r="T267" i="5"/>
  <c r="T239" i="5"/>
  <c r="T211" i="5"/>
  <c r="T183" i="5"/>
  <c r="F168" i="5"/>
  <c r="T157" i="5"/>
  <c r="N155" i="5"/>
  <c r="F297" i="5"/>
  <c r="F241" i="5"/>
  <c r="F269" i="5"/>
  <c r="F185" i="5"/>
  <c r="F213" i="5"/>
  <c r="F157" i="5"/>
  <c r="B276" i="5"/>
  <c r="B304" i="5"/>
  <c r="B248" i="5"/>
  <c r="B220" i="5"/>
  <c r="B192" i="5"/>
  <c r="B270" i="5"/>
  <c r="B298" i="5"/>
  <c r="B214" i="5"/>
  <c r="B242" i="5"/>
  <c r="B264" i="5"/>
  <c r="B292" i="5"/>
  <c r="B180" i="5"/>
  <c r="B208" i="5"/>
  <c r="B236" i="5"/>
  <c r="C308" i="5"/>
  <c r="C224" i="5"/>
  <c r="C252" i="5"/>
  <c r="C280" i="5"/>
  <c r="E306" i="5"/>
  <c r="E278" i="5"/>
  <c r="E222" i="5"/>
  <c r="E194" i="5"/>
  <c r="E250" i="5"/>
  <c r="C305" i="5"/>
  <c r="C277" i="5"/>
  <c r="C249" i="5"/>
  <c r="E303" i="5"/>
  <c r="E247" i="5"/>
  <c r="E219" i="5"/>
  <c r="E275" i="5"/>
  <c r="E191" i="5"/>
  <c r="C302" i="5"/>
  <c r="C274" i="5"/>
  <c r="C246" i="5"/>
  <c r="C190" i="5"/>
  <c r="C218" i="5"/>
  <c r="E300" i="5"/>
  <c r="E272" i="5"/>
  <c r="E244" i="5"/>
  <c r="E216" i="5"/>
  <c r="C299" i="5"/>
  <c r="C243" i="5"/>
  <c r="C187" i="5"/>
  <c r="C215" i="5"/>
  <c r="C159" i="5"/>
  <c r="C271" i="5"/>
  <c r="E297" i="5"/>
  <c r="E241" i="5"/>
  <c r="E269" i="5"/>
  <c r="E213" i="5"/>
  <c r="E185" i="5"/>
  <c r="E294" i="5"/>
  <c r="E210" i="5"/>
  <c r="E182" i="5"/>
  <c r="E238" i="5"/>
  <c r="C293" i="5"/>
  <c r="C265" i="5"/>
  <c r="C237" i="5"/>
  <c r="C181" i="5"/>
  <c r="C153" i="5"/>
  <c r="C209" i="5"/>
  <c r="C290" i="5"/>
  <c r="C234" i="5"/>
  <c r="C262" i="5"/>
  <c r="C178" i="5"/>
  <c r="C206" i="5"/>
  <c r="C150" i="5"/>
  <c r="T115" i="5"/>
  <c r="Q307" i="5"/>
  <c r="Q279" i="5"/>
  <c r="Q251" i="5"/>
  <c r="Q223" i="5"/>
  <c r="N306" i="5"/>
  <c r="N278" i="5"/>
  <c r="N250" i="5"/>
  <c r="N222" i="5"/>
  <c r="Q115" i="5"/>
  <c r="T304" i="5"/>
  <c r="T276" i="5"/>
  <c r="T248" i="5"/>
  <c r="T220" i="5"/>
  <c r="T192" i="5"/>
  <c r="N304" i="5"/>
  <c r="N276" i="5"/>
  <c r="N248" i="5"/>
  <c r="N220" i="5"/>
  <c r="N192" i="5"/>
  <c r="T246" i="5"/>
  <c r="T302" i="5"/>
  <c r="T274" i="5"/>
  <c r="T162" i="5"/>
  <c r="N115" i="5"/>
  <c r="Q301" i="5"/>
  <c r="Q245" i="5"/>
  <c r="Q189" i="5"/>
  <c r="Q273" i="5"/>
  <c r="Q217" i="5"/>
  <c r="T300" i="5"/>
  <c r="T244" i="5"/>
  <c r="T272" i="5"/>
  <c r="T216" i="5"/>
  <c r="Q243" i="5"/>
  <c r="Q299" i="5"/>
  <c r="Q271" i="5"/>
  <c r="Q215" i="5"/>
  <c r="Q187" i="5"/>
  <c r="T298" i="5"/>
  <c r="T270" i="5"/>
  <c r="T242" i="5"/>
  <c r="T186" i="5"/>
  <c r="N298" i="5"/>
  <c r="N270" i="5"/>
  <c r="N242" i="5"/>
  <c r="N186" i="5"/>
  <c r="N214" i="5"/>
  <c r="Q297" i="5"/>
  <c r="Q241" i="5"/>
  <c r="Q213" i="5"/>
  <c r="Q269" i="5"/>
  <c r="Q185" i="5"/>
  <c r="T296" i="5"/>
  <c r="T240" i="5"/>
  <c r="T268" i="5"/>
  <c r="T212" i="5"/>
  <c r="T156" i="5"/>
  <c r="N296" i="5"/>
  <c r="N240" i="5"/>
  <c r="N268" i="5"/>
  <c r="N212" i="5"/>
  <c r="N184" i="5"/>
  <c r="N156" i="5"/>
  <c r="Q295" i="5"/>
  <c r="Q239" i="5"/>
  <c r="Q267" i="5"/>
  <c r="Q183" i="5"/>
  <c r="Q155" i="5"/>
  <c r="Q211" i="5"/>
  <c r="T294" i="5"/>
  <c r="T266" i="5"/>
  <c r="T238" i="5"/>
  <c r="T182" i="5"/>
  <c r="T210" i="5"/>
  <c r="N294" i="5"/>
  <c r="N266" i="5"/>
  <c r="N238" i="5"/>
  <c r="N182" i="5"/>
  <c r="Q293" i="5"/>
  <c r="Q237" i="5"/>
  <c r="Q265" i="5"/>
  <c r="Q209" i="5"/>
  <c r="Q181" i="5"/>
  <c r="T292" i="5"/>
  <c r="T236" i="5"/>
  <c r="T264" i="5"/>
  <c r="T208" i="5"/>
  <c r="T180" i="5"/>
  <c r="N292" i="5"/>
  <c r="N236" i="5"/>
  <c r="N264" i="5"/>
  <c r="N208" i="5"/>
  <c r="Q291" i="5"/>
  <c r="Q263" i="5"/>
  <c r="Q235" i="5"/>
  <c r="Q207" i="5"/>
  <c r="Q179" i="5"/>
  <c r="T290" i="5"/>
  <c r="T262" i="5"/>
  <c r="T234" i="5"/>
  <c r="T178" i="5"/>
  <c r="T206" i="5"/>
  <c r="T150" i="5"/>
  <c r="N234" i="5"/>
  <c r="N290" i="5"/>
  <c r="N262" i="5"/>
  <c r="N178" i="5"/>
  <c r="N206" i="5"/>
  <c r="N150" i="5"/>
  <c r="Q114" i="5"/>
  <c r="Q289" i="5"/>
  <c r="Q261" i="5"/>
  <c r="Q233" i="5"/>
  <c r="Q177" i="5"/>
  <c r="T149" i="5"/>
  <c r="L149" i="5"/>
  <c r="E149" i="5"/>
  <c r="Q168" i="5"/>
  <c r="C168" i="5"/>
  <c r="O167" i="5"/>
  <c r="U166" i="5"/>
  <c r="N166" i="5"/>
  <c r="L165" i="5"/>
  <c r="E165" i="5"/>
  <c r="C164" i="5"/>
  <c r="O162" i="5"/>
  <c r="T161" i="5"/>
  <c r="Q159" i="5"/>
  <c r="U158" i="5"/>
  <c r="C158" i="5"/>
  <c r="O157" i="5"/>
  <c r="E157" i="5"/>
  <c r="Q156" i="5"/>
  <c r="S155" i="5"/>
  <c r="U154" i="5"/>
  <c r="C154" i="5"/>
  <c r="M153" i="5"/>
  <c r="O152" i="5"/>
  <c r="Q151" i="5"/>
  <c r="N177" i="5"/>
  <c r="D177" i="5"/>
  <c r="O196" i="5"/>
  <c r="E196" i="5"/>
  <c r="Q195" i="5"/>
  <c r="G195" i="5"/>
  <c r="U193" i="5"/>
  <c r="C193" i="5"/>
  <c r="E192" i="5"/>
  <c r="G191" i="5"/>
  <c r="N189" i="5"/>
  <c r="D183" i="5"/>
  <c r="U180" i="5"/>
  <c r="R178" i="5"/>
  <c r="O224" i="5"/>
  <c r="L222" i="5"/>
  <c r="E218" i="5"/>
  <c r="B216" i="5"/>
  <c r="S213" i="5"/>
  <c r="L209" i="5"/>
  <c r="D239" i="5"/>
  <c r="B267" i="5"/>
  <c r="B295" i="5"/>
  <c r="B239" i="5"/>
  <c r="B183" i="5"/>
  <c r="B211" i="5"/>
  <c r="F274" i="5"/>
  <c r="F302" i="5"/>
  <c r="F246" i="5"/>
  <c r="F218" i="5"/>
  <c r="F293" i="5"/>
  <c r="F265" i="5"/>
  <c r="F237" i="5"/>
  <c r="F181" i="5"/>
  <c r="F209" i="5"/>
  <c r="T303" i="5"/>
  <c r="T275" i="5"/>
  <c r="T219" i="5"/>
  <c r="T247" i="5"/>
  <c r="Q300" i="5"/>
  <c r="Q272" i="5"/>
  <c r="Q216" i="5"/>
  <c r="Q188" i="5"/>
  <c r="T299" i="5"/>
  <c r="T243" i="5"/>
  <c r="T271" i="5"/>
  <c r="T187" i="5"/>
  <c r="T215" i="5"/>
  <c r="T159" i="5"/>
  <c r="Q298" i="5"/>
  <c r="Q242" i="5"/>
  <c r="Q270" i="5"/>
  <c r="Q186" i="5"/>
  <c r="Q158" i="5"/>
  <c r="Q214" i="5"/>
  <c r="Q294" i="5"/>
  <c r="Q266" i="5"/>
  <c r="Q238" i="5"/>
  <c r="Q210" i="5"/>
  <c r="Q292" i="5"/>
  <c r="Q236" i="5"/>
  <c r="Q264" i="5"/>
  <c r="Q180" i="5"/>
  <c r="Q152" i="5"/>
  <c r="Q208" i="5"/>
  <c r="Q166" i="5"/>
  <c r="B161" i="5"/>
  <c r="N151" i="5"/>
  <c r="F150" i="5"/>
  <c r="D195" i="5"/>
  <c r="F184" i="5"/>
  <c r="F115" i="5"/>
  <c r="N308" i="5"/>
  <c r="N280" i="5"/>
  <c r="N252" i="5"/>
  <c r="N224" i="5"/>
  <c r="N168" i="5"/>
  <c r="B114" i="5"/>
  <c r="B289" i="5"/>
  <c r="B310" i="5" s="1"/>
  <c r="B261" i="5"/>
  <c r="B282" i="5" s="1"/>
  <c r="B233" i="5"/>
  <c r="B254" i="5" s="1"/>
  <c r="B205" i="5"/>
  <c r="B226" i="5" s="1"/>
  <c r="B303" i="5"/>
  <c r="B275" i="5"/>
  <c r="B247" i="5"/>
  <c r="B219" i="5"/>
  <c r="B191" i="5"/>
  <c r="B297" i="5"/>
  <c r="B269" i="5"/>
  <c r="B241" i="5"/>
  <c r="B213" i="5"/>
  <c r="B185" i="5"/>
  <c r="B291" i="5"/>
  <c r="B263" i="5"/>
  <c r="B179" i="5"/>
  <c r="F307" i="5"/>
  <c r="F279" i="5"/>
  <c r="F251" i="5"/>
  <c r="D278" i="5"/>
  <c r="D306" i="5"/>
  <c r="D250" i="5"/>
  <c r="D194" i="5"/>
  <c r="F304" i="5"/>
  <c r="F276" i="5"/>
  <c r="F248" i="5"/>
  <c r="F220" i="5"/>
  <c r="D303" i="5"/>
  <c r="D275" i="5"/>
  <c r="D219" i="5"/>
  <c r="D247" i="5"/>
  <c r="D191" i="5"/>
  <c r="F301" i="5"/>
  <c r="F273" i="5"/>
  <c r="F217" i="5"/>
  <c r="F189" i="5"/>
  <c r="F245" i="5"/>
  <c r="D272" i="5"/>
  <c r="D244" i="5"/>
  <c r="D300" i="5"/>
  <c r="D216" i="5"/>
  <c r="D188" i="5"/>
  <c r="F242" i="5"/>
  <c r="F298" i="5"/>
  <c r="F270" i="5"/>
  <c r="F186" i="5"/>
  <c r="D297" i="5"/>
  <c r="D269" i="5"/>
  <c r="D241" i="5"/>
  <c r="D185" i="5"/>
  <c r="F295" i="5"/>
  <c r="F239" i="5"/>
  <c r="F267" i="5"/>
  <c r="F211" i="5"/>
  <c r="F183" i="5"/>
  <c r="D294" i="5"/>
  <c r="D266" i="5"/>
  <c r="D238" i="5"/>
  <c r="D210" i="5"/>
  <c r="D182" i="5"/>
  <c r="D291" i="5"/>
  <c r="D263" i="5"/>
  <c r="D235" i="5"/>
  <c r="D207" i="5"/>
  <c r="D179" i="5"/>
  <c r="F114" i="5"/>
  <c r="F289" i="5"/>
  <c r="F261" i="5"/>
  <c r="F233" i="5"/>
  <c r="F205" i="5"/>
  <c r="F177" i="5"/>
  <c r="S252" i="5"/>
  <c r="S308" i="5"/>
  <c r="S280" i="5"/>
  <c r="S224" i="5"/>
  <c r="S196" i="5"/>
  <c r="M308" i="5"/>
  <c r="M252" i="5"/>
  <c r="M224" i="5"/>
  <c r="M280" i="5"/>
  <c r="M196" i="5"/>
  <c r="G308" i="5"/>
  <c r="G252" i="5"/>
  <c r="G280" i="5"/>
  <c r="G224" i="5"/>
  <c r="G196" i="5"/>
  <c r="P307" i="5"/>
  <c r="P279" i="5"/>
  <c r="P223" i="5"/>
  <c r="P167" i="5"/>
  <c r="S306" i="5"/>
  <c r="S278" i="5"/>
  <c r="S250" i="5"/>
  <c r="M306" i="5"/>
  <c r="M278" i="5"/>
  <c r="M250" i="5"/>
  <c r="M222" i="5"/>
  <c r="G306" i="5"/>
  <c r="G250" i="5"/>
  <c r="G222" i="5"/>
  <c r="G278" i="5"/>
  <c r="P305" i="5"/>
  <c r="P249" i="5"/>
  <c r="P277" i="5"/>
  <c r="P221" i="5"/>
  <c r="S304" i="5"/>
  <c r="S276" i="5"/>
  <c r="S248" i="5"/>
  <c r="S220" i="5"/>
  <c r="M276" i="5"/>
  <c r="M248" i="5"/>
  <c r="M220" i="5"/>
  <c r="M304" i="5"/>
  <c r="G304" i="5"/>
  <c r="G276" i="5"/>
  <c r="G248" i="5"/>
  <c r="G220" i="5"/>
  <c r="P303" i="5"/>
  <c r="P275" i="5"/>
  <c r="P247" i="5"/>
  <c r="P219" i="5"/>
  <c r="P191" i="5"/>
  <c r="S302" i="5"/>
  <c r="S246" i="5"/>
  <c r="S274" i="5"/>
  <c r="S218" i="5"/>
  <c r="M302" i="5"/>
  <c r="M246" i="5"/>
  <c r="M274" i="5"/>
  <c r="M218" i="5"/>
  <c r="G246" i="5"/>
  <c r="G302" i="5"/>
  <c r="G218" i="5"/>
  <c r="G190" i="5"/>
  <c r="P273" i="5"/>
  <c r="P245" i="5"/>
  <c r="P189" i="5"/>
  <c r="P217" i="5"/>
  <c r="P161" i="5"/>
  <c r="S300" i="5"/>
  <c r="S244" i="5"/>
  <c r="S188" i="5"/>
  <c r="S216" i="5"/>
  <c r="S272" i="5"/>
  <c r="M300" i="5"/>
  <c r="M272" i="5"/>
  <c r="M244" i="5"/>
  <c r="M188" i="5"/>
  <c r="M216" i="5"/>
  <c r="G300" i="5"/>
  <c r="G272" i="5"/>
  <c r="G188" i="5"/>
  <c r="G216" i="5"/>
  <c r="G244" i="5"/>
  <c r="P299" i="5"/>
  <c r="P243" i="5"/>
  <c r="P271" i="5"/>
  <c r="P187" i="5"/>
  <c r="P215" i="5"/>
  <c r="S270" i="5"/>
  <c r="S242" i="5"/>
  <c r="S186" i="5"/>
  <c r="S298" i="5"/>
  <c r="S214" i="5"/>
  <c r="M298" i="5"/>
  <c r="M270" i="5"/>
  <c r="M242" i="5"/>
  <c r="M186" i="5"/>
  <c r="G270" i="5"/>
  <c r="G242" i="5"/>
  <c r="G298" i="5"/>
  <c r="G186" i="5"/>
  <c r="G214" i="5"/>
  <c r="P297" i="5"/>
  <c r="P269" i="5"/>
  <c r="P241" i="5"/>
  <c r="P213" i="5"/>
  <c r="P185" i="5"/>
  <c r="S296" i="5"/>
  <c r="S240" i="5"/>
  <c r="S212" i="5"/>
  <c r="S184" i="5"/>
  <c r="M296" i="5"/>
  <c r="M240" i="5"/>
  <c r="M268" i="5"/>
  <c r="M212" i="5"/>
  <c r="G296" i="5"/>
  <c r="G240" i="5"/>
  <c r="G268" i="5"/>
  <c r="G212" i="5"/>
  <c r="G184" i="5"/>
  <c r="P295" i="5"/>
  <c r="P239" i="5"/>
  <c r="P267" i="5"/>
  <c r="P183" i="5"/>
  <c r="P155" i="5"/>
  <c r="S294" i="5"/>
  <c r="S266" i="5"/>
  <c r="S238" i="5"/>
  <c r="S182" i="5"/>
  <c r="S154" i="5"/>
  <c r="S210" i="5"/>
  <c r="M294" i="5"/>
  <c r="M182" i="5"/>
  <c r="M154" i="5"/>
  <c r="M238" i="5"/>
  <c r="M210" i="5"/>
  <c r="M266" i="5"/>
  <c r="G115" i="5"/>
  <c r="G294" i="5"/>
  <c r="G266" i="5"/>
  <c r="G238" i="5"/>
  <c r="G182" i="5"/>
  <c r="G154" i="5"/>
  <c r="P293" i="5"/>
  <c r="P265" i="5"/>
  <c r="P237" i="5"/>
  <c r="P209" i="5"/>
  <c r="S292" i="5"/>
  <c r="S236" i="5"/>
  <c r="S264" i="5"/>
  <c r="S180" i="5"/>
  <c r="S208" i="5"/>
  <c r="M292" i="5"/>
  <c r="M236" i="5"/>
  <c r="M208" i="5"/>
  <c r="M264" i="5"/>
  <c r="M180" i="5"/>
  <c r="G292" i="5"/>
  <c r="G264" i="5"/>
  <c r="G208" i="5"/>
  <c r="P291" i="5"/>
  <c r="P263" i="5"/>
  <c r="P179" i="5"/>
  <c r="P235" i="5"/>
  <c r="S290" i="5"/>
  <c r="S262" i="5"/>
  <c r="S234" i="5"/>
  <c r="S206" i="5"/>
  <c r="S178" i="5"/>
  <c r="M290" i="5"/>
  <c r="M262" i="5"/>
  <c r="M234" i="5"/>
  <c r="M206" i="5"/>
  <c r="M178" i="5"/>
  <c r="G290" i="5"/>
  <c r="G234" i="5"/>
  <c r="G262" i="5"/>
  <c r="G206" i="5"/>
  <c r="G178" i="5"/>
  <c r="P114" i="5"/>
  <c r="P289" i="5"/>
  <c r="P261" i="5"/>
  <c r="P233" i="5"/>
  <c r="P205" i="5"/>
  <c r="R149" i="5"/>
  <c r="D149" i="5"/>
  <c r="P168" i="5"/>
  <c r="N167" i="5"/>
  <c r="G167" i="5"/>
  <c r="M166" i="5"/>
  <c r="E166" i="5"/>
  <c r="R165" i="5"/>
  <c r="D165" i="5"/>
  <c r="Q164" i="5"/>
  <c r="B164" i="5"/>
  <c r="U162" i="5"/>
  <c r="M162" i="5"/>
  <c r="F162" i="5"/>
  <c r="S161" i="5"/>
  <c r="L161" i="5"/>
  <c r="E161" i="5"/>
  <c r="Q160" i="5"/>
  <c r="C160" i="5"/>
  <c r="P159" i="5"/>
  <c r="T158" i="5"/>
  <c r="B158" i="5"/>
  <c r="N157" i="5"/>
  <c r="D157" i="5"/>
  <c r="P156" i="5"/>
  <c r="F156" i="5"/>
  <c r="R155" i="5"/>
  <c r="T154" i="5"/>
  <c r="B154" i="5"/>
  <c r="L153" i="5"/>
  <c r="D153" i="5"/>
  <c r="N152" i="5"/>
  <c r="P151" i="5"/>
  <c r="R150" i="5"/>
  <c r="U177" i="5"/>
  <c r="M177" i="5"/>
  <c r="N196" i="5"/>
  <c r="D196" i="5"/>
  <c r="P195" i="5"/>
  <c r="F195" i="5"/>
  <c r="T193" i="5"/>
  <c r="B193" i="5"/>
  <c r="L192" i="5"/>
  <c r="D192" i="5"/>
  <c r="N191" i="5"/>
  <c r="F191" i="5"/>
  <c r="L190" i="5"/>
  <c r="G189" i="5"/>
  <c r="D187" i="5"/>
  <c r="T184" i="5"/>
  <c r="Q182" i="5"/>
  <c r="N180" i="5"/>
  <c r="D222" i="5"/>
  <c r="U219" i="5"/>
  <c r="R217" i="5"/>
  <c r="O215" i="5"/>
  <c r="L213" i="5"/>
  <c r="B207" i="5"/>
  <c r="O252" i="5"/>
  <c r="T249" i="5"/>
  <c r="G236" i="5"/>
  <c r="S268" i="5"/>
  <c r="S30" i="8"/>
  <c r="S17" i="8"/>
  <c r="S26" i="8"/>
  <c r="S24" i="8"/>
  <c r="S16" i="8"/>
  <c r="S28" i="8"/>
  <c r="S22" i="8"/>
  <c r="S14" i="8"/>
  <c r="S18" i="8"/>
  <c r="S29" i="8"/>
  <c r="S20" i="8"/>
  <c r="S32" i="8"/>
  <c r="S23" i="8"/>
  <c r="S31" i="8"/>
  <c r="S25" i="8"/>
  <c r="S19" i="8"/>
  <c r="S33" i="8"/>
  <c r="S27" i="8"/>
  <c r="S21" i="8"/>
  <c r="B92" i="11" l="1"/>
  <c r="B133" i="11" s="1"/>
  <c r="B95" i="11"/>
  <c r="B136" i="11" s="1"/>
  <c r="B135" i="11"/>
  <c r="F138" i="11"/>
  <c r="F96" i="11"/>
  <c r="F95" i="11"/>
  <c r="F136" i="11" s="1"/>
  <c r="F135" i="11"/>
  <c r="B91" i="11"/>
  <c r="F90" i="11"/>
  <c r="F131" i="11" s="1"/>
  <c r="F132" i="11"/>
  <c r="E90" i="11"/>
  <c r="E131" i="11" s="1"/>
  <c r="E132" i="11"/>
  <c r="C96" i="11"/>
  <c r="C137" i="11" s="1"/>
  <c r="C138" i="11"/>
  <c r="D99" i="11"/>
  <c r="D140" i="11" s="1"/>
  <c r="D97" i="11"/>
  <c r="D98" i="11"/>
  <c r="D139" i="11" s="1"/>
  <c r="D100" i="11"/>
  <c r="D141" i="11" s="1"/>
  <c r="E100" i="11"/>
  <c r="E135" i="11"/>
  <c r="E95" i="11"/>
  <c r="E136" i="11" s="1"/>
  <c r="D91" i="11"/>
  <c r="D92" i="11"/>
  <c r="D133" i="11" s="1"/>
  <c r="AV37" i="6" s="1" a="1"/>
  <c r="AV37" i="6" s="1"/>
  <c r="D93" i="11"/>
  <c r="D94" i="11"/>
  <c r="B93" i="11"/>
  <c r="B134" i="11" s="1"/>
  <c r="E98" i="11"/>
  <c r="F99" i="11"/>
  <c r="C92" i="11"/>
  <c r="E99" i="11"/>
  <c r="E140" i="11" s="1"/>
  <c r="BQ44" i="6" s="1" a="1"/>
  <c r="BQ44" i="6" s="1"/>
  <c r="F100" i="11"/>
  <c r="C93" i="11"/>
  <c r="C91" i="11"/>
  <c r="E97" i="11"/>
  <c r="F98" i="11"/>
  <c r="C94" i="11"/>
  <c r="B53" i="11"/>
  <c r="B57" i="11" s="1"/>
  <c r="B116" i="11"/>
  <c r="F20" i="6" s="1" a="1"/>
  <c r="F20" i="6" s="1"/>
  <c r="C123" i="11"/>
  <c r="AA27" i="6" s="1" a="1"/>
  <c r="AA27" i="6" s="1"/>
  <c r="D88" i="11"/>
  <c r="D87" i="11"/>
  <c r="AS32" i="6" s="1" a="1"/>
  <c r="AS32" i="6" s="1"/>
  <c r="D85" i="11"/>
  <c r="AS30" i="6" s="1" a="1"/>
  <c r="AS30" i="6" s="1"/>
  <c r="D86" i="11"/>
  <c r="AS31" i="6" s="1" a="1"/>
  <c r="AS31" i="6" s="1"/>
  <c r="C39" i="6" a="1"/>
  <c r="C39" i="6" s="1"/>
  <c r="C37" i="6" a="1"/>
  <c r="C37" i="6" s="1"/>
  <c r="D75" i="11"/>
  <c r="AS20" i="6" s="1" a="1"/>
  <c r="AS20" i="6" s="1"/>
  <c r="D74" i="11"/>
  <c r="AS19" i="6" s="1" a="1"/>
  <c r="AS19" i="6" s="1"/>
  <c r="D73" i="11"/>
  <c r="D72" i="11" s="1"/>
  <c r="D76" i="11"/>
  <c r="AS21" i="6" s="1" a="1"/>
  <c r="AS21" i="6" s="1"/>
  <c r="C124" i="11"/>
  <c r="AA28" i="6" s="1" a="1"/>
  <c r="AA28" i="6" s="1"/>
  <c r="B122" i="11"/>
  <c r="F26" i="6" s="1" a="1"/>
  <c r="F26" i="6" s="1"/>
  <c r="C26" i="6" a="1"/>
  <c r="C26" i="6" s="1"/>
  <c r="C120" i="11"/>
  <c r="AA24" i="6" s="1" a="1"/>
  <c r="AA24" i="6" s="1"/>
  <c r="X24" i="6" a="1"/>
  <c r="X24" i="6" s="1"/>
  <c r="C118" i="11"/>
  <c r="AA22" i="6" s="1" a="1"/>
  <c r="AA22" i="6" s="1"/>
  <c r="E109" i="11"/>
  <c r="BQ13" i="6" s="1" a="1"/>
  <c r="BQ13" i="6" s="1"/>
  <c r="BN13" i="6" a="1"/>
  <c r="BN13" i="6" s="1"/>
  <c r="B121" i="11"/>
  <c r="F25" i="6" s="1" a="1"/>
  <c r="F25" i="6" s="1"/>
  <c r="C25" i="6" a="1"/>
  <c r="C25" i="6" s="1"/>
  <c r="C122" i="11"/>
  <c r="AA26" i="6" s="1" a="1"/>
  <c r="AA26" i="6" s="1"/>
  <c r="X26" i="6" a="1"/>
  <c r="X26" i="6" s="1"/>
  <c r="F71" i="11"/>
  <c r="CI16" i="6" s="1" a="1"/>
  <c r="CI16" i="6" s="1"/>
  <c r="CL42" i="6" a="1"/>
  <c r="CL42" i="6" s="1"/>
  <c r="CI42" i="6" a="1"/>
  <c r="CI42" i="6" s="1"/>
  <c r="C117" i="11"/>
  <c r="AA21" i="6" s="1" a="1"/>
  <c r="AA21" i="6" s="1"/>
  <c r="X21" i="6" a="1"/>
  <c r="X21" i="6" s="1"/>
  <c r="C78" i="11"/>
  <c r="X23" i="6" s="1" a="1"/>
  <c r="X23" i="6" s="1"/>
  <c r="C115" i="11"/>
  <c r="AA19" i="6" s="1" a="1"/>
  <c r="AA19" i="6" s="1"/>
  <c r="E42" i="11"/>
  <c r="B115" i="11"/>
  <c r="F19" i="6" s="1" a="1"/>
  <c r="F19" i="6" s="1"/>
  <c r="L48" i="11"/>
  <c r="C121" i="11"/>
  <c r="AA25" i="6" s="1" a="1"/>
  <c r="AA25" i="6" s="1"/>
  <c r="C72" i="11"/>
  <c r="X17" i="6" s="1" a="1"/>
  <c r="X17" i="6" s="1"/>
  <c r="C114" i="11"/>
  <c r="AA18" i="6" s="1" a="1"/>
  <c r="AA18" i="6" s="1"/>
  <c r="B119" i="11"/>
  <c r="F23" i="6" s="1" a="1"/>
  <c r="F23" i="6" s="1"/>
  <c r="F110" i="11"/>
  <c r="CL14" i="6" s="1" a="1"/>
  <c r="CL14" i="6" s="1"/>
  <c r="F109" i="11"/>
  <c r="CL13" i="6" s="1" a="1"/>
  <c r="CL13" i="6" s="1"/>
  <c r="C38" i="6" a="1"/>
  <c r="C38" i="6" s="1"/>
  <c r="E110" i="11"/>
  <c r="BQ14" i="6" s="1" a="1"/>
  <c r="BQ14" i="6" s="1"/>
  <c r="F111" i="11"/>
  <c r="CL15" i="6" s="1" a="1"/>
  <c r="CL15" i="6" s="1"/>
  <c r="B72" i="11"/>
  <c r="C17" i="6" s="1" a="1"/>
  <c r="C17" i="6" s="1"/>
  <c r="B114" i="11"/>
  <c r="F18" i="6" s="1" a="1"/>
  <c r="F18" i="6" s="1"/>
  <c r="E66" i="11"/>
  <c r="BN11" i="6" s="1" a="1"/>
  <c r="BN11" i="6" s="1"/>
  <c r="E63" i="11"/>
  <c r="E65" i="11"/>
  <c r="E64" i="11"/>
  <c r="E108" i="11"/>
  <c r="BQ12" i="6" s="1" a="1"/>
  <c r="BQ12" i="6" s="1"/>
  <c r="F64" i="11"/>
  <c r="F66" i="11"/>
  <c r="CI11" i="6" s="1" a="1"/>
  <c r="CI11" i="6" s="1"/>
  <c r="F63" i="11"/>
  <c r="F65" i="11"/>
  <c r="F108" i="11"/>
  <c r="CL12" i="6" s="1" a="1"/>
  <c r="CL12" i="6" s="1"/>
  <c r="B83" i="11"/>
  <c r="C28" i="6" s="1" a="1"/>
  <c r="C28" i="6" s="1"/>
  <c r="B123" i="11"/>
  <c r="F27" i="6" s="1" a="1"/>
  <c r="F27" i="6" s="1"/>
  <c r="E71" i="11"/>
  <c r="BN16" i="6" s="1" a="1"/>
  <c r="BN16" i="6" s="1"/>
  <c r="E111" i="11"/>
  <c r="BQ15" i="6" s="1" a="1"/>
  <c r="BQ15" i="6" s="1"/>
  <c r="B77" i="11"/>
  <c r="C22" i="6" s="1" a="1"/>
  <c r="C22" i="6" s="1"/>
  <c r="B117" i="11"/>
  <c r="F21" i="6" s="1" a="1"/>
  <c r="F21" i="6" s="1"/>
  <c r="E57" i="11"/>
  <c r="D54" i="11"/>
  <c r="D57" i="11" s="1"/>
  <c r="L47" i="11"/>
  <c r="D42" i="11"/>
  <c r="F42" i="11"/>
  <c r="AG113" i="5"/>
  <c r="AB113" i="5"/>
  <c r="AJ113" i="5"/>
  <c r="AA113" i="5"/>
  <c r="AH113" i="5"/>
  <c r="B113" i="5"/>
  <c r="AQ113" i="5"/>
  <c r="AP113" i="5"/>
  <c r="AN113" i="5"/>
  <c r="AK113" i="5"/>
  <c r="AF113" i="5"/>
  <c r="AE113" i="5"/>
  <c r="AD113" i="5"/>
  <c r="E113" i="5"/>
  <c r="AM113" i="5"/>
  <c r="AR113" i="5"/>
  <c r="AI113" i="5"/>
  <c r="AL113" i="5"/>
  <c r="G113" i="5"/>
  <c r="M113" i="5"/>
  <c r="S113" i="5"/>
  <c r="AO113" i="5"/>
  <c r="AC113" i="5"/>
  <c r="AT113" i="5"/>
  <c r="Q113" i="5"/>
  <c r="P113" i="5"/>
  <c r="F113" i="5"/>
  <c r="R113" i="5"/>
  <c r="L113" i="5"/>
  <c r="D113" i="5"/>
  <c r="N113" i="5"/>
  <c r="C113" i="5"/>
  <c r="O113" i="5"/>
  <c r="U113" i="5"/>
  <c r="T113" i="5"/>
  <c r="BN44" i="6" l="1" a="1"/>
  <c r="BN44" i="6" s="1"/>
  <c r="C134" i="11"/>
  <c r="AA38" i="6" s="1" a="1"/>
  <c r="AA38" i="6" s="1"/>
  <c r="X38" i="6" a="1"/>
  <c r="X38" i="6" s="1"/>
  <c r="D96" i="11"/>
  <c r="D137" i="11" s="1"/>
  <c r="D138" i="11"/>
  <c r="D132" i="11"/>
  <c r="AV36" i="6" s="1" a="1"/>
  <c r="AV36" i="6" s="1"/>
  <c r="D90" i="11"/>
  <c r="AS36" i="6" a="1"/>
  <c r="AS36" i="6" s="1"/>
  <c r="D134" i="11"/>
  <c r="AV38" i="6" s="1" a="1"/>
  <c r="AV38" i="6" s="1"/>
  <c r="AS38" i="6" a="1"/>
  <c r="AS38" i="6" s="1"/>
  <c r="F141" i="11"/>
  <c r="CL45" i="6" s="1" a="1"/>
  <c r="CL45" i="6" s="1"/>
  <c r="CI45" i="6" a="1"/>
  <c r="CI45" i="6" s="1"/>
  <c r="AS33" i="6" a="1"/>
  <c r="AS33" i="6" s="1"/>
  <c r="D89" i="11"/>
  <c r="D130" i="11" s="1"/>
  <c r="C133" i="11"/>
  <c r="AA37" i="6" s="1" a="1"/>
  <c r="AA37" i="6" s="1"/>
  <c r="X37" i="6" a="1"/>
  <c r="X37" i="6" s="1"/>
  <c r="F137" i="11"/>
  <c r="CL41" i="6" s="1" a="1"/>
  <c r="CL41" i="6" s="1"/>
  <c r="CI41" i="6" a="1"/>
  <c r="CI41" i="6" s="1"/>
  <c r="C132" i="11"/>
  <c r="AA36" i="6" s="1" a="1"/>
  <c r="AA36" i="6" s="1"/>
  <c r="X36" i="6" a="1"/>
  <c r="X36" i="6" s="1"/>
  <c r="C90" i="11"/>
  <c r="C135" i="11"/>
  <c r="AA39" i="6" s="1" a="1"/>
  <c r="AA39" i="6" s="1"/>
  <c r="C95" i="11"/>
  <c r="X39" i="6" a="1"/>
  <c r="X39" i="6" s="1"/>
  <c r="F140" i="11"/>
  <c r="CL44" i="6" s="1" a="1"/>
  <c r="CL44" i="6" s="1"/>
  <c r="CI44" i="6" a="1"/>
  <c r="CI44" i="6" s="1"/>
  <c r="B90" i="11"/>
  <c r="B131" i="11" s="1"/>
  <c r="B132" i="11"/>
  <c r="AS37" i="6" a="1"/>
  <c r="AS37" i="6" s="1"/>
  <c r="F139" i="11"/>
  <c r="CL43" i="6" s="1" a="1"/>
  <c r="CL43" i="6" s="1"/>
  <c r="CI43" i="6" a="1"/>
  <c r="CI43" i="6" s="1"/>
  <c r="E139" i="11"/>
  <c r="BQ43" i="6" s="1" a="1"/>
  <c r="BQ43" i="6" s="1"/>
  <c r="BN43" i="6" a="1"/>
  <c r="BN43" i="6" s="1"/>
  <c r="E141" i="11"/>
  <c r="BQ45" i="6" s="1" a="1"/>
  <c r="BQ45" i="6" s="1"/>
  <c r="BN45" i="6" a="1"/>
  <c r="BN45" i="6" s="1"/>
  <c r="D95" i="11"/>
  <c r="D135" i="11"/>
  <c r="AV39" i="6" s="1" a="1"/>
  <c r="AV39" i="6" s="1"/>
  <c r="AS39" i="6" a="1"/>
  <c r="AS39" i="6" s="1"/>
  <c r="C36" i="6" a="1"/>
  <c r="C36" i="6" s="1"/>
  <c r="E96" i="11"/>
  <c r="E138" i="11"/>
  <c r="BQ42" i="6" s="1" a="1"/>
  <c r="BQ42" i="6" s="1"/>
  <c r="BN42" i="6" a="1"/>
  <c r="BN42" i="6" s="1"/>
  <c r="D117" i="11"/>
  <c r="AV21" i="6" s="1" a="1"/>
  <c r="AV21" i="6" s="1"/>
  <c r="D116" i="11"/>
  <c r="AV20" i="6" s="1" a="1"/>
  <c r="AV20" i="6" s="1"/>
  <c r="AS18" i="6" a="1"/>
  <c r="AS18" i="6" s="1"/>
  <c r="D115" i="11"/>
  <c r="AV19" i="6" s="1" a="1"/>
  <c r="AV19" i="6" s="1"/>
  <c r="D77" i="11"/>
  <c r="AS22" i="6" s="1" a="1"/>
  <c r="AS22" i="6" s="1"/>
  <c r="D114" i="11"/>
  <c r="AV18" i="6" s="1" a="1"/>
  <c r="AV18" i="6" s="1"/>
  <c r="AS17" i="6" a="1"/>
  <c r="AS17" i="6" s="1"/>
  <c r="D113" i="11"/>
  <c r="AV17" i="6" s="1" a="1"/>
  <c r="AV17" i="6" s="1"/>
  <c r="F86" i="11"/>
  <c r="CI31" i="6" s="1" a="1"/>
  <c r="CI31" i="6" s="1"/>
  <c r="F85" i="11"/>
  <c r="CI30" i="6" s="1" a="1"/>
  <c r="CI30" i="6" s="1"/>
  <c r="F88" i="11"/>
  <c r="F87" i="11"/>
  <c r="CI32" i="6" s="1" a="1"/>
  <c r="CI32" i="6" s="1"/>
  <c r="E86" i="11"/>
  <c r="BN31" i="6" s="1" a="1"/>
  <c r="BN31" i="6" s="1"/>
  <c r="E88" i="11"/>
  <c r="E85" i="11"/>
  <c r="BN30" i="6" s="1" a="1"/>
  <c r="BN30" i="6" s="1"/>
  <c r="E87" i="11"/>
  <c r="BN32" i="6" s="1" a="1"/>
  <c r="BN32" i="6" s="1"/>
  <c r="F112" i="11"/>
  <c r="CL16" i="6" s="1" a="1"/>
  <c r="CL16" i="6" s="1"/>
  <c r="C119" i="11"/>
  <c r="AA23" i="6" s="1" a="1"/>
  <c r="AA23" i="6" s="1"/>
  <c r="E104" i="11"/>
  <c r="BQ8" i="6" s="1" a="1"/>
  <c r="BQ8" i="6" s="1"/>
  <c r="BN8" i="6" a="1"/>
  <c r="BN8" i="6" s="1"/>
  <c r="F106" i="11"/>
  <c r="CL10" i="6" s="1" a="1"/>
  <c r="CL10" i="6" s="1"/>
  <c r="CI10" i="6" a="1"/>
  <c r="CI10" i="6" s="1"/>
  <c r="F104" i="11"/>
  <c r="CL8" i="6" s="1" a="1"/>
  <c r="CL8" i="6" s="1"/>
  <c r="CI8" i="6" a="1"/>
  <c r="CI8" i="6" s="1"/>
  <c r="E106" i="11"/>
  <c r="BQ10" i="6" s="1" a="1"/>
  <c r="BQ10" i="6" s="1"/>
  <c r="BN10" i="6" a="1"/>
  <c r="BN10" i="6" s="1"/>
  <c r="F105" i="11"/>
  <c r="CL9" i="6" s="1" a="1"/>
  <c r="CL9" i="6" s="1"/>
  <c r="CI9" i="6" a="1"/>
  <c r="CI9" i="6" s="1"/>
  <c r="E105" i="11"/>
  <c r="BQ9" i="6" s="1" a="1"/>
  <c r="BQ9" i="6" s="1"/>
  <c r="BN9" i="6" a="1"/>
  <c r="BN9" i="6" s="1"/>
  <c r="D84" i="11"/>
  <c r="AS29" i="6" s="1" a="1"/>
  <c r="AS29" i="6" s="1"/>
  <c r="D126" i="11"/>
  <c r="AV30" i="6" s="1" a="1"/>
  <c r="AV30" i="6" s="1"/>
  <c r="E107" i="11"/>
  <c r="BQ11" i="6" s="1" a="1"/>
  <c r="BQ11" i="6" s="1"/>
  <c r="D128" i="11"/>
  <c r="AV32" i="6" s="1" a="1"/>
  <c r="AV32" i="6" s="1"/>
  <c r="F107" i="11"/>
  <c r="CL11" i="6" s="1" a="1"/>
  <c r="CL11" i="6" s="1"/>
  <c r="F36" i="6" a="1"/>
  <c r="F36" i="6" s="1"/>
  <c r="C35" i="6" a="1"/>
  <c r="C35" i="6" s="1"/>
  <c r="D129" i="11"/>
  <c r="AV33" i="6" s="1" a="1"/>
  <c r="AV33" i="6" s="1"/>
  <c r="C113" i="11"/>
  <c r="AA17" i="6" s="1" a="1"/>
  <c r="AA17" i="6" s="1"/>
  <c r="E112" i="11"/>
  <c r="BQ16" i="6" s="1" a="1"/>
  <c r="BQ16" i="6" s="1"/>
  <c r="B113" i="11"/>
  <c r="F17" i="6" s="1" a="1"/>
  <c r="F17" i="6" s="1"/>
  <c r="F38" i="6" a="1"/>
  <c r="F38" i="6" s="1"/>
  <c r="D127" i="11"/>
  <c r="AV31" i="6" s="1" a="1"/>
  <c r="AV31" i="6" s="1"/>
  <c r="B124" i="11"/>
  <c r="F28" i="6" s="1" a="1"/>
  <c r="F28" i="6" s="1"/>
  <c r="F37" i="6" a="1"/>
  <c r="F37" i="6" s="1"/>
  <c r="B118" i="11"/>
  <c r="F22" i="6" s="1" a="1"/>
  <c r="F22" i="6" s="1"/>
  <c r="F39" i="6" a="1"/>
  <c r="F39" i="6" s="1"/>
  <c r="C40" i="6" a="1"/>
  <c r="C40" i="6" s="1"/>
  <c r="H48" i="1"/>
  <c r="H47" i="1"/>
  <c r="H46" i="1"/>
  <c r="H45" i="1"/>
  <c r="H44" i="1"/>
  <c r="H43" i="1"/>
  <c r="H42" i="1"/>
  <c r="H41" i="1"/>
  <c r="H40" i="1"/>
  <c r="H39" i="1"/>
  <c r="H38" i="1"/>
  <c r="H37" i="1"/>
  <c r="H36" i="1"/>
  <c r="H35" i="1"/>
  <c r="H34" i="1"/>
  <c r="H33" i="1"/>
  <c r="H32" i="1"/>
  <c r="H31" i="1"/>
  <c r="D32" i="1"/>
  <c r="D33" i="1"/>
  <c r="D34" i="1"/>
  <c r="D35" i="1"/>
  <c r="D36" i="1"/>
  <c r="D37" i="1"/>
  <c r="D38" i="1"/>
  <c r="D39" i="1"/>
  <c r="D40" i="1"/>
  <c r="D41" i="1"/>
  <c r="D42" i="1"/>
  <c r="D43" i="1"/>
  <c r="D44" i="1"/>
  <c r="D45" i="1"/>
  <c r="D46" i="1"/>
  <c r="D47" i="1"/>
  <c r="D48" i="1"/>
  <c r="D31" i="1"/>
  <c r="P41" i="8"/>
  <c r="BN33" i="6" l="1" a="1"/>
  <c r="BN33" i="6" s="1"/>
  <c r="E89" i="11"/>
  <c r="E130" i="11" s="1"/>
  <c r="E137" i="11"/>
  <c r="BQ41" i="6" s="1" a="1"/>
  <c r="BQ41" i="6" s="1"/>
  <c r="BN41" i="6" a="1"/>
  <c r="BN41" i="6" s="1"/>
  <c r="D131" i="11"/>
  <c r="AV35" i="6" s="1" a="1"/>
  <c r="AV35" i="6" s="1"/>
  <c r="AS35" i="6" a="1"/>
  <c r="AS35" i="6" s="1"/>
  <c r="D118" i="11"/>
  <c r="AV22" i="6" s="1" a="1"/>
  <c r="AV22" i="6" s="1"/>
  <c r="C136" i="11"/>
  <c r="AA40" i="6" s="1" a="1"/>
  <c r="AA40" i="6" s="1"/>
  <c r="X40" i="6" a="1"/>
  <c r="X40" i="6" s="1"/>
  <c r="CI33" i="6" a="1"/>
  <c r="CI33" i="6" s="1"/>
  <c r="F89" i="11"/>
  <c r="F130" i="11" s="1"/>
  <c r="C131" i="11"/>
  <c r="AA35" i="6" s="1" a="1"/>
  <c r="AA35" i="6" s="1"/>
  <c r="X35" i="6" a="1"/>
  <c r="X35" i="6" s="1"/>
  <c r="D136" i="11"/>
  <c r="AV40" i="6" s="1" a="1"/>
  <c r="AV40" i="6" s="1"/>
  <c r="AS40" i="6" a="1"/>
  <c r="AS40" i="6" s="1"/>
  <c r="AS34" i="6" a="1"/>
  <c r="AS34" i="6" s="1"/>
  <c r="CI34" i="6" a="1"/>
  <c r="CI34" i="6" s="1"/>
  <c r="F129" i="11"/>
  <c r="CL33" i="6" s="1" a="1"/>
  <c r="CL33" i="6" s="1"/>
  <c r="BN34" i="6" a="1"/>
  <c r="BN34" i="6" s="1"/>
  <c r="E129" i="11"/>
  <c r="BQ33" i="6" s="1" a="1"/>
  <c r="BQ33" i="6" s="1"/>
  <c r="E127" i="11"/>
  <c r="BQ31" i="6" s="1" a="1"/>
  <c r="BQ31" i="6" s="1"/>
  <c r="F127" i="11"/>
  <c r="CL31" i="6" s="1" a="1"/>
  <c r="CL31" i="6" s="1"/>
  <c r="E84" i="11"/>
  <c r="BN29" i="6" s="1" a="1"/>
  <c r="BN29" i="6" s="1"/>
  <c r="E126" i="11"/>
  <c r="BQ30" i="6" s="1" a="1"/>
  <c r="BQ30" i="6" s="1"/>
  <c r="F35" i="6" a="1"/>
  <c r="F35" i="6" s="1"/>
  <c r="F84" i="11"/>
  <c r="CI29" i="6" s="1" a="1"/>
  <c r="CI29" i="6" s="1"/>
  <c r="F126" i="11"/>
  <c r="CL30" i="6" s="1" a="1"/>
  <c r="CL30" i="6" s="1"/>
  <c r="F128" i="11"/>
  <c r="CL32" i="6" s="1" a="1"/>
  <c r="CL32" i="6" s="1"/>
  <c r="D125" i="11"/>
  <c r="AV29" i="6" s="1" a="1"/>
  <c r="AV29" i="6" s="1"/>
  <c r="F40" i="6" a="1"/>
  <c r="F40" i="6" s="1"/>
  <c r="E128" i="11"/>
  <c r="BQ32" i="6" s="1" a="1"/>
  <c r="BQ32" i="6" s="1"/>
  <c r="AV34" i="6" a="1"/>
  <c r="AV34" i="6" s="1"/>
  <c r="BQ34" i="6" l="1" a="1"/>
  <c r="BQ34" i="6" s="1"/>
  <c r="E125" i="11"/>
  <c r="BQ29" i="6" s="1" a="1"/>
  <c r="BQ29" i="6" s="1"/>
  <c r="CL34" i="6" a="1"/>
  <c r="CL34" i="6" s="1"/>
  <c r="F125" i="11"/>
  <c r="CL29" i="6" s="1" a="1"/>
  <c r="CL29" i="6" s="1"/>
  <c r="J15" i="11"/>
  <c r="Q15" i="11" s="1"/>
  <c r="R15" i="11" s="1"/>
  <c r="J16" i="11"/>
  <c r="Q16" i="11" s="1"/>
  <c r="R16" i="11" s="1"/>
  <c r="J14" i="11"/>
  <c r="Q14" i="11" s="1"/>
  <c r="R14" i="11" s="1"/>
  <c r="J12" i="11"/>
  <c r="Q12" i="11" s="1"/>
  <c r="R12" i="11" s="1"/>
  <c r="J13" i="11"/>
  <c r="Q13" i="11" s="1"/>
  <c r="R13" i="11" s="1"/>
  <c r="H13" i="11"/>
  <c r="O14" i="11"/>
  <c r="P14" i="11" s="1"/>
  <c r="T14" i="11" s="1"/>
  <c r="U14" i="11" s="1"/>
  <c r="O15" i="11"/>
  <c r="P15" i="11" s="1"/>
  <c r="T15" i="11" s="1"/>
  <c r="O16" i="11"/>
  <c r="P16" i="11" s="1"/>
  <c r="T16" i="11" s="1"/>
  <c r="U16" i="11" s="1"/>
  <c r="O12" i="11"/>
  <c r="P12" i="11" s="1"/>
  <c r="T12" i="11" s="1"/>
  <c r="M13" i="11"/>
  <c r="N13" i="11" s="1"/>
  <c r="M14" i="11"/>
  <c r="N14" i="11" s="1"/>
  <c r="M15" i="11"/>
  <c r="N15" i="11" s="1"/>
  <c r="M16" i="11"/>
  <c r="N16" i="11" s="1"/>
  <c r="H5" i="11"/>
  <c r="H6" i="11"/>
  <c r="H7" i="11"/>
  <c r="H8" i="11"/>
  <c r="H4" i="11"/>
  <c r="M12" i="11"/>
  <c r="N12" i="11" s="1"/>
  <c r="U15" i="11" l="1"/>
  <c r="O13" i="11"/>
  <c r="P13" i="11" s="1"/>
  <c r="T13" i="11" s="1"/>
  <c r="U13" i="11" s="1"/>
  <c r="U12" i="11"/>
  <c r="E5" i="11"/>
  <c r="E6" i="11"/>
  <c r="E7" i="11"/>
  <c r="E8" i="11"/>
  <c r="E4" i="11"/>
  <c r="N5" i="11" l="1"/>
  <c r="N6" i="11"/>
  <c r="N7" i="11"/>
  <c r="N8" i="11"/>
  <c r="N4" i="11"/>
  <c r="F5" i="10" l="1"/>
  <c r="F5" i="8"/>
  <c r="F22" i="7" l="1"/>
  <c r="G22" i="7"/>
  <c r="H22" i="7"/>
  <c r="I22" i="7"/>
  <c r="E22" i="7"/>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41" i="10"/>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41" i="10"/>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41" i="8"/>
  <c r="C9" i="10"/>
  <c r="C9" i="8"/>
  <c r="L7" i="11"/>
  <c r="M7" i="11" s="1"/>
  <c r="K7" i="11"/>
  <c r="L6" i="11"/>
  <c r="M6" i="11" s="1"/>
  <c r="K6" i="11"/>
  <c r="L5" i="11"/>
  <c r="M5" i="11" s="1"/>
  <c r="K5" i="11"/>
  <c r="L8" i="11"/>
  <c r="M8" i="11" s="1"/>
  <c r="K8" i="11"/>
  <c r="L4" i="11"/>
  <c r="M4" i="11" s="1"/>
  <c r="K4" i="11"/>
  <c r="G43" i="10"/>
  <c r="G45" i="10"/>
  <c r="G47" i="10"/>
  <c r="G49" i="10"/>
  <c r="G51" i="10"/>
  <c r="G53" i="10"/>
  <c r="G55" i="10"/>
  <c r="G57" i="10"/>
  <c r="G59" i="10"/>
  <c r="G61" i="10"/>
  <c r="G63" i="10"/>
  <c r="G65" i="10"/>
  <c r="G67" i="10"/>
  <c r="G69" i="10"/>
  <c r="G71" i="10"/>
  <c r="G73" i="10"/>
  <c r="G75" i="10"/>
  <c r="G77" i="10"/>
  <c r="G79" i="10"/>
  <c r="G80" i="10"/>
  <c r="G41" i="10"/>
  <c r="F43" i="10"/>
  <c r="F45" i="10"/>
  <c r="F47" i="10"/>
  <c r="F49" i="10"/>
  <c r="F51" i="10"/>
  <c r="F53" i="10"/>
  <c r="F55" i="10"/>
  <c r="F57" i="10"/>
  <c r="F59" i="10"/>
  <c r="F61" i="10"/>
  <c r="F63" i="10"/>
  <c r="F65" i="10"/>
  <c r="F67" i="10"/>
  <c r="F69" i="10"/>
  <c r="F71" i="10"/>
  <c r="F73" i="10"/>
  <c r="F75" i="10"/>
  <c r="F77" i="10"/>
  <c r="F79" i="10"/>
  <c r="F80" i="10"/>
  <c r="F41" i="10"/>
  <c r="F15" i="10"/>
  <c r="F16" i="10"/>
  <c r="F17" i="10"/>
  <c r="F18" i="10"/>
  <c r="F19" i="10"/>
  <c r="F20" i="10"/>
  <c r="F21" i="10"/>
  <c r="F22" i="10"/>
  <c r="F23" i="10"/>
  <c r="F24" i="10"/>
  <c r="F25" i="10"/>
  <c r="F26" i="10"/>
  <c r="F27" i="10"/>
  <c r="F28" i="10"/>
  <c r="F29" i="10"/>
  <c r="F30" i="10"/>
  <c r="F31" i="10"/>
  <c r="F32" i="10"/>
  <c r="F33" i="10"/>
  <c r="F14" i="10"/>
  <c r="F15" i="8"/>
  <c r="F16" i="8"/>
  <c r="F17" i="8"/>
  <c r="F18" i="8"/>
  <c r="F19" i="8"/>
  <c r="F20" i="8"/>
  <c r="F21" i="8"/>
  <c r="F22" i="8"/>
  <c r="F23" i="8"/>
  <c r="F24" i="8"/>
  <c r="F25" i="8"/>
  <c r="F26" i="8"/>
  <c r="F27" i="8"/>
  <c r="F28" i="8"/>
  <c r="F29" i="8"/>
  <c r="F30" i="8"/>
  <c r="F31" i="8"/>
  <c r="F32" i="8"/>
  <c r="F33" i="8"/>
  <c r="F14" i="8"/>
  <c r="AU57" i="9"/>
  <c r="AB56" i="9"/>
  <c r="AU28" i="9"/>
  <c r="AT28" i="9"/>
  <c r="AS28" i="9"/>
  <c r="AR28" i="9"/>
  <c r="AQ28" i="9"/>
  <c r="AP28" i="9"/>
  <c r="AO28" i="9"/>
  <c r="AN28" i="9"/>
  <c r="AM28" i="9"/>
  <c r="AL28" i="9"/>
  <c r="AK28" i="9"/>
  <c r="AJ28" i="9"/>
  <c r="AI28" i="9"/>
  <c r="AH28" i="9"/>
  <c r="AG28" i="9"/>
  <c r="AF28" i="9"/>
  <c r="AE28" i="9"/>
  <c r="AD28" i="9"/>
  <c r="AC28" i="9"/>
  <c r="AB28" i="9"/>
  <c r="AU27" i="9"/>
  <c r="AT27" i="9"/>
  <c r="AS27" i="9"/>
  <c r="AR27" i="9"/>
  <c r="AQ27" i="9"/>
  <c r="AP27" i="9"/>
  <c r="AO27" i="9"/>
  <c r="AN27" i="9"/>
  <c r="AM27" i="9"/>
  <c r="AL27" i="9"/>
  <c r="AK27" i="9"/>
  <c r="AJ27" i="9"/>
  <c r="AI27" i="9"/>
  <c r="AH27" i="9"/>
  <c r="AG27" i="9"/>
  <c r="AF27" i="9"/>
  <c r="AE27" i="9"/>
  <c r="AD27" i="9"/>
  <c r="AC27" i="9"/>
  <c r="AB27" i="9"/>
  <c r="D80" i="10"/>
  <c r="E80" i="10"/>
  <c r="D80" i="8"/>
  <c r="E80" i="8"/>
  <c r="F80" i="8"/>
  <c r="G80" i="8"/>
  <c r="E43" i="8"/>
  <c r="E45" i="8"/>
  <c r="E47" i="8"/>
  <c r="E49" i="8"/>
  <c r="E51" i="8"/>
  <c r="E53" i="8"/>
  <c r="E55" i="8"/>
  <c r="E57" i="8"/>
  <c r="E59" i="8"/>
  <c r="E61" i="8"/>
  <c r="E63" i="8"/>
  <c r="E65" i="8"/>
  <c r="E67" i="8"/>
  <c r="E69" i="8"/>
  <c r="E71" i="8"/>
  <c r="E73" i="8"/>
  <c r="E75" i="8"/>
  <c r="E77" i="8"/>
  <c r="E79" i="8"/>
  <c r="E41" i="8"/>
  <c r="D43" i="8"/>
  <c r="D45" i="8"/>
  <c r="D47" i="8"/>
  <c r="D49" i="8"/>
  <c r="D51" i="8"/>
  <c r="D53" i="8"/>
  <c r="D55" i="8"/>
  <c r="D57" i="8"/>
  <c r="D59" i="8"/>
  <c r="D61" i="8"/>
  <c r="D63" i="8"/>
  <c r="D65" i="8"/>
  <c r="D67" i="8"/>
  <c r="D69" i="8"/>
  <c r="D71" i="8"/>
  <c r="D73" i="8"/>
  <c r="D75" i="8"/>
  <c r="D77" i="8"/>
  <c r="D79" i="8"/>
  <c r="D41" i="8"/>
  <c r="E43" i="10"/>
  <c r="E45" i="10"/>
  <c r="E47" i="10"/>
  <c r="E49" i="10"/>
  <c r="E51" i="10"/>
  <c r="E53" i="10"/>
  <c r="E55" i="10"/>
  <c r="E57" i="10"/>
  <c r="E59" i="10"/>
  <c r="E61" i="10"/>
  <c r="E63" i="10"/>
  <c r="E65" i="10"/>
  <c r="E67" i="10"/>
  <c r="E69" i="10"/>
  <c r="E71" i="10"/>
  <c r="E73" i="10"/>
  <c r="E75" i="10"/>
  <c r="E77" i="10"/>
  <c r="E79" i="10"/>
  <c r="E41" i="10"/>
  <c r="D43" i="10"/>
  <c r="D45" i="10"/>
  <c r="D47" i="10"/>
  <c r="D49" i="10"/>
  <c r="D51" i="10"/>
  <c r="D53" i="10"/>
  <c r="D55" i="10"/>
  <c r="D57" i="10"/>
  <c r="D59" i="10"/>
  <c r="D61" i="10"/>
  <c r="D63" i="10"/>
  <c r="D65" i="10"/>
  <c r="D67" i="10"/>
  <c r="D69" i="10"/>
  <c r="D71" i="10"/>
  <c r="D73" i="10"/>
  <c r="D75" i="10"/>
  <c r="D77" i="10"/>
  <c r="D79" i="10"/>
  <c r="D41" i="10"/>
  <c r="G33" i="10"/>
  <c r="G32" i="10"/>
  <c r="G31" i="10"/>
  <c r="G30" i="10"/>
  <c r="G29" i="10"/>
  <c r="G28" i="10"/>
  <c r="G27" i="10"/>
  <c r="G26" i="10"/>
  <c r="G25" i="10"/>
  <c r="G24" i="10"/>
  <c r="G23" i="10"/>
  <c r="G22" i="10"/>
  <c r="G21" i="10"/>
  <c r="G20" i="10"/>
  <c r="G19" i="10"/>
  <c r="G18" i="10"/>
  <c r="G17" i="10"/>
  <c r="G16" i="10"/>
  <c r="G15" i="10"/>
  <c r="G14" i="10"/>
  <c r="L7" i="10"/>
  <c r="I7" i="10"/>
  <c r="L6" i="10"/>
  <c r="I6" i="10"/>
  <c r="C6" i="10"/>
  <c r="L5" i="10"/>
  <c r="L4" i="10"/>
  <c r="F4" i="10"/>
  <c r="F6" i="10" s="1"/>
  <c r="C4" i="10"/>
  <c r="V57" i="9"/>
  <c r="AP188" i="5" l="1"/>
  <c r="AO188" i="5"/>
  <c r="AN188" i="5"/>
  <c r="AM188" i="5"/>
  <c r="AL165" i="5"/>
  <c r="AH188" i="5"/>
  <c r="AF188" i="5"/>
  <c r="AL157" i="5"/>
  <c r="AL163" i="5"/>
  <c r="AS188" i="5"/>
  <c r="AQ188" i="5"/>
  <c r="AG188" i="5"/>
  <c r="AE188" i="5"/>
  <c r="AC188" i="5"/>
  <c r="AT188" i="5"/>
  <c r="AL166" i="5"/>
  <c r="AL156" i="5"/>
  <c r="AL162" i="5"/>
  <c r="AK188" i="5"/>
  <c r="AJ188" i="5"/>
  <c r="AL158" i="5"/>
  <c r="AA188" i="5"/>
  <c r="AL168" i="5"/>
  <c r="AL152" i="5"/>
  <c r="AB188" i="5"/>
  <c r="AL149" i="5"/>
  <c r="AL155" i="5"/>
  <c r="AL154" i="5"/>
  <c r="AL167" i="5"/>
  <c r="AL159" i="5"/>
  <c r="AD188" i="5"/>
  <c r="AL164" i="5"/>
  <c r="AR188" i="5"/>
  <c r="AL153" i="5"/>
  <c r="AI188" i="5"/>
  <c r="AL161" i="5"/>
  <c r="AL151" i="5"/>
  <c r="AL150" i="5"/>
  <c r="AE157" i="5"/>
  <c r="AK181" i="5"/>
  <c r="AI181" i="5"/>
  <c r="AG181" i="5"/>
  <c r="AE160" i="5"/>
  <c r="AS181" i="5"/>
  <c r="AO181" i="5"/>
  <c r="AN181" i="5"/>
  <c r="AJ181" i="5"/>
  <c r="AQ181" i="5"/>
  <c r="AM181" i="5"/>
  <c r="AE167" i="5"/>
  <c r="AE166" i="5"/>
  <c r="AH181" i="5"/>
  <c r="AE165" i="5"/>
  <c r="AR181" i="5"/>
  <c r="AT181" i="5"/>
  <c r="AL181" i="5"/>
  <c r="AE155" i="5"/>
  <c r="AP181" i="5"/>
  <c r="AE163" i="5"/>
  <c r="AE159" i="5"/>
  <c r="AE168" i="5"/>
  <c r="AE161" i="5"/>
  <c r="AE156" i="5"/>
  <c r="AE162" i="5"/>
  <c r="AE158" i="5"/>
  <c r="AE164" i="5"/>
  <c r="AK154" i="5"/>
  <c r="AJ187" i="5"/>
  <c r="AQ187" i="5"/>
  <c r="AP187" i="5"/>
  <c r="AO187" i="5"/>
  <c r="AN187" i="5"/>
  <c r="AK157" i="5"/>
  <c r="AK164" i="5"/>
  <c r="AD187" i="5"/>
  <c r="AK163" i="5"/>
  <c r="AM187" i="5"/>
  <c r="AH187" i="5"/>
  <c r="AF187" i="5"/>
  <c r="AK167" i="5"/>
  <c r="AK168" i="5"/>
  <c r="AS187" i="5"/>
  <c r="AR187" i="5"/>
  <c r="AI187" i="5"/>
  <c r="AL187" i="5"/>
  <c r="AK149" i="5"/>
  <c r="AT187" i="5"/>
  <c r="AK160" i="5"/>
  <c r="AK153" i="5"/>
  <c r="AK152" i="5"/>
  <c r="AG187" i="5"/>
  <c r="AC187" i="5"/>
  <c r="AB187" i="5"/>
  <c r="AK150" i="5"/>
  <c r="AK165" i="5"/>
  <c r="AK155" i="5"/>
  <c r="AA187" i="5"/>
  <c r="AK166" i="5"/>
  <c r="AK151" i="5"/>
  <c r="AK158" i="5"/>
  <c r="AK156" i="5"/>
  <c r="AK161" i="5"/>
  <c r="AE187" i="5"/>
  <c r="AK162" i="5"/>
  <c r="AQ160" i="5"/>
  <c r="AQ163" i="5"/>
  <c r="AM193" i="5"/>
  <c r="AJ193" i="5"/>
  <c r="AQ164" i="5"/>
  <c r="AQ157" i="5"/>
  <c r="AG193" i="5"/>
  <c r="AF193" i="5"/>
  <c r="AC193" i="5"/>
  <c r="AQ154" i="5"/>
  <c r="AO193" i="5"/>
  <c r="AN193" i="5"/>
  <c r="AH193" i="5"/>
  <c r="AS193" i="5"/>
  <c r="AQ167" i="5"/>
  <c r="AP193" i="5"/>
  <c r="AQ156" i="5"/>
  <c r="AR193" i="5"/>
  <c r="AL193" i="5"/>
  <c r="AK193" i="5"/>
  <c r="AT193" i="5"/>
  <c r="AD193" i="5"/>
  <c r="AQ150" i="5"/>
  <c r="AQ159" i="5"/>
  <c r="AQ151" i="5"/>
  <c r="AQ168" i="5"/>
  <c r="AQ161" i="5"/>
  <c r="AQ158" i="5"/>
  <c r="AB193" i="5"/>
  <c r="AQ149" i="5"/>
  <c r="AI193" i="5"/>
  <c r="AE193" i="5"/>
  <c r="AQ152" i="5"/>
  <c r="AQ166" i="5"/>
  <c r="AQ162" i="5"/>
  <c r="AA193" i="5"/>
  <c r="AQ153" i="5"/>
  <c r="AQ155" i="5"/>
  <c r="AS182" i="5"/>
  <c r="AT182" i="5"/>
  <c r="AF165" i="5"/>
  <c r="AI182" i="5"/>
  <c r="AG182" i="5"/>
  <c r="AF157" i="5"/>
  <c r="AF163" i="5"/>
  <c r="AQ182" i="5"/>
  <c r="AO182" i="5"/>
  <c r="AN182" i="5"/>
  <c r="AF166" i="5"/>
  <c r="AM182" i="5"/>
  <c r="AL182" i="5"/>
  <c r="AJ182" i="5"/>
  <c r="AF168" i="5"/>
  <c r="AR182" i="5"/>
  <c r="AP182" i="5"/>
  <c r="AF161" i="5"/>
  <c r="AF159" i="5"/>
  <c r="AF155" i="5"/>
  <c r="AF167" i="5"/>
  <c r="AF162" i="5"/>
  <c r="AF160" i="5"/>
  <c r="AF156" i="5"/>
  <c r="AF164" i="5"/>
  <c r="AH182" i="5"/>
  <c r="AK182" i="5"/>
  <c r="AF158" i="5"/>
  <c r="AA163" i="5"/>
  <c r="AQ177" i="5"/>
  <c r="AO177" i="5"/>
  <c r="AR177" i="5"/>
  <c r="AA168" i="5"/>
  <c r="AS177" i="5"/>
  <c r="AM177" i="5"/>
  <c r="AL177" i="5"/>
  <c r="AT177" i="5"/>
  <c r="AP177" i="5"/>
  <c r="AK177" i="5"/>
  <c r="AA159" i="5"/>
  <c r="AJ177" i="5"/>
  <c r="AI177" i="5"/>
  <c r="AG177" i="5"/>
  <c r="AA156" i="5"/>
  <c r="AA162" i="5"/>
  <c r="AA164" i="5"/>
  <c r="AA167" i="5"/>
  <c r="AN177" i="5"/>
  <c r="AA166" i="5"/>
  <c r="AA155" i="5"/>
  <c r="AA160" i="5"/>
  <c r="AH177" i="5"/>
  <c r="AA165" i="5"/>
  <c r="AA158" i="5"/>
  <c r="AA161" i="5"/>
  <c r="AA157" i="5"/>
  <c r="AG152" i="5"/>
  <c r="AQ183" i="5"/>
  <c r="AO183" i="5"/>
  <c r="AN183" i="5"/>
  <c r="AG162" i="5"/>
  <c r="AF183" i="5"/>
  <c r="AC183" i="5"/>
  <c r="AS183" i="5"/>
  <c r="AL183" i="5"/>
  <c r="AJ183" i="5"/>
  <c r="AE183" i="5"/>
  <c r="AR183" i="5"/>
  <c r="AM183" i="5"/>
  <c r="AG153" i="5"/>
  <c r="AT183" i="5"/>
  <c r="AP183" i="5"/>
  <c r="AI183" i="5"/>
  <c r="AG149" i="5"/>
  <c r="AG158" i="5"/>
  <c r="AG156" i="5"/>
  <c r="AG159" i="5"/>
  <c r="AK183" i="5"/>
  <c r="AG163" i="5"/>
  <c r="AB183" i="5"/>
  <c r="AG161" i="5"/>
  <c r="AG165" i="5"/>
  <c r="AH183" i="5"/>
  <c r="AA183" i="5"/>
  <c r="AG167" i="5"/>
  <c r="AG157" i="5"/>
  <c r="AG160" i="5"/>
  <c r="AG166" i="5"/>
  <c r="AG168" i="5"/>
  <c r="AG154" i="5"/>
  <c r="AD183" i="5"/>
  <c r="AG150" i="5"/>
  <c r="AG164" i="5"/>
  <c r="AG151" i="5"/>
  <c r="AM150" i="5"/>
  <c r="AH189" i="5"/>
  <c r="AF189" i="5"/>
  <c r="AE189" i="5"/>
  <c r="AC189" i="5"/>
  <c r="AM163" i="5"/>
  <c r="AQ189" i="5"/>
  <c r="AM160" i="5"/>
  <c r="AM156" i="5"/>
  <c r="AG189" i="5"/>
  <c r="AM166" i="5"/>
  <c r="AT189" i="5"/>
  <c r="AM165" i="5"/>
  <c r="AI189" i="5"/>
  <c r="AD189" i="5"/>
  <c r="AR189" i="5"/>
  <c r="AM159" i="5"/>
  <c r="AL189" i="5"/>
  <c r="AS189" i="5"/>
  <c r="AP189" i="5"/>
  <c r="AO189" i="5"/>
  <c r="AN189" i="5"/>
  <c r="AM168" i="5"/>
  <c r="AK189" i="5"/>
  <c r="AJ189" i="5"/>
  <c r="AB189" i="5"/>
  <c r="AM154" i="5"/>
  <c r="AM157" i="5"/>
  <c r="AM149" i="5"/>
  <c r="AM162" i="5"/>
  <c r="AA189" i="5"/>
  <c r="AM152" i="5"/>
  <c r="AM167" i="5"/>
  <c r="AM153" i="5"/>
  <c r="AM158" i="5"/>
  <c r="AM164" i="5"/>
  <c r="AM151" i="5"/>
  <c r="AM155" i="5"/>
  <c r="AS157" i="5"/>
  <c r="AG195" i="5"/>
  <c r="AS150" i="5"/>
  <c r="AN195" i="5"/>
  <c r="AI195" i="5"/>
  <c r="AF195" i="5"/>
  <c r="AE195" i="5"/>
  <c r="AC195" i="5"/>
  <c r="AM195" i="5"/>
  <c r="AQ195" i="5"/>
  <c r="AD195" i="5"/>
  <c r="AT195" i="5"/>
  <c r="AL195" i="5"/>
  <c r="AS166" i="5"/>
  <c r="AS153" i="5"/>
  <c r="AS156" i="5"/>
  <c r="AS159" i="5"/>
  <c r="AR195" i="5"/>
  <c r="AO195" i="5"/>
  <c r="AA195" i="5"/>
  <c r="AS164" i="5"/>
  <c r="AS151" i="5"/>
  <c r="AS168" i="5"/>
  <c r="AS171" i="5" s="1"/>
  <c r="AH195" i="5"/>
  <c r="AS162" i="5"/>
  <c r="AS165" i="5"/>
  <c r="AS158" i="5"/>
  <c r="AS154" i="5"/>
  <c r="AS163" i="5"/>
  <c r="AK195" i="5"/>
  <c r="AP195" i="5"/>
  <c r="AS152" i="5"/>
  <c r="AS161" i="5"/>
  <c r="AB195" i="5"/>
  <c r="AJ195" i="5"/>
  <c r="AS149" i="5"/>
  <c r="AS155" i="5"/>
  <c r="AS160" i="5"/>
  <c r="AR156" i="5"/>
  <c r="AR162" i="5"/>
  <c r="AI194" i="5"/>
  <c r="AK194" i="5"/>
  <c r="AG194" i="5"/>
  <c r="AO194" i="5"/>
  <c r="AM194" i="5"/>
  <c r="AH194" i="5"/>
  <c r="AB194" i="5"/>
  <c r="AR153" i="5"/>
  <c r="AR165" i="5"/>
  <c r="AS194" i="5"/>
  <c r="AP194" i="5"/>
  <c r="AF194" i="5"/>
  <c r="AE194" i="5"/>
  <c r="AC194" i="5"/>
  <c r="AR157" i="5"/>
  <c r="AN194" i="5"/>
  <c r="AR168" i="5"/>
  <c r="AR161" i="5"/>
  <c r="AQ194" i="5"/>
  <c r="AJ194" i="5"/>
  <c r="AL194" i="5"/>
  <c r="AR149" i="5"/>
  <c r="AR163" i="5"/>
  <c r="AR164" i="5"/>
  <c r="AT194" i="5"/>
  <c r="AA194" i="5"/>
  <c r="AR158" i="5"/>
  <c r="AR167" i="5"/>
  <c r="AR155" i="5"/>
  <c r="AR154" i="5"/>
  <c r="AR160" i="5"/>
  <c r="AD194" i="5"/>
  <c r="AR152" i="5"/>
  <c r="AR150" i="5"/>
  <c r="AR151" i="5"/>
  <c r="AR159" i="5"/>
  <c r="AH165" i="5"/>
  <c r="AH167" i="5"/>
  <c r="AS184" i="5"/>
  <c r="AM184" i="5"/>
  <c r="AL184" i="5"/>
  <c r="AG184" i="5"/>
  <c r="AE184" i="5"/>
  <c r="AJ184" i="5"/>
  <c r="AR184" i="5"/>
  <c r="AH158" i="5"/>
  <c r="AT184" i="5"/>
  <c r="AK184" i="5"/>
  <c r="AD184" i="5"/>
  <c r="AH152" i="5"/>
  <c r="AH160" i="5"/>
  <c r="AH168" i="5"/>
  <c r="AP184" i="5"/>
  <c r="AQ184" i="5"/>
  <c r="AO184" i="5"/>
  <c r="AF184" i="5"/>
  <c r="AC184" i="5"/>
  <c r="AB184" i="5"/>
  <c r="AH149" i="5"/>
  <c r="AH162" i="5"/>
  <c r="AI184" i="5"/>
  <c r="AN184" i="5"/>
  <c r="AH164" i="5"/>
  <c r="AA184" i="5"/>
  <c r="AH151" i="5"/>
  <c r="AH150" i="5"/>
  <c r="AH154" i="5"/>
  <c r="AH157" i="5"/>
  <c r="AH161" i="5"/>
  <c r="AH153" i="5"/>
  <c r="AH163" i="5"/>
  <c r="AH166" i="5"/>
  <c r="AH155" i="5"/>
  <c r="AH159" i="5"/>
  <c r="AR196" i="5"/>
  <c r="AM196" i="5"/>
  <c r="AI196" i="5"/>
  <c r="AH196" i="5"/>
  <c r="AF196" i="5"/>
  <c r="AE196" i="5"/>
  <c r="AC196" i="5"/>
  <c r="AB196" i="5"/>
  <c r="AT165" i="5"/>
  <c r="AT152" i="5"/>
  <c r="AA196" i="5"/>
  <c r="AT149" i="5"/>
  <c r="AQ196" i="5"/>
  <c r="AP196" i="5"/>
  <c r="AD196" i="5"/>
  <c r="AT167" i="5"/>
  <c r="AL196" i="5"/>
  <c r="AK196" i="5"/>
  <c r="AT161" i="5"/>
  <c r="AN196" i="5"/>
  <c r="AS196" i="5"/>
  <c r="AS199" i="5" s="1"/>
  <c r="AT159" i="5"/>
  <c r="AT164" i="5"/>
  <c r="AT158" i="5"/>
  <c r="AG196" i="5"/>
  <c r="AT163" i="5"/>
  <c r="AT150" i="5"/>
  <c r="AT156" i="5"/>
  <c r="AO196" i="5"/>
  <c r="AT162" i="5"/>
  <c r="AJ196" i="5"/>
  <c r="AT151" i="5"/>
  <c r="AT154" i="5"/>
  <c r="AT153" i="5"/>
  <c r="AT166" i="5"/>
  <c r="AT155" i="5"/>
  <c r="AT160" i="5"/>
  <c r="AT157" i="5"/>
  <c r="AR178" i="5"/>
  <c r="AM178" i="5"/>
  <c r="AL178" i="5"/>
  <c r="AP178" i="5"/>
  <c r="AK178" i="5"/>
  <c r="AB161" i="5"/>
  <c r="AH178" i="5"/>
  <c r="AB167" i="5"/>
  <c r="AB155" i="5"/>
  <c r="AB164" i="5"/>
  <c r="AT178" i="5"/>
  <c r="AB165" i="5"/>
  <c r="AQ178" i="5"/>
  <c r="AO178" i="5"/>
  <c r="AN178" i="5"/>
  <c r="AB157" i="5"/>
  <c r="AB160" i="5"/>
  <c r="AS178" i="5"/>
  <c r="AJ178" i="5"/>
  <c r="AB168" i="5"/>
  <c r="AG178" i="5"/>
  <c r="AB163" i="5"/>
  <c r="AB166" i="5"/>
  <c r="AB158" i="5"/>
  <c r="AI178" i="5"/>
  <c r="AB156" i="5"/>
  <c r="AB162" i="5"/>
  <c r="AB159" i="5"/>
  <c r="AC168" i="5"/>
  <c r="AC157" i="5"/>
  <c r="AP179" i="5"/>
  <c r="AC167" i="5"/>
  <c r="AT179" i="5"/>
  <c r="AK179" i="5"/>
  <c r="AS179" i="5"/>
  <c r="AC155" i="5"/>
  <c r="AH179" i="5"/>
  <c r="AC161" i="5"/>
  <c r="AN179" i="5"/>
  <c r="AR179" i="5"/>
  <c r="AC165" i="5"/>
  <c r="AM179" i="5"/>
  <c r="AL179" i="5"/>
  <c r="AQ179" i="5"/>
  <c r="AJ179" i="5"/>
  <c r="AC164" i="5"/>
  <c r="AC163" i="5"/>
  <c r="AC159" i="5"/>
  <c r="AC160" i="5"/>
  <c r="AC162" i="5"/>
  <c r="AI179" i="5"/>
  <c r="AC158" i="5"/>
  <c r="AO179" i="5"/>
  <c r="AC156" i="5"/>
  <c r="AG179" i="5"/>
  <c r="AC166" i="5"/>
  <c r="AH185" i="5"/>
  <c r="AR185" i="5"/>
  <c r="AK185" i="5"/>
  <c r="AJ185" i="5"/>
  <c r="AI162" i="5"/>
  <c r="AI158" i="5"/>
  <c r="AD185" i="5"/>
  <c r="AT185" i="5"/>
  <c r="AI155" i="5"/>
  <c r="AP185" i="5"/>
  <c r="AI167" i="5"/>
  <c r="AI165" i="5"/>
  <c r="AI164" i="5"/>
  <c r="AN185" i="5"/>
  <c r="AI151" i="5"/>
  <c r="AS185" i="5"/>
  <c r="AM185" i="5"/>
  <c r="AL185" i="5"/>
  <c r="AG185" i="5"/>
  <c r="AE185" i="5"/>
  <c r="AA185" i="5"/>
  <c r="AI160" i="5"/>
  <c r="AI149" i="5"/>
  <c r="AI156" i="5"/>
  <c r="AC185" i="5"/>
  <c r="AI163" i="5"/>
  <c r="AI159" i="5"/>
  <c r="AI154" i="5"/>
  <c r="AI168" i="5"/>
  <c r="AF185" i="5"/>
  <c r="AI152" i="5"/>
  <c r="AI150" i="5"/>
  <c r="AI161" i="5"/>
  <c r="AQ185" i="5"/>
  <c r="AB185" i="5"/>
  <c r="AI166" i="5"/>
  <c r="AI153" i="5"/>
  <c r="AO185" i="5"/>
  <c r="AT191" i="5"/>
  <c r="AS191" i="5"/>
  <c r="AQ191" i="5"/>
  <c r="AO167" i="5"/>
  <c r="AD191" i="5"/>
  <c r="AO161" i="5"/>
  <c r="AA191" i="5"/>
  <c r="AR191" i="5"/>
  <c r="AL191" i="5"/>
  <c r="AK191" i="5"/>
  <c r="AJ191" i="5"/>
  <c r="AO165" i="5"/>
  <c r="AO154" i="5"/>
  <c r="AO152" i="5"/>
  <c r="AO158" i="5"/>
  <c r="AO155" i="5"/>
  <c r="AE191" i="5"/>
  <c r="AC191" i="5"/>
  <c r="AP191" i="5"/>
  <c r="AO168" i="5"/>
  <c r="AO164" i="5"/>
  <c r="AH191" i="5"/>
  <c r="AB191" i="5"/>
  <c r="AI191" i="5"/>
  <c r="AN191" i="5"/>
  <c r="AG191" i="5"/>
  <c r="AF191" i="5"/>
  <c r="AO166" i="5"/>
  <c r="AO156" i="5"/>
  <c r="AO159" i="5"/>
  <c r="AO151" i="5"/>
  <c r="AO150" i="5"/>
  <c r="AO157" i="5"/>
  <c r="AO149" i="5"/>
  <c r="AO160" i="5"/>
  <c r="AO162" i="5"/>
  <c r="AM191" i="5"/>
  <c r="AO153" i="5"/>
  <c r="AN168" i="5"/>
  <c r="AN167" i="5"/>
  <c r="AT190" i="5"/>
  <c r="AS190" i="5"/>
  <c r="AI190" i="5"/>
  <c r="AD190" i="5"/>
  <c r="AQ190" i="5"/>
  <c r="AR190" i="5"/>
  <c r="AL190" i="5"/>
  <c r="AK190" i="5"/>
  <c r="AN158" i="5"/>
  <c r="AN154" i="5"/>
  <c r="AN155" i="5"/>
  <c r="AM190" i="5"/>
  <c r="AH190" i="5"/>
  <c r="AG190" i="5"/>
  <c r="AF190" i="5"/>
  <c r="AE190" i="5"/>
  <c r="AC190" i="5"/>
  <c r="AB190" i="5"/>
  <c r="AP190" i="5"/>
  <c r="AN161" i="5"/>
  <c r="AN156" i="5"/>
  <c r="AN159" i="5"/>
  <c r="AA190" i="5"/>
  <c r="AO190" i="5"/>
  <c r="AN164" i="5"/>
  <c r="AN151" i="5"/>
  <c r="AN149" i="5"/>
  <c r="AN150" i="5"/>
  <c r="AN160" i="5"/>
  <c r="AN152" i="5"/>
  <c r="AN157" i="5"/>
  <c r="AJ190" i="5"/>
  <c r="AN165" i="5"/>
  <c r="AN163" i="5"/>
  <c r="AN153" i="5"/>
  <c r="AN166" i="5"/>
  <c r="AD162" i="5"/>
  <c r="AP180" i="5"/>
  <c r="AH180" i="5"/>
  <c r="AD163" i="5"/>
  <c r="AD157" i="5"/>
  <c r="AJ180" i="5"/>
  <c r="AI180" i="5"/>
  <c r="AG180" i="5"/>
  <c r="AD164" i="5"/>
  <c r="AD167" i="5"/>
  <c r="AD166" i="5"/>
  <c r="AS180" i="5"/>
  <c r="AQ180" i="5"/>
  <c r="AO180" i="5"/>
  <c r="AN180" i="5"/>
  <c r="AD160" i="5"/>
  <c r="AT180" i="5"/>
  <c r="AR180" i="5"/>
  <c r="AK180" i="5"/>
  <c r="AL180" i="5"/>
  <c r="AD158" i="5"/>
  <c r="AD161" i="5"/>
  <c r="AD155" i="5"/>
  <c r="AD159" i="5"/>
  <c r="AM180" i="5"/>
  <c r="AD156" i="5"/>
  <c r="AD168" i="5"/>
  <c r="AD165" i="5"/>
  <c r="AJ160" i="5"/>
  <c r="AT186" i="5"/>
  <c r="AJ157" i="5"/>
  <c r="AI186" i="5"/>
  <c r="AP186" i="5"/>
  <c r="AN186" i="5"/>
  <c r="AJ163" i="5"/>
  <c r="AQ186" i="5"/>
  <c r="AO186" i="5"/>
  <c r="AR186" i="5"/>
  <c r="AH186" i="5"/>
  <c r="AK186" i="5"/>
  <c r="AD186" i="5"/>
  <c r="AJ151" i="5"/>
  <c r="AJ167" i="5"/>
  <c r="AJ162" i="5"/>
  <c r="AJ159" i="5"/>
  <c r="AL186" i="5"/>
  <c r="AF186" i="5"/>
  <c r="AJ153" i="5"/>
  <c r="AJ152" i="5"/>
  <c r="AJ166" i="5"/>
  <c r="AC186" i="5"/>
  <c r="AB186" i="5"/>
  <c r="AJ150" i="5"/>
  <c r="AJ164" i="5"/>
  <c r="AS186" i="5"/>
  <c r="AG186" i="5"/>
  <c r="AM186" i="5"/>
  <c r="AJ156" i="5"/>
  <c r="AE186" i="5"/>
  <c r="AA186" i="5"/>
  <c r="AJ165" i="5"/>
  <c r="AJ168" i="5"/>
  <c r="AJ149" i="5"/>
  <c r="AJ170" i="5" s="1"/>
  <c r="AJ155" i="5"/>
  <c r="AJ154" i="5"/>
  <c r="AJ161" i="5"/>
  <c r="AP155" i="5"/>
  <c r="AP161" i="5"/>
  <c r="AR192" i="5"/>
  <c r="AL192" i="5"/>
  <c r="AK192" i="5"/>
  <c r="AJ192" i="5"/>
  <c r="AP160" i="5"/>
  <c r="AP163" i="5"/>
  <c r="AG192" i="5"/>
  <c r="AN192" i="5"/>
  <c r="AM192" i="5"/>
  <c r="AP166" i="5"/>
  <c r="AT192" i="5"/>
  <c r="AS192" i="5"/>
  <c r="AQ192" i="5"/>
  <c r="AD192" i="5"/>
  <c r="AH192" i="5"/>
  <c r="AP168" i="5"/>
  <c r="AP157" i="5"/>
  <c r="AP154" i="5"/>
  <c r="AC192" i="5"/>
  <c r="AP151" i="5"/>
  <c r="AP162" i="5"/>
  <c r="AP165" i="5"/>
  <c r="AP171" i="5" s="1"/>
  <c r="AI192" i="5"/>
  <c r="AE192" i="5"/>
  <c r="AP153" i="5"/>
  <c r="AP152" i="5"/>
  <c r="AP167" i="5"/>
  <c r="AF192" i="5"/>
  <c r="AB192" i="5"/>
  <c r="AA192" i="5"/>
  <c r="AP150" i="5"/>
  <c r="AP156" i="5"/>
  <c r="AP159" i="5"/>
  <c r="AP149" i="5"/>
  <c r="AO192" i="5"/>
  <c r="AP158" i="5"/>
  <c r="BF16" i="6"/>
  <c r="AF179" i="5"/>
  <c r="AC154" i="5"/>
  <c r="CA16" i="6"/>
  <c r="AD154" i="5"/>
  <c r="AF180" i="5"/>
  <c r="CV16" i="6"/>
  <c r="AF181" i="5"/>
  <c r="AE154" i="5"/>
  <c r="AA154" i="5"/>
  <c r="AF177" i="5"/>
  <c r="AF153" i="5"/>
  <c r="AD182" i="5"/>
  <c r="AF151" i="5"/>
  <c r="AC182" i="5"/>
  <c r="AF149" i="5"/>
  <c r="AB182" i="5"/>
  <c r="AA182" i="5"/>
  <c r="AF152" i="5"/>
  <c r="AE182" i="5"/>
  <c r="AF150" i="5"/>
  <c r="AK16" i="6"/>
  <c r="AB154" i="5"/>
  <c r="AF178" i="5"/>
  <c r="DD34" i="6"/>
  <c r="DD26" i="6"/>
  <c r="P16" i="6"/>
  <c r="P18" i="6"/>
  <c r="AB177" i="5"/>
  <c r="AB198" i="5" s="1"/>
  <c r="AA150" i="5"/>
  <c r="AC177" i="5"/>
  <c r="AA153" i="5"/>
  <c r="AE177" i="5"/>
  <c r="AA152" i="5"/>
  <c r="AA151" i="5"/>
  <c r="AD177" i="5"/>
  <c r="AK32" i="6"/>
  <c r="AK18" i="6"/>
  <c r="AD178" i="5"/>
  <c r="AB152" i="5"/>
  <c r="AB153" i="5"/>
  <c r="AE178" i="5"/>
  <c r="AC178" i="5"/>
  <c r="AB151" i="5"/>
  <c r="AA178" i="5"/>
  <c r="AB149" i="5"/>
  <c r="AB170" i="5" s="1"/>
  <c r="DD18" i="6"/>
  <c r="DD10" i="6"/>
  <c r="P32" i="6"/>
  <c r="CV32" i="6"/>
  <c r="BF18" i="6"/>
  <c r="AD179" i="5"/>
  <c r="AB179" i="5"/>
  <c r="AC150" i="5"/>
  <c r="AC153" i="5"/>
  <c r="AA179" i="5"/>
  <c r="AC149" i="5"/>
  <c r="AC152" i="5"/>
  <c r="AE179" i="5"/>
  <c r="CA18" i="6"/>
  <c r="AA180" i="5"/>
  <c r="AD153" i="5"/>
  <c r="AD151" i="5"/>
  <c r="AE180" i="5"/>
  <c r="AD150" i="5"/>
  <c r="AC180" i="5"/>
  <c r="AB180" i="5"/>
  <c r="AD149" i="5"/>
  <c r="DD66" i="6"/>
  <c r="DD58" i="6"/>
  <c r="L45" i="10"/>
  <c r="L53" i="10"/>
  <c r="L61" i="10"/>
  <c r="L69" i="10"/>
  <c r="L77" i="10"/>
  <c r="L44" i="10"/>
  <c r="L46" i="10"/>
  <c r="L54" i="10"/>
  <c r="L62" i="10"/>
  <c r="L70" i="10"/>
  <c r="L78" i="10"/>
  <c r="L76" i="10"/>
  <c r="L47" i="10"/>
  <c r="L55" i="10"/>
  <c r="L63" i="10"/>
  <c r="L71" i="10"/>
  <c r="L79" i="10"/>
  <c r="L52" i="10"/>
  <c r="L48" i="10"/>
  <c r="L56" i="10"/>
  <c r="L64" i="10"/>
  <c r="L72" i="10"/>
  <c r="L80" i="10"/>
  <c r="L60" i="10"/>
  <c r="C7" i="10"/>
  <c r="L49" i="10"/>
  <c r="L57" i="10"/>
  <c r="L65" i="10"/>
  <c r="L73" i="10"/>
  <c r="L41" i="10"/>
  <c r="L68" i="10"/>
  <c r="L42" i="10"/>
  <c r="L50" i="10"/>
  <c r="L58" i="10"/>
  <c r="L66" i="10"/>
  <c r="L74" i="10"/>
  <c r="L43" i="10"/>
  <c r="L51" i="10"/>
  <c r="L59" i="10"/>
  <c r="L67" i="10"/>
  <c r="L75" i="10"/>
  <c r="CV18" i="6"/>
  <c r="AD181" i="5"/>
  <c r="AB181" i="5"/>
  <c r="AE150" i="5"/>
  <c r="AC181" i="5"/>
  <c r="AE149" i="5"/>
  <c r="AE152" i="5"/>
  <c r="AE151" i="5"/>
  <c r="AA181" i="5"/>
  <c r="CA32" i="6"/>
  <c r="DD42" i="6"/>
  <c r="DD50" i="6"/>
  <c r="BF32" i="6"/>
  <c r="F52" i="10"/>
  <c r="F68" i="10"/>
  <c r="F7" i="10"/>
  <c r="F46" i="10"/>
  <c r="G64" i="10"/>
  <c r="G44" i="10"/>
  <c r="F64" i="10"/>
  <c r="G52" i="10"/>
  <c r="F42" i="10"/>
  <c r="H41" i="10" s="1"/>
  <c r="F60" i="10"/>
  <c r="G70" i="10"/>
  <c r="F48" i="10"/>
  <c r="G46" i="10"/>
  <c r="F78" i="10"/>
  <c r="F66" i="10"/>
  <c r="G74" i="10"/>
  <c r="G56" i="10"/>
  <c r="F50" i="10"/>
  <c r="G62" i="10"/>
  <c r="F70" i="10"/>
  <c r="F58" i="10"/>
  <c r="F76" i="10"/>
  <c r="G76" i="10"/>
  <c r="G58" i="10"/>
  <c r="F62" i="10"/>
  <c r="F44" i="10"/>
  <c r="G50" i="10"/>
  <c r="F74" i="10"/>
  <c r="F56" i="10"/>
  <c r="G68" i="10"/>
  <c r="F72" i="10"/>
  <c r="F54" i="10"/>
  <c r="G78" i="10"/>
  <c r="G72" i="10"/>
  <c r="G66" i="10"/>
  <c r="G60" i="10"/>
  <c r="G54" i="10"/>
  <c r="G48" i="10"/>
  <c r="G42" i="10"/>
  <c r="E76" i="8"/>
  <c r="E52" i="8"/>
  <c r="AU26" i="9"/>
  <c r="H80" i="10"/>
  <c r="D52" i="10"/>
  <c r="AT26" i="9"/>
  <c r="D74" i="10"/>
  <c r="D62" i="10"/>
  <c r="AS26" i="9"/>
  <c r="AN26" i="9"/>
  <c r="AE26" i="9"/>
  <c r="AC26" i="9"/>
  <c r="AR26" i="9"/>
  <c r="AQ26" i="9"/>
  <c r="AP26" i="9"/>
  <c r="AO26" i="9"/>
  <c r="AM26" i="9"/>
  <c r="AL26" i="9"/>
  <c r="AK26" i="9"/>
  <c r="AJ26" i="9"/>
  <c r="AI26" i="9"/>
  <c r="AH26" i="9"/>
  <c r="AG26" i="9"/>
  <c r="AF26" i="9"/>
  <c r="AD26" i="9"/>
  <c r="AB26" i="9"/>
  <c r="D44" i="10"/>
  <c r="D70" i="10"/>
  <c r="D58" i="10"/>
  <c r="D46" i="10"/>
  <c r="E52" i="10"/>
  <c r="D50" i="10"/>
  <c r="E78" i="10"/>
  <c r="E76" i="10"/>
  <c r="E74" i="8"/>
  <c r="E62" i="8"/>
  <c r="H80" i="8"/>
  <c r="E70" i="8"/>
  <c r="E58" i="8"/>
  <c r="E46" i="8"/>
  <c r="E54" i="8"/>
  <c r="E42" i="8"/>
  <c r="D64" i="10"/>
  <c r="E70" i="10"/>
  <c r="E56" i="8"/>
  <c r="E44" i="8"/>
  <c r="D48" i="10"/>
  <c r="E46" i="10"/>
  <c r="D56" i="10"/>
  <c r="E64" i="10"/>
  <c r="E42" i="10"/>
  <c r="E64" i="8"/>
  <c r="E54" i="10"/>
  <c r="E50" i="8"/>
  <c r="D76" i="10"/>
  <c r="E72" i="8"/>
  <c r="E60" i="8"/>
  <c r="E48" i="8"/>
  <c r="D72" i="10"/>
  <c r="D60" i="10"/>
  <c r="E68" i="8"/>
  <c r="E66" i="10"/>
  <c r="E58" i="10"/>
  <c r="E78" i="8"/>
  <c r="E66" i="8"/>
  <c r="D68" i="10"/>
  <c r="D78" i="10"/>
  <c r="D66" i="10"/>
  <c r="D54" i="10"/>
  <c r="D42" i="10"/>
  <c r="E74" i="10"/>
  <c r="E68" i="10"/>
  <c r="E62" i="10"/>
  <c r="E56" i="10"/>
  <c r="E50" i="10"/>
  <c r="E44" i="10"/>
  <c r="E72" i="10"/>
  <c r="E60" i="10"/>
  <c r="E48" i="10"/>
  <c r="C56" i="9"/>
  <c r="G15" i="8"/>
  <c r="G16" i="8"/>
  <c r="G17" i="8"/>
  <c r="G18" i="8"/>
  <c r="G19" i="8"/>
  <c r="G20" i="8"/>
  <c r="G21" i="8"/>
  <c r="G22" i="8"/>
  <c r="G23" i="8"/>
  <c r="G24" i="8"/>
  <c r="G25" i="8"/>
  <c r="G26" i="8"/>
  <c r="G27" i="8"/>
  <c r="G28" i="8"/>
  <c r="G29" i="8"/>
  <c r="G30" i="8"/>
  <c r="G31" i="8"/>
  <c r="G32" i="8"/>
  <c r="G33" i="8"/>
  <c r="G14" i="8"/>
  <c r="C27" i="9"/>
  <c r="D27" i="9"/>
  <c r="E27" i="9"/>
  <c r="F27" i="9"/>
  <c r="G27" i="9"/>
  <c r="I27" i="9"/>
  <c r="J27" i="9"/>
  <c r="K27" i="9"/>
  <c r="L27" i="9"/>
  <c r="M27" i="9"/>
  <c r="N27" i="9"/>
  <c r="O27" i="9"/>
  <c r="P27" i="9"/>
  <c r="Q27" i="9"/>
  <c r="R27" i="9"/>
  <c r="S27" i="9"/>
  <c r="T27" i="9"/>
  <c r="U27" i="9"/>
  <c r="V27" i="9"/>
  <c r="V28" i="9"/>
  <c r="U28" i="9"/>
  <c r="T28" i="9"/>
  <c r="S28" i="9"/>
  <c r="R28" i="9"/>
  <c r="Q28" i="9"/>
  <c r="P28" i="9"/>
  <c r="O28" i="9"/>
  <c r="N28" i="9"/>
  <c r="M28" i="9"/>
  <c r="L28" i="9"/>
  <c r="K28" i="9"/>
  <c r="J28" i="9"/>
  <c r="I28" i="9"/>
  <c r="H28" i="9"/>
  <c r="G28" i="9"/>
  <c r="F28" i="9"/>
  <c r="E28" i="9"/>
  <c r="D28" i="9"/>
  <c r="C28" i="9"/>
  <c r="H27" i="9"/>
  <c r="AN199" i="5" l="1"/>
  <c r="AJ171" i="5"/>
  <c r="AJ169" i="5"/>
  <c r="AR171" i="5"/>
  <c r="AN170" i="5"/>
  <c r="AG198" i="5"/>
  <c r="K187" i="5"/>
  <c r="K199" i="5" s="1"/>
  <c r="L158" i="5"/>
  <c r="L170" i="5" s="1"/>
  <c r="L160" i="5"/>
  <c r="L171" i="5" s="1"/>
  <c r="M187" i="5"/>
  <c r="M198" i="5" s="1"/>
  <c r="AT198" i="5"/>
  <c r="AT197" i="5" s="1"/>
  <c r="Q163" i="5"/>
  <c r="Q170" i="5" s="1"/>
  <c r="R192" i="5"/>
  <c r="R198" i="5" s="1"/>
  <c r="P192" i="5"/>
  <c r="P199" i="5" s="1"/>
  <c r="Q165" i="5"/>
  <c r="Q171" i="5" s="1"/>
  <c r="O191" i="5"/>
  <c r="O199" i="5" s="1"/>
  <c r="Q191" i="5"/>
  <c r="Q198" i="5" s="1"/>
  <c r="P164" i="5"/>
  <c r="P171" i="5" s="1"/>
  <c r="P162" i="5"/>
  <c r="P170" i="5" s="1"/>
  <c r="U167" i="5"/>
  <c r="U170" i="5" s="1"/>
  <c r="U169" i="5" s="1"/>
  <c r="T196" i="5"/>
  <c r="T199" i="5" s="1"/>
  <c r="I155" i="5"/>
  <c r="I170" i="5" s="1"/>
  <c r="I157" i="5"/>
  <c r="I171" i="5" s="1"/>
  <c r="J184" i="5"/>
  <c r="J198" i="5" s="1"/>
  <c r="H184" i="5"/>
  <c r="H199" i="5" s="1"/>
  <c r="S167" i="5"/>
  <c r="S171" i="5" s="1"/>
  <c r="T194" i="5"/>
  <c r="T198" i="5" s="1"/>
  <c r="T197" i="5" s="1"/>
  <c r="S165" i="5"/>
  <c r="S170" i="5" s="1"/>
  <c r="R194" i="5"/>
  <c r="R199" i="5" s="1"/>
  <c r="L188" i="5"/>
  <c r="L199" i="5" s="1"/>
  <c r="M159" i="5"/>
  <c r="M170" i="5" s="1"/>
  <c r="M161" i="5"/>
  <c r="M171" i="5" s="1"/>
  <c r="N188" i="5"/>
  <c r="N198" i="5" s="1"/>
  <c r="F182" i="5"/>
  <c r="F199" i="5" s="1"/>
  <c r="H182" i="5"/>
  <c r="H198" i="5" s="1"/>
  <c r="G155" i="5"/>
  <c r="G171" i="5" s="1"/>
  <c r="G153" i="5"/>
  <c r="G170" i="5" s="1"/>
  <c r="AE199" i="5"/>
  <c r="AN171" i="5"/>
  <c r="AR170" i="5"/>
  <c r="AR169" i="5" s="1"/>
  <c r="AG170" i="5"/>
  <c r="AF199" i="5"/>
  <c r="AP198" i="5"/>
  <c r="AR198" i="5"/>
  <c r="AF171" i="5"/>
  <c r="AQ171" i="5"/>
  <c r="AP199" i="5"/>
  <c r="AL171" i="5"/>
  <c r="AI199" i="5"/>
  <c r="AT170" i="5"/>
  <c r="AT169" i="5" s="1"/>
  <c r="AH171" i="5"/>
  <c r="AS170" i="5"/>
  <c r="AS169" i="5" s="1"/>
  <c r="AR199" i="5"/>
  <c r="AN198" i="5"/>
  <c r="AI198" i="5"/>
  <c r="AL198" i="5"/>
  <c r="AQ198" i="5"/>
  <c r="AK171" i="5"/>
  <c r="AO198" i="5"/>
  <c r="AO199" i="5"/>
  <c r="AH199" i="5"/>
  <c r="AQ199" i="5"/>
  <c r="AJ198" i="5"/>
  <c r="AM198" i="5"/>
  <c r="J158" i="5"/>
  <c r="J171" i="5" s="1"/>
  <c r="I185" i="5"/>
  <c r="I199" i="5" s="1"/>
  <c r="J156" i="5"/>
  <c r="J170" i="5" s="1"/>
  <c r="K185" i="5"/>
  <c r="K198" i="5" s="1"/>
  <c r="P190" i="5"/>
  <c r="P198" i="5" s="1"/>
  <c r="N190" i="5"/>
  <c r="N199" i="5" s="1"/>
  <c r="O161" i="5"/>
  <c r="O170" i="5" s="1"/>
  <c r="O163" i="5"/>
  <c r="O171" i="5" s="1"/>
  <c r="AP170" i="5"/>
  <c r="AP169" i="5" s="1"/>
  <c r="AM199" i="5"/>
  <c r="AO170" i="5"/>
  <c r="AI171" i="5"/>
  <c r="AG199" i="5"/>
  <c r="AM171" i="5"/>
  <c r="AL199" i="5"/>
  <c r="AG171" i="5"/>
  <c r="AH198" i="5"/>
  <c r="AS198" i="5"/>
  <c r="AS197" i="5" s="1"/>
  <c r="AQ170" i="5"/>
  <c r="AK170" i="5"/>
  <c r="AJ199" i="5"/>
  <c r="AL170" i="5"/>
  <c r="S193" i="5"/>
  <c r="S198" i="5" s="1"/>
  <c r="R166" i="5"/>
  <c r="R171" i="5" s="1"/>
  <c r="R164" i="5"/>
  <c r="R170" i="5" s="1"/>
  <c r="Q193" i="5"/>
  <c r="Q199" i="5" s="1"/>
  <c r="F154" i="5"/>
  <c r="F171" i="5" s="1"/>
  <c r="G181" i="5"/>
  <c r="G198" i="5" s="1"/>
  <c r="J186" i="5"/>
  <c r="J199" i="5" s="1"/>
  <c r="K159" i="5"/>
  <c r="K171" i="5" s="1"/>
  <c r="K157" i="5"/>
  <c r="K170" i="5" s="1"/>
  <c r="L186" i="5"/>
  <c r="L198" i="5" s="1"/>
  <c r="L197" i="5" s="1"/>
  <c r="T168" i="5"/>
  <c r="T171" i="5" s="1"/>
  <c r="S195" i="5"/>
  <c r="S199" i="5" s="1"/>
  <c r="U195" i="5"/>
  <c r="U198" i="5" s="1"/>
  <c r="U197" i="5" s="1"/>
  <c r="T166" i="5"/>
  <c r="T170" i="5" s="1"/>
  <c r="O189" i="5"/>
  <c r="O198" i="5" s="1"/>
  <c r="M189" i="5"/>
  <c r="M199" i="5" s="1"/>
  <c r="N160" i="5"/>
  <c r="N170" i="5" s="1"/>
  <c r="N162" i="5"/>
  <c r="N171" i="5" s="1"/>
  <c r="I183" i="5"/>
  <c r="I198" i="5" s="1"/>
  <c r="H156" i="5"/>
  <c r="H171" i="5" s="1"/>
  <c r="H154" i="5"/>
  <c r="H170" i="5" s="1"/>
  <c r="G183" i="5"/>
  <c r="G199" i="5" s="1"/>
  <c r="AE171" i="5"/>
  <c r="AO171" i="5"/>
  <c r="AI170" i="5"/>
  <c r="AH170" i="5"/>
  <c r="AM170" i="5"/>
  <c r="AK198" i="5"/>
  <c r="AK199" i="5"/>
  <c r="AD199" i="5"/>
  <c r="AF170" i="5"/>
  <c r="AF169" i="5" s="1"/>
  <c r="AF198" i="5"/>
  <c r="AD171" i="5"/>
  <c r="H43" i="10"/>
  <c r="H45" i="10"/>
  <c r="H42" i="10"/>
  <c r="H47" i="10"/>
  <c r="H48" i="10"/>
  <c r="H44" i="10"/>
  <c r="H46" i="10"/>
  <c r="AC170" i="5"/>
  <c r="CA34" i="6"/>
  <c r="CA35" i="6" s="1"/>
  <c r="AK34" i="6"/>
  <c r="AK35" i="6" s="1"/>
  <c r="I4" i="10"/>
  <c r="BF34" i="6"/>
  <c r="BF35" i="6" s="1"/>
  <c r="CV34" i="6"/>
  <c r="CV35" i="6" s="1"/>
  <c r="P34" i="6"/>
  <c r="P35" i="6" s="1"/>
  <c r="AC199" i="5"/>
  <c r="DD19" i="6"/>
  <c r="DD17" i="6" s="1"/>
  <c r="DD11" i="6"/>
  <c r="DD9" i="6" s="1"/>
  <c r="AD170" i="5"/>
  <c r="DD51" i="6"/>
  <c r="DD49" i="6" s="1"/>
  <c r="DD43" i="6"/>
  <c r="DD41" i="6" s="1"/>
  <c r="AB199" i="5"/>
  <c r="AB197" i="5" s="1"/>
  <c r="DD35" i="6"/>
  <c r="DD33" i="6" s="1"/>
  <c r="DD27" i="6"/>
  <c r="DD25" i="6" s="1"/>
  <c r="AB65" i="9"/>
  <c r="AE198" i="5"/>
  <c r="AC171" i="5"/>
  <c r="AC198" i="5"/>
  <c r="DD67" i="6"/>
  <c r="DD65" i="6" s="1"/>
  <c r="DD59" i="6"/>
  <c r="DD57" i="6" s="1"/>
  <c r="AA171" i="5"/>
  <c r="AA169" i="5" s="1"/>
  <c r="AA199" i="5"/>
  <c r="AA197" i="5" s="1"/>
  <c r="AB64" i="9"/>
  <c r="AE170" i="5"/>
  <c r="AB171" i="5"/>
  <c r="AB169" i="5" s="1"/>
  <c r="AD198" i="5"/>
  <c r="D150" i="5"/>
  <c r="D170" i="5" s="1"/>
  <c r="D152" i="5"/>
  <c r="D171" i="5" s="1"/>
  <c r="C179" i="5"/>
  <c r="C199" i="5" s="1"/>
  <c r="E179" i="5"/>
  <c r="E181" i="5"/>
  <c r="E199" i="5" s="1"/>
  <c r="F152" i="5"/>
  <c r="F170" i="5" s="1"/>
  <c r="B150" i="5"/>
  <c r="B171" i="5" s="1"/>
  <c r="B169" i="5" s="1"/>
  <c r="C177" i="5"/>
  <c r="C198" i="5" s="1"/>
  <c r="F180" i="5"/>
  <c r="F198" i="5" s="1"/>
  <c r="E153" i="5"/>
  <c r="E171" i="5" s="1"/>
  <c r="E151" i="5"/>
  <c r="D180" i="5"/>
  <c r="D199" i="5" s="1"/>
  <c r="C149" i="5"/>
  <c r="C170" i="5" s="1"/>
  <c r="D178" i="5"/>
  <c r="D198" i="5" s="1"/>
  <c r="C151" i="5"/>
  <c r="C171" i="5" s="1"/>
  <c r="B178" i="5"/>
  <c r="B199" i="5" s="1"/>
  <c r="B197" i="5" s="1"/>
  <c r="F18" i="5"/>
  <c r="F46" i="5"/>
  <c r="F15" i="5"/>
  <c r="F40" i="5"/>
  <c r="F42" i="5"/>
  <c r="F41" i="5"/>
  <c r="F44" i="5"/>
  <c r="F48" i="5"/>
  <c r="F17" i="5"/>
  <c r="F12" i="5"/>
  <c r="F47" i="5"/>
  <c r="F16" i="5"/>
  <c r="F49" i="5"/>
  <c r="F19" i="5"/>
  <c r="F50" i="5"/>
  <c r="F51" i="5"/>
  <c r="F52" i="5"/>
  <c r="F53" i="5"/>
  <c r="F43" i="5"/>
  <c r="F13" i="5"/>
  <c r="F45" i="5"/>
  <c r="F14" i="5"/>
  <c r="D26" i="9"/>
  <c r="I5" i="10"/>
  <c r="C5" i="10"/>
  <c r="H55" i="10"/>
  <c r="H51" i="10"/>
  <c r="H67" i="10"/>
  <c r="H77" i="10"/>
  <c r="H71" i="10"/>
  <c r="H57" i="10"/>
  <c r="H49" i="10"/>
  <c r="H65" i="10"/>
  <c r="H73" i="10"/>
  <c r="H53" i="10"/>
  <c r="H63" i="10"/>
  <c r="H79" i="10"/>
  <c r="C33" i="10" s="1"/>
  <c r="H68" i="10"/>
  <c r="H61" i="10"/>
  <c r="H75" i="10"/>
  <c r="H59" i="10"/>
  <c r="H50" i="10"/>
  <c r="H69" i="10"/>
  <c r="H78" i="10"/>
  <c r="H72" i="10"/>
  <c r="H76" i="10"/>
  <c r="H56" i="10"/>
  <c r="H64" i="10"/>
  <c r="H52" i="10"/>
  <c r="H62" i="10"/>
  <c r="H74" i="10"/>
  <c r="H58" i="10"/>
  <c r="H70" i="10"/>
  <c r="H54" i="10"/>
  <c r="H66" i="10"/>
  <c r="H60" i="10"/>
  <c r="C26" i="9"/>
  <c r="R26" i="9"/>
  <c r="U26" i="9"/>
  <c r="Q26" i="9"/>
  <c r="P26" i="9"/>
  <c r="M26" i="9"/>
  <c r="I26" i="9"/>
  <c r="V26" i="9"/>
  <c r="T26" i="9"/>
  <c r="S26" i="9"/>
  <c r="O26" i="9"/>
  <c r="N26" i="9"/>
  <c r="L26" i="9"/>
  <c r="K26" i="9"/>
  <c r="J26" i="9"/>
  <c r="H26" i="9"/>
  <c r="G26" i="9"/>
  <c r="F26" i="9"/>
  <c r="E26" i="9"/>
  <c r="AR197" i="5" l="1"/>
  <c r="AP197" i="5"/>
  <c r="AN197" i="5"/>
  <c r="AL169" i="5"/>
  <c r="AH197" i="5"/>
  <c r="K197" i="5"/>
  <c r="S169" i="5"/>
  <c r="R197" i="5"/>
  <c r="P197" i="5"/>
  <c r="P169" i="5"/>
  <c r="J169" i="5"/>
  <c r="I169" i="5"/>
  <c r="G169" i="5"/>
  <c r="AQ197" i="5"/>
  <c r="AN169" i="5"/>
  <c r="AM169" i="5"/>
  <c r="AM197" i="5"/>
  <c r="AK197" i="5"/>
  <c r="AJ197" i="5"/>
  <c r="AI197" i="5"/>
  <c r="AI169" i="5"/>
  <c r="AG197" i="5"/>
  <c r="AE169" i="5"/>
  <c r="AE197" i="5"/>
  <c r="S197" i="5"/>
  <c r="M197" i="5"/>
  <c r="M169" i="5"/>
  <c r="L169" i="5"/>
  <c r="K169" i="5"/>
  <c r="I197" i="5"/>
  <c r="H169" i="5"/>
  <c r="F169" i="5"/>
  <c r="AF197" i="5"/>
  <c r="AH169" i="5"/>
  <c r="T169" i="5"/>
  <c r="R169" i="5"/>
  <c r="AQ169" i="5"/>
  <c r="O169" i="5"/>
  <c r="AO197" i="5"/>
  <c r="AG169" i="5"/>
  <c r="H197" i="5"/>
  <c r="Q197" i="5"/>
  <c r="N169" i="5"/>
  <c r="G197" i="5"/>
  <c r="AL197" i="5"/>
  <c r="N197" i="5"/>
  <c r="AO169" i="5"/>
  <c r="F197" i="5"/>
  <c r="O197" i="5"/>
  <c r="AK169" i="5"/>
  <c r="J197" i="5"/>
  <c r="Q169" i="5"/>
  <c r="AD197" i="5"/>
  <c r="AD169" i="5"/>
  <c r="AC169" i="5"/>
  <c r="I80" i="10"/>
  <c r="M80" i="10" s="1"/>
  <c r="Q80" i="10" s="1"/>
  <c r="AC197" i="5"/>
  <c r="C197" i="5"/>
  <c r="D197" i="5"/>
  <c r="C64" i="9"/>
  <c r="E170" i="5"/>
  <c r="E169" i="5" s="1"/>
  <c r="C65" i="9"/>
  <c r="E198" i="5"/>
  <c r="E197" i="5" s="1"/>
  <c r="C169" i="5"/>
  <c r="D169" i="5"/>
  <c r="V33" i="10"/>
  <c r="E52" i="5"/>
  <c r="G52" i="5" s="1"/>
  <c r="E53" i="5"/>
  <c r="G53" i="5" s="1"/>
  <c r="F39" i="5"/>
  <c r="U33" i="10"/>
  <c r="I79" i="10"/>
  <c r="I78" i="10"/>
  <c r="J78" i="10" s="1"/>
  <c r="G43" i="8"/>
  <c r="G42" i="8" s="1"/>
  <c r="G45" i="8"/>
  <c r="G44" i="8" s="1"/>
  <c r="G47" i="8"/>
  <c r="G46" i="8" s="1"/>
  <c r="G49" i="8"/>
  <c r="G48" i="8" s="1"/>
  <c r="G51" i="8"/>
  <c r="G50" i="8" s="1"/>
  <c r="G53" i="8"/>
  <c r="G52" i="8" s="1"/>
  <c r="G55" i="8"/>
  <c r="G54" i="8" s="1"/>
  <c r="G57" i="8"/>
  <c r="G56" i="8" s="1"/>
  <c r="G59" i="8"/>
  <c r="G58" i="8" s="1"/>
  <c r="G61" i="8"/>
  <c r="G60" i="8" s="1"/>
  <c r="G63" i="8"/>
  <c r="G62" i="8" s="1"/>
  <c r="G65" i="8"/>
  <c r="G64" i="8" s="1"/>
  <c r="G67" i="8"/>
  <c r="G66" i="8" s="1"/>
  <c r="G69" i="8"/>
  <c r="G68" i="8" s="1"/>
  <c r="G71" i="8"/>
  <c r="G70" i="8" s="1"/>
  <c r="G73" i="8"/>
  <c r="G72" i="8" s="1"/>
  <c r="G75" i="8"/>
  <c r="G74" i="8" s="1"/>
  <c r="G77" i="8"/>
  <c r="G76" i="8" s="1"/>
  <c r="G79" i="8"/>
  <c r="G78" i="8" s="1"/>
  <c r="G41" i="8"/>
  <c r="F43" i="8"/>
  <c r="F42" i="8" s="1"/>
  <c r="F45" i="8"/>
  <c r="F44" i="8" s="1"/>
  <c r="F47" i="8"/>
  <c r="F46" i="8" s="1"/>
  <c r="F49" i="8"/>
  <c r="F48" i="8" s="1"/>
  <c r="F51" i="8"/>
  <c r="F50" i="8" s="1"/>
  <c r="F53" i="8"/>
  <c r="F52" i="8" s="1"/>
  <c r="F55" i="8"/>
  <c r="F54" i="8" s="1"/>
  <c r="F57" i="8"/>
  <c r="F56" i="8" s="1"/>
  <c r="F59" i="8"/>
  <c r="F58" i="8" s="1"/>
  <c r="F61" i="8"/>
  <c r="F60" i="8" s="1"/>
  <c r="F63" i="8"/>
  <c r="F62" i="8" s="1"/>
  <c r="F65" i="8"/>
  <c r="F64" i="8" s="1"/>
  <c r="F67" i="8"/>
  <c r="F66" i="8" s="1"/>
  <c r="F69" i="8"/>
  <c r="F68" i="8" s="1"/>
  <c r="F71" i="8"/>
  <c r="F70" i="8" s="1"/>
  <c r="F73" i="8"/>
  <c r="F72" i="8" s="1"/>
  <c r="F75" i="8"/>
  <c r="F74" i="8" s="1"/>
  <c r="F77" i="8"/>
  <c r="F76" i="8" s="1"/>
  <c r="F79" i="8"/>
  <c r="F78" i="8" s="1"/>
  <c r="F41" i="8"/>
  <c r="D78" i="8"/>
  <c r="L7" i="8"/>
  <c r="L6" i="8"/>
  <c r="L5" i="8"/>
  <c r="L4" i="8"/>
  <c r="I7" i="8"/>
  <c r="I6" i="8"/>
  <c r="C6" i="8"/>
  <c r="S33" i="10" l="1"/>
  <c r="H33" i="10"/>
  <c r="J79" i="10"/>
  <c r="Q33" i="10"/>
  <c r="J80" i="10"/>
  <c r="N80" i="10"/>
  <c r="O80" i="10" s="1"/>
  <c r="R80" i="10" s="1"/>
  <c r="S80" i="10" s="1"/>
  <c r="E51" i="5"/>
  <c r="G51" i="5" s="1"/>
  <c r="D81" i="11"/>
  <c r="AS26" i="6" s="1" a="1"/>
  <c r="AS26" i="6" s="1"/>
  <c r="CI38" i="6" a="1"/>
  <c r="CI38" i="6" s="1"/>
  <c r="AS43" i="6" a="1"/>
  <c r="AS43" i="6" s="1"/>
  <c r="AS42" i="6" a="1"/>
  <c r="AS42" i="6" s="1"/>
  <c r="X44" i="6" a="1"/>
  <c r="X44" i="6" s="1"/>
  <c r="E74" i="11"/>
  <c r="BN19" i="6" s="1" a="1"/>
  <c r="BN19" i="6" s="1"/>
  <c r="CI37" i="6" a="1"/>
  <c r="CI37" i="6" s="1"/>
  <c r="CI39" i="6" a="1"/>
  <c r="CI39" i="6" s="1"/>
  <c r="AS44" i="6" a="1"/>
  <c r="AS44" i="6" s="1"/>
  <c r="E75" i="11"/>
  <c r="BN20" i="6" s="1" a="1"/>
  <c r="BN20" i="6" s="1"/>
  <c r="C44" i="6" a="1"/>
  <c r="C44" i="6" s="1"/>
  <c r="E73" i="11"/>
  <c r="BN18" i="6" s="1" a="1"/>
  <c r="BN18" i="6" s="1"/>
  <c r="X43" i="6" a="1"/>
  <c r="X43" i="6" s="1"/>
  <c r="F76" i="11"/>
  <c r="CI21" i="6" s="1" a="1"/>
  <c r="CI21" i="6" s="1"/>
  <c r="B85" i="11"/>
  <c r="C30" i="6" s="1" a="1"/>
  <c r="C30" i="6" s="1"/>
  <c r="E76" i="11"/>
  <c r="BN21" i="6" s="1" a="1"/>
  <c r="BN21" i="6" s="1"/>
  <c r="D80" i="11"/>
  <c r="AS25" i="6" s="1" a="1"/>
  <c r="AS25" i="6" s="1"/>
  <c r="F75" i="11"/>
  <c r="CI20" i="6" s="1" a="1"/>
  <c r="CI20" i="6" s="1"/>
  <c r="X45" i="6" a="1"/>
  <c r="X45" i="6" s="1"/>
  <c r="F81" i="11"/>
  <c r="CI26" i="6" s="1" a="1"/>
  <c r="CI26" i="6" s="1"/>
  <c r="C87" i="11"/>
  <c r="X32" i="6" s="1" a="1"/>
  <c r="X32" i="6" s="1"/>
  <c r="BN39" i="6" a="1"/>
  <c r="BN39" i="6" s="1"/>
  <c r="C45" i="6" a="1"/>
  <c r="C45" i="6" s="1"/>
  <c r="B87" i="11"/>
  <c r="C32" i="6" s="1" a="1"/>
  <c r="C32" i="6" s="1"/>
  <c r="C43" i="6" a="1"/>
  <c r="C43" i="6" s="1"/>
  <c r="CI36" i="6" a="1"/>
  <c r="CI36" i="6" s="1"/>
  <c r="C88" i="11"/>
  <c r="E79" i="11"/>
  <c r="BN24" i="6" s="1" a="1"/>
  <c r="BN24" i="6" s="1"/>
  <c r="B88" i="11"/>
  <c r="BN38" i="6" a="1"/>
  <c r="BN38" i="6" s="1"/>
  <c r="X42" i="6" a="1"/>
  <c r="X42" i="6" s="1"/>
  <c r="F82" i="11"/>
  <c r="CI27" i="6" s="1" a="1"/>
  <c r="CI27" i="6" s="1"/>
  <c r="F73" i="11"/>
  <c r="CI18" i="6" s="1" a="1"/>
  <c r="CI18" i="6" s="1"/>
  <c r="F80" i="11"/>
  <c r="CI25" i="6" s="1" a="1"/>
  <c r="CI25" i="6" s="1"/>
  <c r="D79" i="11"/>
  <c r="AS24" i="6" s="1" a="1"/>
  <c r="AS24" i="6" s="1"/>
  <c r="BN36" i="6" a="1"/>
  <c r="BN36" i="6" s="1"/>
  <c r="F74" i="11"/>
  <c r="CI19" i="6" s="1" a="1"/>
  <c r="CI19" i="6" s="1"/>
  <c r="F79" i="11"/>
  <c r="CI24" i="6" s="1" a="1"/>
  <c r="CI24" i="6" s="1"/>
  <c r="E80" i="11"/>
  <c r="BN25" i="6" s="1" a="1"/>
  <c r="BN25" i="6" s="1"/>
  <c r="D82" i="11"/>
  <c r="AS27" i="6" s="1" a="1"/>
  <c r="AS27" i="6" s="1"/>
  <c r="E82" i="11"/>
  <c r="BN27" i="6" s="1" a="1"/>
  <c r="BN27" i="6" s="1"/>
  <c r="C42" i="6" a="1"/>
  <c r="C42" i="6" s="1"/>
  <c r="E81" i="11"/>
  <c r="BN26" i="6" s="1" a="1"/>
  <c r="BN26" i="6" s="1"/>
  <c r="C85" i="11"/>
  <c r="X30" i="6" s="1" a="1"/>
  <c r="X30" i="6" s="1"/>
  <c r="BN37" i="6" a="1"/>
  <c r="BN37" i="6" s="1"/>
  <c r="B86" i="11"/>
  <c r="C31" i="6" s="1" a="1"/>
  <c r="C31" i="6" s="1"/>
  <c r="C86" i="11"/>
  <c r="X31" i="6" s="1" a="1"/>
  <c r="X31" i="6" s="1"/>
  <c r="C70" i="11"/>
  <c r="X15" i="6" s="1" a="1"/>
  <c r="X15" i="6" s="1"/>
  <c r="AS45" i="6" a="1"/>
  <c r="AS45" i="6" s="1"/>
  <c r="D67" i="11"/>
  <c r="AS12" i="6" s="1" a="1"/>
  <c r="AS12" i="6" s="1"/>
  <c r="D68" i="11"/>
  <c r="AS13" i="6" s="1" a="1"/>
  <c r="AS13" i="6" s="1"/>
  <c r="D69" i="11"/>
  <c r="AS14" i="6" s="1" a="1"/>
  <c r="AS14" i="6" s="1"/>
  <c r="B70" i="11"/>
  <c r="C15" i="6" s="1" a="1"/>
  <c r="C15" i="6" s="1"/>
  <c r="D70" i="11"/>
  <c r="AS15" i="6" s="1" a="1"/>
  <c r="AS15" i="6" s="1"/>
  <c r="B67" i="11"/>
  <c r="C12" i="6" s="1" a="1"/>
  <c r="C12" i="6" s="1"/>
  <c r="C69" i="11"/>
  <c r="X14" i="6" s="1" a="1"/>
  <c r="X14" i="6" s="1"/>
  <c r="B68" i="11"/>
  <c r="C13" i="6" s="1" a="1"/>
  <c r="C13" i="6" s="1"/>
  <c r="C67" i="11"/>
  <c r="X12" i="6" s="1" a="1"/>
  <c r="X12" i="6" s="1"/>
  <c r="B69" i="11"/>
  <c r="C14" i="6" s="1" a="1"/>
  <c r="C14" i="6" s="1"/>
  <c r="C68" i="11"/>
  <c r="X13" i="6" s="1" a="1"/>
  <c r="X13" i="6" s="1"/>
  <c r="L43" i="8"/>
  <c r="L51" i="8"/>
  <c r="L59" i="8"/>
  <c r="L67" i="8"/>
  <c r="L75" i="8"/>
  <c r="L42" i="8"/>
  <c r="L66" i="8"/>
  <c r="L44" i="8"/>
  <c r="L52" i="8"/>
  <c r="L60" i="8"/>
  <c r="L68" i="8"/>
  <c r="L76" i="8"/>
  <c r="L50" i="8"/>
  <c r="L45" i="8"/>
  <c r="L53" i="8"/>
  <c r="L61" i="8"/>
  <c r="L69" i="8"/>
  <c r="L77" i="8"/>
  <c r="L46" i="8"/>
  <c r="L54" i="8"/>
  <c r="L62" i="8"/>
  <c r="L70" i="8"/>
  <c r="L78" i="8"/>
  <c r="L74" i="8"/>
  <c r="L47" i="8"/>
  <c r="L55" i="8"/>
  <c r="L63" i="8"/>
  <c r="L71" i="8"/>
  <c r="L79" i="8"/>
  <c r="L58" i="8"/>
  <c r="C7" i="8"/>
  <c r="L48" i="8"/>
  <c r="L56" i="8"/>
  <c r="L64" i="8"/>
  <c r="L72" i="8"/>
  <c r="L80" i="8"/>
  <c r="L49" i="8"/>
  <c r="L57" i="8"/>
  <c r="L65" i="8"/>
  <c r="L73" i="8"/>
  <c r="L41" i="8"/>
  <c r="M79" i="10"/>
  <c r="E33" i="10"/>
  <c r="D33" i="10"/>
  <c r="D76" i="8"/>
  <c r="D64" i="8"/>
  <c r="D52" i="8"/>
  <c r="D74" i="8"/>
  <c r="D62" i="8"/>
  <c r="D50" i="8"/>
  <c r="D72" i="8"/>
  <c r="D60" i="8"/>
  <c r="D48" i="8"/>
  <c r="D68" i="8"/>
  <c r="D56" i="8"/>
  <c r="D44" i="8"/>
  <c r="D70" i="8"/>
  <c r="D58" i="8"/>
  <c r="D46" i="8"/>
  <c r="D66" i="8"/>
  <c r="D54" i="8"/>
  <c r="D42" i="8"/>
  <c r="M78" i="10"/>
  <c r="H79" i="8"/>
  <c r="F4" i="8"/>
  <c r="F6" i="8" s="1"/>
  <c r="C4" i="8"/>
  <c r="J33" i="10" l="1"/>
  <c r="C33" i="6" a="1"/>
  <c r="C33" i="6" s="1"/>
  <c r="B89" i="11"/>
  <c r="B130" i="11" s="1"/>
  <c r="X33" i="6" a="1"/>
  <c r="X33" i="6" s="1"/>
  <c r="C89" i="11"/>
  <c r="C130" i="11" s="1"/>
  <c r="T33" i="10"/>
  <c r="E83" i="11"/>
  <c r="BN28" i="6" s="1" a="1"/>
  <c r="BN28" i="6" s="1"/>
  <c r="E123" i="11"/>
  <c r="BQ27" i="6" s="1" a="1"/>
  <c r="BQ27" i="6" s="1"/>
  <c r="C109" i="11"/>
  <c r="AA13" i="6" s="1" a="1"/>
  <c r="AA13" i="6" s="1"/>
  <c r="F117" i="11"/>
  <c r="CL21" i="6" s="1" a="1"/>
  <c r="CL21" i="6" s="1"/>
  <c r="F77" i="11"/>
  <c r="CI22" i="6" s="1" a="1"/>
  <c r="CI22" i="6" s="1"/>
  <c r="C129" i="11"/>
  <c r="AA33" i="6" s="1" a="1"/>
  <c r="AA33" i="6" s="1"/>
  <c r="BN35" i="6" a="1"/>
  <c r="BN35" i="6" s="1"/>
  <c r="BQ36" i="6" a="1"/>
  <c r="BQ36" i="6" s="1"/>
  <c r="E77" i="11"/>
  <c r="BN22" i="6" s="1" a="1"/>
  <c r="BN22" i="6" s="1"/>
  <c r="E117" i="11"/>
  <c r="BQ21" i="6" s="1" a="1"/>
  <c r="BQ21" i="6" s="1"/>
  <c r="D122" i="11"/>
  <c r="AV26" i="6" s="1" a="1"/>
  <c r="AV26" i="6" s="1"/>
  <c r="AA42" i="6" a="1"/>
  <c r="AA42" i="6" s="1"/>
  <c r="X41" i="6" a="1"/>
  <c r="X41" i="6" s="1"/>
  <c r="E72" i="11"/>
  <c r="BN17" i="6" s="1" a="1"/>
  <c r="BN17" i="6" s="1"/>
  <c r="E114" i="11"/>
  <c r="BQ18" i="6" s="1" a="1"/>
  <c r="BQ18" i="6" s="1"/>
  <c r="E122" i="11"/>
  <c r="BQ26" i="6" s="1" a="1"/>
  <c r="BQ26" i="6" s="1"/>
  <c r="B110" i="11"/>
  <c r="F14" i="6" s="1" a="1"/>
  <c r="F14" i="6" s="1"/>
  <c r="AA43" i="6" a="1"/>
  <c r="AA43" i="6" s="1"/>
  <c r="D121" i="11"/>
  <c r="AV25" i="6" s="1" a="1"/>
  <c r="AV25" i="6" s="1"/>
  <c r="D109" i="11"/>
  <c r="AV13" i="6" s="1" a="1"/>
  <c r="AV13" i="6" s="1"/>
  <c r="C84" i="11"/>
  <c r="X29" i="6" s="1" a="1"/>
  <c r="X29" i="6" s="1"/>
  <c r="C126" i="11"/>
  <c r="AA30" i="6" s="1" a="1"/>
  <c r="AA30" i="6" s="1"/>
  <c r="AV44" i="6" a="1"/>
  <c r="AV44" i="6" s="1"/>
  <c r="B127" i="11"/>
  <c r="F31" i="6" s="1" a="1"/>
  <c r="F31" i="6" s="1"/>
  <c r="CI40" i="6" a="1"/>
  <c r="CI40" i="6" s="1"/>
  <c r="CL39" i="6" a="1"/>
  <c r="CL39" i="6" s="1"/>
  <c r="C110" i="11"/>
  <c r="AA14" i="6" s="1" a="1"/>
  <c r="AA14" i="6" s="1"/>
  <c r="B71" i="11"/>
  <c r="C16" i="6" s="1" a="1"/>
  <c r="C16" i="6" s="1"/>
  <c r="B111" i="11"/>
  <c r="F15" i="6" s="1" a="1"/>
  <c r="F15" i="6" s="1"/>
  <c r="C128" i="11"/>
  <c r="AA32" i="6" s="1" a="1"/>
  <c r="AA32" i="6" s="1"/>
  <c r="F44" i="6" a="1"/>
  <c r="F44" i="6" s="1"/>
  <c r="C111" i="11"/>
  <c r="AA15" i="6" s="1" a="1"/>
  <c r="AA15" i="6" s="1"/>
  <c r="C71" i="11"/>
  <c r="X16" i="6" s="1" a="1"/>
  <c r="X16" i="6" s="1"/>
  <c r="F115" i="11"/>
  <c r="CL19" i="6" s="1" a="1"/>
  <c r="CL19" i="6" s="1"/>
  <c r="D120" i="11"/>
  <c r="AV24" i="6" s="1" a="1"/>
  <c r="AV24" i="6" s="1"/>
  <c r="D78" i="11"/>
  <c r="AS23" i="6" s="1" a="1"/>
  <c r="AS23" i="6" s="1"/>
  <c r="F122" i="11"/>
  <c r="CL26" i="6" s="1" a="1"/>
  <c r="CL26" i="6" s="1"/>
  <c r="E121" i="11"/>
  <c r="BQ25" i="6" s="1" a="1"/>
  <c r="BQ25" i="6" s="1"/>
  <c r="CL37" i="6" a="1"/>
  <c r="CL37" i="6" s="1"/>
  <c r="C127" i="11"/>
  <c r="AA31" i="6" s="1" a="1"/>
  <c r="AA31" i="6" s="1"/>
  <c r="E116" i="11"/>
  <c r="BQ20" i="6" s="1" a="1"/>
  <c r="BQ20" i="6" s="1"/>
  <c r="F114" i="11"/>
  <c r="CL18" i="6" s="1" a="1"/>
  <c r="CL18" i="6" s="1"/>
  <c r="F72" i="11"/>
  <c r="CI17" i="6" s="1" a="1"/>
  <c r="CI17" i="6" s="1"/>
  <c r="CL36" i="6" a="1"/>
  <c r="CL36" i="6" s="1"/>
  <c r="CI35" i="6" a="1"/>
  <c r="CI35" i="6" s="1"/>
  <c r="BQ37" i="6" a="1"/>
  <c r="BQ37" i="6" s="1"/>
  <c r="E78" i="11"/>
  <c r="BN23" i="6" s="1" a="1"/>
  <c r="BN23" i="6" s="1"/>
  <c r="E120" i="11"/>
  <c r="BQ24" i="6" s="1" a="1"/>
  <c r="BQ24" i="6" s="1"/>
  <c r="C34" i="6" a="1"/>
  <c r="C34" i="6" s="1"/>
  <c r="B129" i="11"/>
  <c r="F33" i="6" s="1" a="1"/>
  <c r="F33" i="6" s="1"/>
  <c r="D83" i="11"/>
  <c r="AS28" i="6" s="1" a="1"/>
  <c r="AS28" i="6" s="1"/>
  <c r="D123" i="11"/>
  <c r="AV27" i="6" s="1" a="1"/>
  <c r="AV27" i="6" s="1"/>
  <c r="B66" i="11"/>
  <c r="C11" i="6" s="1" a="1"/>
  <c r="C11" i="6" s="1"/>
  <c r="B64" i="11"/>
  <c r="B63" i="11"/>
  <c r="B65" i="11"/>
  <c r="B108" i="11"/>
  <c r="F12" i="6" s="1" a="1"/>
  <c r="F12" i="6" s="1"/>
  <c r="D110" i="11"/>
  <c r="AV14" i="6" s="1" a="1"/>
  <c r="AV14" i="6" s="1"/>
  <c r="C41" i="6" a="1"/>
  <c r="C41" i="6" s="1"/>
  <c r="F42" i="6" a="1"/>
  <c r="F42" i="6" s="1"/>
  <c r="BQ38" i="6" a="1"/>
  <c r="BQ38" i="6" s="1"/>
  <c r="AV43" i="6" a="1"/>
  <c r="AV43" i="6" s="1"/>
  <c r="F43" i="6" a="1"/>
  <c r="F43" i="6" s="1"/>
  <c r="B84" i="11"/>
  <c r="C29" i="6" s="1" a="1"/>
  <c r="C29" i="6" s="1"/>
  <c r="B126" i="11"/>
  <c r="F30" i="6" s="1" a="1"/>
  <c r="F30" i="6" s="1"/>
  <c r="F120" i="11"/>
  <c r="CL24" i="6" s="1" a="1"/>
  <c r="CL24" i="6" s="1"/>
  <c r="F78" i="11"/>
  <c r="CI23" i="6" s="1" a="1"/>
  <c r="CI23" i="6" s="1"/>
  <c r="C63" i="11"/>
  <c r="C65" i="11"/>
  <c r="C64" i="11"/>
  <c r="C66" i="11"/>
  <c r="X11" i="6" s="1" a="1"/>
  <c r="X11" i="6" s="1"/>
  <c r="C108" i="11"/>
  <c r="AA12" i="6" s="1" a="1"/>
  <c r="AA12" i="6" s="1"/>
  <c r="E115" i="11"/>
  <c r="BQ19" i="6" s="1" a="1"/>
  <c r="BQ19" i="6" s="1"/>
  <c r="AA44" i="6" a="1"/>
  <c r="AA44" i="6" s="1"/>
  <c r="AS41" i="6" a="1"/>
  <c r="AS41" i="6" s="1"/>
  <c r="AV42" i="6" a="1"/>
  <c r="AV42" i="6" s="1"/>
  <c r="AV45" i="6" a="1"/>
  <c r="AV45" i="6" s="1"/>
  <c r="CL38" i="6" a="1"/>
  <c r="CL38" i="6" s="1"/>
  <c r="B128" i="11"/>
  <c r="F32" i="6" s="1" a="1"/>
  <c r="F32" i="6" s="1"/>
  <c r="D63" i="11"/>
  <c r="D65" i="11"/>
  <c r="D64" i="11"/>
  <c r="D66" i="11"/>
  <c r="AS11" i="6" s="1" a="1"/>
  <c r="AS11" i="6" s="1"/>
  <c r="D108" i="11"/>
  <c r="AV12" i="6" s="1" a="1"/>
  <c r="AV12" i="6" s="1"/>
  <c r="F121" i="11"/>
  <c r="CL25" i="6" s="1" a="1"/>
  <c r="CL25" i="6" s="1"/>
  <c r="F123" i="11"/>
  <c r="CL27" i="6" s="1" a="1"/>
  <c r="CL27" i="6" s="1"/>
  <c r="F83" i="11"/>
  <c r="CI28" i="6" s="1" a="1"/>
  <c r="CI28" i="6" s="1"/>
  <c r="B109" i="11"/>
  <c r="F13" i="6" s="1" a="1"/>
  <c r="F13" i="6" s="1"/>
  <c r="D111" i="11"/>
  <c r="AV15" i="6" s="1" a="1"/>
  <c r="AV15" i="6" s="1"/>
  <c r="D71" i="11"/>
  <c r="AS16" i="6" s="1" a="1"/>
  <c r="AS16" i="6" s="1"/>
  <c r="F45" i="6" a="1"/>
  <c r="F45" i="6" s="1"/>
  <c r="BN40" i="6" a="1"/>
  <c r="BN40" i="6" s="1"/>
  <c r="BQ39" i="6" a="1"/>
  <c r="BQ39" i="6" s="1"/>
  <c r="AA45" i="6" a="1"/>
  <c r="AA45" i="6" s="1"/>
  <c r="F116" i="11"/>
  <c r="CL20" i="6" s="1" a="1"/>
  <c r="CL20" i="6" s="1"/>
  <c r="I33" i="10"/>
  <c r="R33" i="10"/>
  <c r="E49" i="5"/>
  <c r="G49" i="5" s="1"/>
  <c r="N78" i="10" s="1"/>
  <c r="E50" i="5"/>
  <c r="G50" i="5" s="1"/>
  <c r="N79" i="10" s="1"/>
  <c r="B13" i="5"/>
  <c r="B41" i="5"/>
  <c r="B50" i="5"/>
  <c r="B46" i="5"/>
  <c r="B44" i="5"/>
  <c r="B19" i="5"/>
  <c r="B52" i="5"/>
  <c r="B12" i="5"/>
  <c r="B17" i="5"/>
  <c r="B42" i="5"/>
  <c r="B14" i="5"/>
  <c r="B49" i="5"/>
  <c r="B51" i="5"/>
  <c r="B18" i="5"/>
  <c r="B48" i="5"/>
  <c r="B15" i="5"/>
  <c r="B43" i="5"/>
  <c r="B53" i="5"/>
  <c r="B16" i="5"/>
  <c r="B47" i="5"/>
  <c r="B45" i="5"/>
  <c r="Q79" i="10"/>
  <c r="Q78" i="10"/>
  <c r="F7" i="8"/>
  <c r="AO336" i="5" l="1"/>
  <c r="AT306" i="5"/>
  <c r="AT307" i="5"/>
  <c r="AT296" i="5"/>
  <c r="AS336" i="5"/>
  <c r="AS339" i="5" s="1"/>
  <c r="AT305" i="5"/>
  <c r="AT297" i="5"/>
  <c r="AR336" i="5"/>
  <c r="AT304" i="5"/>
  <c r="AT303" i="5"/>
  <c r="AT298" i="5"/>
  <c r="AT295" i="5"/>
  <c r="AT294" i="5"/>
  <c r="AT300" i="5"/>
  <c r="AT302" i="5"/>
  <c r="AT301" i="5"/>
  <c r="AN336" i="5"/>
  <c r="AG336" i="5"/>
  <c r="AM336" i="5"/>
  <c r="AT299" i="5"/>
  <c r="AQ336" i="5"/>
  <c r="AP336" i="5"/>
  <c r="AK336" i="5"/>
  <c r="AI336" i="5"/>
  <c r="AL336" i="5"/>
  <c r="AJ336" i="5"/>
  <c r="AH336" i="5"/>
  <c r="AF336" i="5"/>
  <c r="AT211" i="5"/>
  <c r="AT215" i="5"/>
  <c r="AT213" i="5"/>
  <c r="AT220" i="5"/>
  <c r="AT219" i="5"/>
  <c r="AT218" i="5"/>
  <c r="AT217" i="5"/>
  <c r="AT210" i="5"/>
  <c r="AT223" i="5"/>
  <c r="AT221" i="5"/>
  <c r="AT212" i="5"/>
  <c r="AT216" i="5"/>
  <c r="AT222" i="5"/>
  <c r="AT214" i="5"/>
  <c r="AP252" i="5"/>
  <c r="AS252" i="5"/>
  <c r="AS255" i="5" s="1"/>
  <c r="AR252" i="5"/>
  <c r="AQ252" i="5"/>
  <c r="AO252" i="5"/>
  <c r="AN252" i="5"/>
  <c r="AK252" i="5"/>
  <c r="AL252" i="5"/>
  <c r="AH252" i="5"/>
  <c r="AJ252" i="5"/>
  <c r="AI252" i="5"/>
  <c r="AM252" i="5"/>
  <c r="AF252" i="5"/>
  <c r="AG252" i="5"/>
  <c r="AS280" i="5"/>
  <c r="AS283" i="5" s="1"/>
  <c r="AR280" i="5"/>
  <c r="AQ280" i="5"/>
  <c r="AM280" i="5"/>
  <c r="AP280" i="5"/>
  <c r="AO280" i="5"/>
  <c r="AK280" i="5"/>
  <c r="AN280" i="5"/>
  <c r="AJ280" i="5"/>
  <c r="AI280" i="5"/>
  <c r="AH280" i="5"/>
  <c r="AF280" i="5"/>
  <c r="AL280" i="5"/>
  <c r="AG280" i="5"/>
  <c r="AB336" i="5"/>
  <c r="AD336" i="5"/>
  <c r="AT290" i="5"/>
  <c r="AE336" i="5"/>
  <c r="AT292" i="5"/>
  <c r="AC336" i="5"/>
  <c r="AT293" i="5"/>
  <c r="AT291" i="5"/>
  <c r="AT205" i="5"/>
  <c r="AT206" i="5"/>
  <c r="AT207" i="5"/>
  <c r="AT209" i="5"/>
  <c r="AT208" i="5"/>
  <c r="AA280" i="5"/>
  <c r="AE280" i="5"/>
  <c r="AC280" i="5"/>
  <c r="AD280" i="5"/>
  <c r="AB280" i="5"/>
  <c r="AB252" i="5"/>
  <c r="AD252" i="5"/>
  <c r="AC252" i="5"/>
  <c r="AE252" i="5"/>
  <c r="AT289" i="5"/>
  <c r="AA336" i="5"/>
  <c r="AA252" i="5"/>
  <c r="X34" i="6" a="1"/>
  <c r="X34" i="6" s="1"/>
  <c r="C105" i="11"/>
  <c r="AA9" i="6" s="1" a="1"/>
  <c r="AA9" i="6" s="1"/>
  <c r="X9" i="6" a="1"/>
  <c r="X9" i="6" s="1"/>
  <c r="B105" i="11"/>
  <c r="F9" i="6" s="1" a="1"/>
  <c r="F9" i="6" s="1"/>
  <c r="C9" i="6" a="1"/>
  <c r="C9" i="6" s="1"/>
  <c r="C106" i="11"/>
  <c r="AA10" i="6" s="1" a="1"/>
  <c r="AA10" i="6" s="1"/>
  <c r="X10" i="6" a="1"/>
  <c r="X10" i="6" s="1"/>
  <c r="B104" i="11"/>
  <c r="C8" i="6" a="1"/>
  <c r="C8" i="6" s="1"/>
  <c r="D105" i="11"/>
  <c r="AV9" i="6" s="1" a="1"/>
  <c r="AV9" i="6" s="1"/>
  <c r="AS9" i="6" a="1"/>
  <c r="AS9" i="6" s="1"/>
  <c r="D106" i="11"/>
  <c r="AV10" i="6" s="1" a="1"/>
  <c r="AV10" i="6" s="1"/>
  <c r="AS10" i="6" a="1"/>
  <c r="AS10" i="6" s="1"/>
  <c r="C104" i="11"/>
  <c r="AA8" i="6" s="1" a="1"/>
  <c r="AA8" i="6" s="1"/>
  <c r="X8" i="6" a="1"/>
  <c r="X8" i="6" s="1"/>
  <c r="D104" i="11"/>
  <c r="AV8" i="6" s="1" a="1"/>
  <c r="AV8" i="6" s="1"/>
  <c r="AS8" i="6" a="1"/>
  <c r="AS8" i="6" s="1"/>
  <c r="B106" i="11"/>
  <c r="F10" i="6" s="1" a="1"/>
  <c r="F10" i="6" s="1"/>
  <c r="C10" i="6" a="1"/>
  <c r="C10" i="6" s="1"/>
  <c r="F118" i="11"/>
  <c r="CL22" i="6" s="1" a="1"/>
  <c r="CL22" i="6" s="1"/>
  <c r="D124" i="11"/>
  <c r="AV28" i="6" s="1" a="1"/>
  <c r="AV28" i="6" s="1"/>
  <c r="E113" i="11"/>
  <c r="BQ17" i="6" s="1" a="1"/>
  <c r="BQ17" i="6" s="1"/>
  <c r="E118" i="11"/>
  <c r="BQ22" i="6" s="1" a="1"/>
  <c r="BQ22" i="6" s="1"/>
  <c r="BQ40" i="6" a="1"/>
  <c r="BQ40" i="6" s="1"/>
  <c r="F124" i="11"/>
  <c r="CL28" i="6" s="1" a="1"/>
  <c r="CL28" i="6" s="1"/>
  <c r="CL35" i="6" a="1"/>
  <c r="CL35" i="6" s="1"/>
  <c r="D119" i="11"/>
  <c r="AV23" i="6" s="1" a="1"/>
  <c r="AV23" i="6" s="1"/>
  <c r="AA41" i="6" a="1"/>
  <c r="AA41" i="6" s="1"/>
  <c r="B125" i="11"/>
  <c r="F29" i="6" s="1" a="1"/>
  <c r="F29" i="6" s="1"/>
  <c r="F34" i="6" a="1"/>
  <c r="F34" i="6" s="1"/>
  <c r="C125" i="11"/>
  <c r="AA29" i="6" s="1" a="1"/>
  <c r="AA29" i="6" s="1"/>
  <c r="BQ35" i="6" a="1"/>
  <c r="BQ35" i="6" s="1"/>
  <c r="D112" i="11"/>
  <c r="AV16" i="6" s="1" a="1"/>
  <c r="AV16" i="6" s="1"/>
  <c r="AV41" i="6" a="1"/>
  <c r="AV41" i="6" s="1"/>
  <c r="F113" i="11"/>
  <c r="CL17" i="6" s="1" a="1"/>
  <c r="CL17" i="6" s="1"/>
  <c r="CL40" i="6" a="1"/>
  <c r="CL40" i="6" s="1"/>
  <c r="AA34" i="6" a="1"/>
  <c r="AA34" i="6" s="1"/>
  <c r="C112" i="11"/>
  <c r="AA16" i="6" s="1" a="1"/>
  <c r="AA16" i="6" s="1"/>
  <c r="F41" i="6" a="1"/>
  <c r="F41" i="6" s="1"/>
  <c r="F119" i="11"/>
  <c r="CL23" i="6" s="1" a="1"/>
  <c r="CL23" i="6" s="1"/>
  <c r="B112" i="11"/>
  <c r="F16" i="6" s="1" a="1"/>
  <c r="F16" i="6" s="1"/>
  <c r="E119" i="11"/>
  <c r="BQ23" i="6" s="1" a="1"/>
  <c r="BQ23" i="6" s="1"/>
  <c r="E124" i="11"/>
  <c r="BQ28" i="6" s="1" a="1"/>
  <c r="BQ28" i="6" s="1"/>
  <c r="I4" i="8"/>
  <c r="I76" i="10"/>
  <c r="I77" i="10"/>
  <c r="C32" i="10"/>
  <c r="I5" i="8"/>
  <c r="AT226" i="5" l="1"/>
  <c r="AT225" i="5" s="1"/>
  <c r="AT310" i="5"/>
  <c r="AT309" i="5" s="1"/>
  <c r="H32" i="10"/>
  <c r="S32" i="10"/>
  <c r="Q32" i="10"/>
  <c r="F8" i="6" a="1"/>
  <c r="F8" i="6" s="1"/>
  <c r="V32" i="10"/>
  <c r="F38" i="5"/>
  <c r="U32" i="10"/>
  <c r="E32" i="10"/>
  <c r="J77" i="10"/>
  <c r="M77" i="10"/>
  <c r="D32" i="10"/>
  <c r="M76" i="10"/>
  <c r="J76" i="10"/>
  <c r="A53" i="5"/>
  <c r="A52" i="5"/>
  <c r="C5" i="8"/>
  <c r="I80" i="8" s="1"/>
  <c r="J32" i="10" l="1"/>
  <c r="T32" i="10"/>
  <c r="I32" i="10"/>
  <c r="R32" i="10"/>
  <c r="E47" i="5"/>
  <c r="G47" i="5" s="1"/>
  <c r="N76" i="10" s="1"/>
  <c r="E48" i="5"/>
  <c r="G48" i="5" s="1"/>
  <c r="N77" i="10" s="1"/>
  <c r="J80" i="8"/>
  <c r="M80" i="8"/>
  <c r="C53" i="5"/>
  <c r="C52" i="5"/>
  <c r="Q76" i="10"/>
  <c r="Q77" i="10"/>
  <c r="AS301" i="5" l="1"/>
  <c r="AR335" i="5"/>
  <c r="AR339" i="5" s="1"/>
  <c r="AS294" i="5"/>
  <c r="AP335" i="5"/>
  <c r="AS302" i="5"/>
  <c r="AS305" i="5"/>
  <c r="AS303" i="5"/>
  <c r="AS299" i="5"/>
  <c r="AI335" i="5"/>
  <c r="AS304" i="5"/>
  <c r="AT335" i="5"/>
  <c r="AS300" i="5"/>
  <c r="AS298" i="5"/>
  <c r="AO335" i="5"/>
  <c r="AS306" i="5"/>
  <c r="AS297" i="5"/>
  <c r="AS296" i="5"/>
  <c r="AS295" i="5"/>
  <c r="AN335" i="5"/>
  <c r="AS308" i="5"/>
  <c r="AS311" i="5" s="1"/>
  <c r="AQ335" i="5"/>
  <c r="AK335" i="5"/>
  <c r="AF335" i="5"/>
  <c r="AM335" i="5"/>
  <c r="AL335" i="5"/>
  <c r="AG335" i="5"/>
  <c r="AJ335" i="5"/>
  <c r="AH335" i="5"/>
  <c r="AT251" i="5"/>
  <c r="AR251" i="5"/>
  <c r="AR255" i="5" s="1"/>
  <c r="AQ251" i="5"/>
  <c r="AF251" i="5"/>
  <c r="AM251" i="5"/>
  <c r="AP251" i="5"/>
  <c r="AN251" i="5"/>
  <c r="AJ251" i="5"/>
  <c r="AO251" i="5"/>
  <c r="AH251" i="5"/>
  <c r="AK251" i="5"/>
  <c r="AL251" i="5"/>
  <c r="AI251" i="5"/>
  <c r="AG251" i="5"/>
  <c r="AR279" i="5"/>
  <c r="AR283" i="5" s="1"/>
  <c r="AQ279" i="5"/>
  <c r="AP279" i="5"/>
  <c r="AM279" i="5"/>
  <c r="AT279" i="5"/>
  <c r="AN279" i="5"/>
  <c r="AO279" i="5"/>
  <c r="AJ279" i="5"/>
  <c r="AG279" i="5"/>
  <c r="AL279" i="5"/>
  <c r="AK279" i="5"/>
  <c r="AI279" i="5"/>
  <c r="AF279" i="5"/>
  <c r="AH279" i="5"/>
  <c r="AS219" i="5"/>
  <c r="AS214" i="5"/>
  <c r="AS222" i="5"/>
  <c r="AS221" i="5"/>
  <c r="AS220" i="5"/>
  <c r="AS212" i="5"/>
  <c r="AS224" i="5"/>
  <c r="AS227" i="5" s="1"/>
  <c r="AS211" i="5"/>
  <c r="AS218" i="5"/>
  <c r="AS217" i="5"/>
  <c r="AS216" i="5"/>
  <c r="AS215" i="5"/>
  <c r="AS213" i="5"/>
  <c r="AS210" i="5"/>
  <c r="AS291" i="5"/>
  <c r="AC335" i="5"/>
  <c r="AD335" i="5"/>
  <c r="AS292" i="5"/>
  <c r="AS290" i="5"/>
  <c r="AE335" i="5"/>
  <c r="AB335" i="5"/>
  <c r="AS293" i="5"/>
  <c r="AE251" i="5"/>
  <c r="AB251" i="5"/>
  <c r="AC251" i="5"/>
  <c r="AD251" i="5"/>
  <c r="AA279" i="5"/>
  <c r="AD279" i="5"/>
  <c r="AB279" i="5"/>
  <c r="AE279" i="5"/>
  <c r="AC279" i="5"/>
  <c r="AS205" i="5"/>
  <c r="AS208" i="5"/>
  <c r="AS209" i="5"/>
  <c r="AS207" i="5"/>
  <c r="AS206" i="5"/>
  <c r="AA251" i="5"/>
  <c r="AS289" i="5"/>
  <c r="AA335" i="5"/>
  <c r="Q80" i="8"/>
  <c r="A51" i="5"/>
  <c r="I75" i="10"/>
  <c r="C31" i="10"/>
  <c r="AS310" i="5" l="1"/>
  <c r="AS309" i="5" s="1"/>
  <c r="AS226" i="5"/>
  <c r="AS225" i="5" s="1"/>
  <c r="H31" i="10"/>
  <c r="S31" i="10"/>
  <c r="Q31" i="10"/>
  <c r="V31" i="10"/>
  <c r="C51" i="5"/>
  <c r="N80" i="8" s="1"/>
  <c r="O80" i="8" s="1"/>
  <c r="R80" i="8" s="1"/>
  <c r="S80" i="8" s="1"/>
  <c r="F37" i="5"/>
  <c r="U31" i="10"/>
  <c r="I74" i="10"/>
  <c r="M75" i="10"/>
  <c r="J75" i="10"/>
  <c r="D31" i="10"/>
  <c r="E31" i="10"/>
  <c r="J31" i="10" l="1"/>
  <c r="T31" i="10"/>
  <c r="I31" i="10"/>
  <c r="R31" i="10"/>
  <c r="E46" i="5"/>
  <c r="G46" i="5" s="1"/>
  <c r="N75" i="10" s="1"/>
  <c r="Q75" i="10"/>
  <c r="J74" i="10"/>
  <c r="M74" i="10"/>
  <c r="AS334" i="5" l="1"/>
  <c r="AR299" i="5"/>
  <c r="AP334" i="5"/>
  <c r="AR307" i="5"/>
  <c r="AT334" i="5"/>
  <c r="AR308" i="5"/>
  <c r="AQ334" i="5"/>
  <c r="AQ339" i="5" s="1"/>
  <c r="AR303" i="5"/>
  <c r="AR305" i="5"/>
  <c r="AR304" i="5"/>
  <c r="AR302" i="5"/>
  <c r="AR298" i="5"/>
  <c r="AR297" i="5"/>
  <c r="AM334" i="5"/>
  <c r="AR296" i="5"/>
  <c r="AO334" i="5"/>
  <c r="AR301" i="5"/>
  <c r="AR295" i="5"/>
  <c r="AR294" i="5"/>
  <c r="AN334" i="5"/>
  <c r="AL334" i="5"/>
  <c r="AK334" i="5"/>
  <c r="AI334" i="5"/>
  <c r="AR300" i="5"/>
  <c r="AF334" i="5"/>
  <c r="AJ334" i="5"/>
  <c r="AH334" i="5"/>
  <c r="AG334" i="5"/>
  <c r="AO250" i="5"/>
  <c r="AP250" i="5"/>
  <c r="AT250" i="5"/>
  <c r="AQ250" i="5"/>
  <c r="AQ255" i="5" s="1"/>
  <c r="AS250" i="5"/>
  <c r="AK250" i="5"/>
  <c r="AJ250" i="5"/>
  <c r="AM250" i="5"/>
  <c r="AL250" i="5"/>
  <c r="AI250" i="5"/>
  <c r="AN250" i="5"/>
  <c r="AF250" i="5"/>
  <c r="AG250" i="5"/>
  <c r="AH250" i="5"/>
  <c r="AK278" i="5"/>
  <c r="AS278" i="5"/>
  <c r="AT278" i="5"/>
  <c r="AQ278" i="5"/>
  <c r="AQ283" i="5" s="1"/>
  <c r="AP278" i="5"/>
  <c r="AO278" i="5"/>
  <c r="AN278" i="5"/>
  <c r="AM278" i="5"/>
  <c r="AL278" i="5"/>
  <c r="AJ278" i="5"/>
  <c r="AI278" i="5"/>
  <c r="AH278" i="5"/>
  <c r="AG278" i="5"/>
  <c r="AF278" i="5"/>
  <c r="AR210" i="5"/>
  <c r="AR214" i="5"/>
  <c r="AR217" i="5"/>
  <c r="AR213" i="5"/>
  <c r="AR220" i="5"/>
  <c r="AR216" i="5"/>
  <c r="AR215" i="5"/>
  <c r="AR212" i="5"/>
  <c r="AR211" i="5"/>
  <c r="AR224" i="5"/>
  <c r="AR219" i="5"/>
  <c r="AR221" i="5"/>
  <c r="AR218" i="5"/>
  <c r="AR223" i="5"/>
  <c r="AD334" i="5"/>
  <c r="AB334" i="5"/>
  <c r="AE334" i="5"/>
  <c r="AR293" i="5"/>
  <c r="AC334" i="5"/>
  <c r="AR292" i="5"/>
  <c r="AR291" i="5"/>
  <c r="AR290" i="5"/>
  <c r="AC250" i="5"/>
  <c r="AE250" i="5"/>
  <c r="AD250" i="5"/>
  <c r="AB250" i="5"/>
  <c r="AA278" i="5"/>
  <c r="AE278" i="5"/>
  <c r="AC278" i="5"/>
  <c r="AD278" i="5"/>
  <c r="AB278" i="5"/>
  <c r="AR205" i="5"/>
  <c r="AR209" i="5"/>
  <c r="AR206" i="5"/>
  <c r="AR207" i="5"/>
  <c r="AR208" i="5"/>
  <c r="AA250" i="5"/>
  <c r="AR289" i="5"/>
  <c r="AA334" i="5"/>
  <c r="E45" i="5"/>
  <c r="G45" i="5" s="1"/>
  <c r="N74" i="10"/>
  <c r="I73" i="10"/>
  <c r="C30" i="10"/>
  <c r="Q74" i="10"/>
  <c r="N81" i="1"/>
  <c r="R81" i="1" s="1"/>
  <c r="N80" i="1"/>
  <c r="R80" i="1" s="1"/>
  <c r="N79" i="1"/>
  <c r="Q79" i="1" s="1"/>
  <c r="N78" i="1"/>
  <c r="Q78" i="1" s="1"/>
  <c r="N77" i="1"/>
  <c r="R77" i="1" s="1"/>
  <c r="R76" i="1"/>
  <c r="Q76" i="1"/>
  <c r="R75" i="1"/>
  <c r="Q75" i="1"/>
  <c r="R74" i="1"/>
  <c r="Q74" i="1"/>
  <c r="R73" i="1"/>
  <c r="Q73" i="1"/>
  <c r="R72" i="1"/>
  <c r="Q72" i="1"/>
  <c r="R71" i="1"/>
  <c r="Q71" i="1"/>
  <c r="E81" i="1"/>
  <c r="I81" i="1" s="1"/>
  <c r="E80" i="1"/>
  <c r="I80" i="1" s="1"/>
  <c r="E79" i="1"/>
  <c r="I79" i="1" s="1"/>
  <c r="E78" i="1"/>
  <c r="I78" i="1" s="1"/>
  <c r="E77" i="1"/>
  <c r="I77" i="1" s="1"/>
  <c r="I76" i="1"/>
  <c r="H76" i="1"/>
  <c r="I75" i="1"/>
  <c r="H75" i="1"/>
  <c r="I74" i="1"/>
  <c r="H74" i="1"/>
  <c r="I73" i="1"/>
  <c r="H73" i="1"/>
  <c r="I72" i="1"/>
  <c r="H72" i="1"/>
  <c r="I71" i="1"/>
  <c r="H71" i="1"/>
  <c r="AR227" i="5" l="1"/>
  <c r="AR311" i="5"/>
  <c r="AR310" i="5"/>
  <c r="AR226" i="5"/>
  <c r="S30" i="10"/>
  <c r="H30" i="10"/>
  <c r="Q30" i="10"/>
  <c r="V30" i="10"/>
  <c r="H78" i="1"/>
  <c r="H80" i="1"/>
  <c r="R78" i="1"/>
  <c r="R79" i="1"/>
  <c r="H79" i="1"/>
  <c r="Q81" i="1"/>
  <c r="F36" i="5"/>
  <c r="U30" i="10"/>
  <c r="I72" i="10"/>
  <c r="E30" i="10"/>
  <c r="D30" i="10"/>
  <c r="M73" i="10"/>
  <c r="J73" i="10"/>
  <c r="Q77" i="1"/>
  <c r="Q80" i="1"/>
  <c r="H77" i="1"/>
  <c r="H81" i="1"/>
  <c r="AR225" i="5" l="1"/>
  <c r="AR309" i="5"/>
  <c r="J30" i="10"/>
  <c r="T30" i="10"/>
  <c r="I30" i="10"/>
  <c r="R30" i="10"/>
  <c r="E44" i="5"/>
  <c r="G44" i="5" s="1"/>
  <c r="N73" i="10" s="1"/>
  <c r="Q73" i="10"/>
  <c r="J72" i="10"/>
  <c r="M72" i="10"/>
  <c r="AG333" i="5" l="1"/>
  <c r="AT333" i="5"/>
  <c r="AQ306" i="5"/>
  <c r="AQ296" i="5"/>
  <c r="AQ295" i="5"/>
  <c r="AS333" i="5"/>
  <c r="AQ303" i="5"/>
  <c r="AQ301" i="5"/>
  <c r="AQ302" i="5"/>
  <c r="AQ299" i="5"/>
  <c r="AQ308" i="5"/>
  <c r="AN333" i="5"/>
  <c r="AP333" i="5"/>
  <c r="AP339" i="5" s="1"/>
  <c r="AR333" i="5"/>
  <c r="AO333" i="5"/>
  <c r="AQ298" i="5"/>
  <c r="AQ297" i="5"/>
  <c r="AQ307" i="5"/>
  <c r="AQ294" i="5"/>
  <c r="AK333" i="5"/>
  <c r="AM333" i="5"/>
  <c r="AL333" i="5"/>
  <c r="AQ300" i="5"/>
  <c r="AH333" i="5"/>
  <c r="AJ333" i="5"/>
  <c r="AI333" i="5"/>
  <c r="AQ304" i="5"/>
  <c r="AF333" i="5"/>
  <c r="AG249" i="5"/>
  <c r="AT249" i="5"/>
  <c r="AR249" i="5"/>
  <c r="AK249" i="5"/>
  <c r="AS249" i="5"/>
  <c r="AP249" i="5"/>
  <c r="AP255" i="5" s="1"/>
  <c r="AN249" i="5"/>
  <c r="AM249" i="5"/>
  <c r="AF249" i="5"/>
  <c r="AI249" i="5"/>
  <c r="AJ249" i="5"/>
  <c r="AO249" i="5"/>
  <c r="AL249" i="5"/>
  <c r="AH249" i="5"/>
  <c r="AM277" i="5"/>
  <c r="AS277" i="5"/>
  <c r="AT277" i="5"/>
  <c r="AO277" i="5"/>
  <c r="AR277" i="5"/>
  <c r="AL277" i="5"/>
  <c r="AJ277" i="5"/>
  <c r="AI277" i="5"/>
  <c r="AP277" i="5"/>
  <c r="AP283" i="5" s="1"/>
  <c r="AN277" i="5"/>
  <c r="AK277" i="5"/>
  <c r="AG277" i="5"/>
  <c r="AF277" i="5"/>
  <c r="AH277" i="5"/>
  <c r="AQ215" i="5"/>
  <c r="AQ210" i="5"/>
  <c r="AQ218" i="5"/>
  <c r="AQ216" i="5"/>
  <c r="AQ213" i="5"/>
  <c r="AQ212" i="5"/>
  <c r="AQ220" i="5"/>
  <c r="AQ214" i="5"/>
  <c r="AQ222" i="5"/>
  <c r="AQ223" i="5"/>
  <c r="AQ219" i="5"/>
  <c r="AQ217" i="5"/>
  <c r="AQ224" i="5"/>
  <c r="AQ211" i="5"/>
  <c r="AQ291" i="5"/>
  <c r="AE333" i="5"/>
  <c r="AD333" i="5"/>
  <c r="AB333" i="5"/>
  <c r="AQ293" i="5"/>
  <c r="AQ292" i="5"/>
  <c r="AQ290" i="5"/>
  <c r="AC333" i="5"/>
  <c r="AD249" i="5"/>
  <c r="AE249" i="5"/>
  <c r="AC249" i="5"/>
  <c r="AB249" i="5"/>
  <c r="AA277" i="5"/>
  <c r="AB277" i="5"/>
  <c r="AE277" i="5"/>
  <c r="AC277" i="5"/>
  <c r="AD277" i="5"/>
  <c r="AQ205" i="5"/>
  <c r="AQ206" i="5"/>
  <c r="AQ209" i="5"/>
  <c r="AQ207" i="5"/>
  <c r="AQ208" i="5"/>
  <c r="AQ289" i="5"/>
  <c r="AA333" i="5"/>
  <c r="AA249" i="5"/>
  <c r="E43" i="5"/>
  <c r="G43" i="5" s="1"/>
  <c r="N72" i="10" s="1"/>
  <c r="Q72" i="10"/>
  <c r="AQ227" i="5" l="1"/>
  <c r="AQ311" i="5"/>
  <c r="AQ310" i="5"/>
  <c r="AQ226" i="5"/>
  <c r="C29" i="10"/>
  <c r="I71" i="10"/>
  <c r="AQ225" i="5" l="1"/>
  <c r="AQ309" i="5"/>
  <c r="H29" i="10"/>
  <c r="S29" i="10"/>
  <c r="Q29" i="10"/>
  <c r="V29" i="10"/>
  <c r="F35" i="5"/>
  <c r="U29" i="10"/>
  <c r="I70" i="10"/>
  <c r="D29" i="10"/>
  <c r="M71" i="10"/>
  <c r="E29" i="10"/>
  <c r="J71" i="10"/>
  <c r="J29" i="10" l="1"/>
  <c r="T29" i="10"/>
  <c r="I29" i="10"/>
  <c r="R29" i="10"/>
  <c r="E42" i="5"/>
  <c r="G42" i="5" s="1"/>
  <c r="N71" i="10" s="1"/>
  <c r="J70" i="10"/>
  <c r="M70" i="10"/>
  <c r="Q71" i="10"/>
  <c r="AP308" i="5" l="1"/>
  <c r="AP303" i="5"/>
  <c r="AP300" i="5"/>
  <c r="AP296" i="5"/>
  <c r="AT332" i="5"/>
  <c r="AF332" i="5"/>
  <c r="AP302" i="5"/>
  <c r="AP301" i="5"/>
  <c r="AP305" i="5"/>
  <c r="AP297" i="5"/>
  <c r="AS332" i="5"/>
  <c r="AP295" i="5"/>
  <c r="AP299" i="5"/>
  <c r="AR332" i="5"/>
  <c r="AQ332" i="5"/>
  <c r="AP298" i="5"/>
  <c r="AP294" i="5"/>
  <c r="AN332" i="5"/>
  <c r="AK332" i="5"/>
  <c r="AH332" i="5"/>
  <c r="AP307" i="5"/>
  <c r="AP306" i="5"/>
  <c r="AO332" i="5"/>
  <c r="AO339" i="5" s="1"/>
  <c r="AJ332" i="5"/>
  <c r="AI332" i="5"/>
  <c r="AL332" i="5"/>
  <c r="AM332" i="5"/>
  <c r="AG332" i="5"/>
  <c r="AT248" i="5"/>
  <c r="AS248" i="5"/>
  <c r="AR248" i="5"/>
  <c r="AQ248" i="5"/>
  <c r="AO248" i="5"/>
  <c r="AO255" i="5" s="1"/>
  <c r="AN248" i="5"/>
  <c r="AL248" i="5"/>
  <c r="AM248" i="5"/>
  <c r="AK248" i="5"/>
  <c r="AJ248" i="5"/>
  <c r="AI248" i="5"/>
  <c r="AH248" i="5"/>
  <c r="AG248" i="5"/>
  <c r="AF248" i="5"/>
  <c r="AR276" i="5"/>
  <c r="AO276" i="5"/>
  <c r="AO283" i="5" s="1"/>
  <c r="AS276" i="5"/>
  <c r="AT276" i="5"/>
  <c r="AQ276" i="5"/>
  <c r="AN276" i="5"/>
  <c r="AJ276" i="5"/>
  <c r="AI276" i="5"/>
  <c r="AK276" i="5"/>
  <c r="AM276" i="5"/>
  <c r="AL276" i="5"/>
  <c r="AF276" i="5"/>
  <c r="AH276" i="5"/>
  <c r="AG276" i="5"/>
  <c r="AP218" i="5"/>
  <c r="AP211" i="5"/>
  <c r="AP223" i="5"/>
  <c r="AP221" i="5"/>
  <c r="AP214" i="5"/>
  <c r="AP224" i="5"/>
  <c r="AP222" i="5"/>
  <c r="AP219" i="5"/>
  <c r="AP217" i="5"/>
  <c r="AP213" i="5"/>
  <c r="AP212" i="5"/>
  <c r="AP210" i="5"/>
  <c r="AP216" i="5"/>
  <c r="AP215" i="5"/>
  <c r="AP292" i="5"/>
  <c r="AP291" i="5"/>
  <c r="AB332" i="5"/>
  <c r="AD332" i="5"/>
  <c r="AP290" i="5"/>
  <c r="AE332" i="5"/>
  <c r="AC332" i="5"/>
  <c r="AP293" i="5"/>
  <c r="AC248" i="5"/>
  <c r="AE248" i="5"/>
  <c r="AD248" i="5"/>
  <c r="AB248" i="5"/>
  <c r="AA276" i="5"/>
  <c r="AD276" i="5"/>
  <c r="AE276" i="5"/>
  <c r="AC276" i="5"/>
  <c r="AB276" i="5"/>
  <c r="AP205" i="5"/>
  <c r="AP209" i="5"/>
  <c r="AP206" i="5"/>
  <c r="AP208" i="5"/>
  <c r="AP207" i="5"/>
  <c r="AA332" i="5"/>
  <c r="AP289" i="5"/>
  <c r="AA248" i="5"/>
  <c r="E41" i="5"/>
  <c r="G41" i="5" s="1"/>
  <c r="N70" i="10"/>
  <c r="Q70" i="10"/>
  <c r="AP311" i="5" l="1"/>
  <c r="AP227" i="5"/>
  <c r="AP310" i="5"/>
  <c r="AP226" i="5"/>
  <c r="I69" i="10"/>
  <c r="C28" i="10"/>
  <c r="AP225" i="5" l="1"/>
  <c r="AP309" i="5"/>
  <c r="S28" i="10"/>
  <c r="H28" i="10"/>
  <c r="Q28" i="10"/>
  <c r="V28" i="10"/>
  <c r="F34" i="5"/>
  <c r="U28" i="10"/>
  <c r="I68" i="10"/>
  <c r="D28" i="10"/>
  <c r="J69" i="10"/>
  <c r="E28" i="10"/>
  <c r="M69" i="10"/>
  <c r="J28" i="10" l="1"/>
  <c r="T28" i="10"/>
  <c r="I28" i="10"/>
  <c r="R28" i="10"/>
  <c r="E40" i="5"/>
  <c r="G40" i="5" s="1"/>
  <c r="N69" i="10" s="1"/>
  <c r="Q69" i="10"/>
  <c r="J68" i="10"/>
  <c r="M68" i="10"/>
  <c r="AH331" i="5" l="1"/>
  <c r="AT331" i="5"/>
  <c r="AR331" i="5"/>
  <c r="AO300" i="5"/>
  <c r="AQ331" i="5"/>
  <c r="AO307" i="5"/>
  <c r="AO304" i="5"/>
  <c r="AO297" i="5"/>
  <c r="AS331" i="5"/>
  <c r="AO306" i="5"/>
  <c r="AO296" i="5"/>
  <c r="AO294" i="5"/>
  <c r="AO295" i="5"/>
  <c r="AJ331" i="5"/>
  <c r="AP331" i="5"/>
  <c r="AO308" i="5"/>
  <c r="AO301" i="5"/>
  <c r="AM331" i="5"/>
  <c r="AO305" i="5"/>
  <c r="AO298" i="5"/>
  <c r="AN331" i="5"/>
  <c r="AN339" i="5" s="1"/>
  <c r="AL331" i="5"/>
  <c r="AK331" i="5"/>
  <c r="AI331" i="5"/>
  <c r="AG331" i="5"/>
  <c r="AF331" i="5"/>
  <c r="AO302" i="5"/>
  <c r="AO299" i="5"/>
  <c r="AS247" i="5"/>
  <c r="AN247" i="5"/>
  <c r="AN255" i="5" s="1"/>
  <c r="AQ247" i="5"/>
  <c r="AP247" i="5"/>
  <c r="AT247" i="5"/>
  <c r="AK247" i="5"/>
  <c r="AI247" i="5"/>
  <c r="AR247" i="5"/>
  <c r="AL247" i="5"/>
  <c r="AM247" i="5"/>
  <c r="AJ247" i="5"/>
  <c r="AF247" i="5"/>
  <c r="AH247" i="5"/>
  <c r="AG247" i="5"/>
  <c r="AR275" i="5"/>
  <c r="AQ275" i="5"/>
  <c r="AI275" i="5"/>
  <c r="AP275" i="5"/>
  <c r="AT275" i="5"/>
  <c r="AS275" i="5"/>
  <c r="AM275" i="5"/>
  <c r="AL275" i="5"/>
  <c r="AJ275" i="5"/>
  <c r="AK275" i="5"/>
  <c r="AN275" i="5"/>
  <c r="AN283" i="5" s="1"/>
  <c r="AH275" i="5"/>
  <c r="AG275" i="5"/>
  <c r="AF275" i="5"/>
  <c r="AO224" i="5"/>
  <c r="AO221" i="5"/>
  <c r="AO216" i="5"/>
  <c r="AO214" i="5"/>
  <c r="AO215" i="5"/>
  <c r="AO213" i="5"/>
  <c r="AO211" i="5"/>
  <c r="AO218" i="5"/>
  <c r="AO210" i="5"/>
  <c r="AO220" i="5"/>
  <c r="AO212" i="5"/>
  <c r="AO222" i="5"/>
  <c r="AO223" i="5"/>
  <c r="AO217" i="5"/>
  <c r="AE247" i="5"/>
  <c r="AB247" i="5"/>
  <c r="AD247" i="5"/>
  <c r="AC247" i="5"/>
  <c r="AB331" i="5"/>
  <c r="AO291" i="5"/>
  <c r="AO292" i="5"/>
  <c r="AO293" i="5"/>
  <c r="AO290" i="5"/>
  <c r="AE331" i="5"/>
  <c r="AC331" i="5"/>
  <c r="AD331" i="5"/>
  <c r="AA275" i="5"/>
  <c r="AC275" i="5"/>
  <c r="AE275" i="5"/>
  <c r="AB275" i="5"/>
  <c r="AD275" i="5"/>
  <c r="AO205" i="5"/>
  <c r="AO209" i="5"/>
  <c r="AO208" i="5"/>
  <c r="AO206" i="5"/>
  <c r="AO207" i="5"/>
  <c r="AA247" i="5"/>
  <c r="AO289" i="5"/>
  <c r="AA331" i="5"/>
  <c r="E39" i="5"/>
  <c r="G39" i="5" s="1"/>
  <c r="N68" i="10" s="1"/>
  <c r="I67" i="10"/>
  <c r="C27" i="10"/>
  <c r="Q68" i="10"/>
  <c r="AO311" i="5" l="1"/>
  <c r="AO227" i="5"/>
  <c r="AO310" i="5"/>
  <c r="AO226" i="5"/>
  <c r="S27" i="10"/>
  <c r="H27" i="10"/>
  <c r="Q27" i="10"/>
  <c r="V27" i="10"/>
  <c r="F33" i="5"/>
  <c r="U27" i="10"/>
  <c r="I66" i="10"/>
  <c r="J67" i="10"/>
  <c r="E27" i="10"/>
  <c r="D27" i="10"/>
  <c r="M67" i="10"/>
  <c r="AO225" i="5" l="1"/>
  <c r="AO309" i="5"/>
  <c r="J27" i="10"/>
  <c r="T27" i="10"/>
  <c r="I27" i="10"/>
  <c r="R27" i="10"/>
  <c r="E38" i="5"/>
  <c r="G38" i="5" s="1"/>
  <c r="N67" i="10" s="1"/>
  <c r="J66" i="10"/>
  <c r="M66" i="10"/>
  <c r="Q67" i="10"/>
  <c r="AG330" i="5" l="1"/>
  <c r="AM330" i="5"/>
  <c r="AM339" i="5" s="1"/>
  <c r="AK330" i="5"/>
  <c r="AT330" i="5"/>
  <c r="AN303" i="5"/>
  <c r="AQ330" i="5"/>
  <c r="AR330" i="5"/>
  <c r="AO330" i="5"/>
  <c r="AS330" i="5"/>
  <c r="AN299" i="5"/>
  <c r="AN294" i="5"/>
  <c r="AN300" i="5"/>
  <c r="AP330" i="5"/>
  <c r="AN308" i="5"/>
  <c r="AN297" i="5"/>
  <c r="AN307" i="5"/>
  <c r="AN306" i="5"/>
  <c r="AN305" i="5"/>
  <c r="AN301" i="5"/>
  <c r="AN296" i="5"/>
  <c r="AN304" i="5"/>
  <c r="AI330" i="5"/>
  <c r="AN295" i="5"/>
  <c r="AN298" i="5"/>
  <c r="AL330" i="5"/>
  <c r="AJ330" i="5"/>
  <c r="AH330" i="5"/>
  <c r="AF330" i="5"/>
  <c r="AP246" i="5"/>
  <c r="AQ246" i="5"/>
  <c r="AR246" i="5"/>
  <c r="AS246" i="5"/>
  <c r="AT246" i="5"/>
  <c r="AO246" i="5"/>
  <c r="AM246" i="5"/>
  <c r="AM255" i="5" s="1"/>
  <c r="AJ246" i="5"/>
  <c r="AK246" i="5"/>
  <c r="AI246" i="5"/>
  <c r="AL246" i="5"/>
  <c r="AF246" i="5"/>
  <c r="AG246" i="5"/>
  <c r="AH246" i="5"/>
  <c r="AS274" i="5"/>
  <c r="AR274" i="5"/>
  <c r="AP274" i="5"/>
  <c r="AO274" i="5"/>
  <c r="AT274" i="5"/>
  <c r="AQ274" i="5"/>
  <c r="AM274" i="5"/>
  <c r="AM283" i="5" s="1"/>
  <c r="AI274" i="5"/>
  <c r="AL274" i="5"/>
  <c r="AJ274" i="5"/>
  <c r="AH274" i="5"/>
  <c r="AG274" i="5"/>
  <c r="AF274" i="5"/>
  <c r="AK274" i="5"/>
  <c r="AN208" i="5"/>
  <c r="AN221" i="5"/>
  <c r="AN212" i="5"/>
  <c r="AN222" i="5"/>
  <c r="AN219" i="5"/>
  <c r="AN224" i="5"/>
  <c r="AN220" i="5"/>
  <c r="AN215" i="5"/>
  <c r="AN214" i="5"/>
  <c r="AN213" i="5"/>
  <c r="AN211" i="5"/>
  <c r="AN223" i="5"/>
  <c r="AN217" i="5"/>
  <c r="AN216" i="5"/>
  <c r="AN210" i="5"/>
  <c r="AN207" i="5"/>
  <c r="AN205" i="5"/>
  <c r="AN209" i="5"/>
  <c r="AN206" i="5"/>
  <c r="AE274" i="5"/>
  <c r="AC274" i="5"/>
  <c r="AD274" i="5"/>
  <c r="AA274" i="5"/>
  <c r="AB274" i="5"/>
  <c r="AE246" i="5"/>
  <c r="AC246" i="5"/>
  <c r="AA246" i="5"/>
  <c r="AD246" i="5"/>
  <c r="AB246" i="5"/>
  <c r="AE330" i="5"/>
  <c r="AD330" i="5"/>
  <c r="AN293" i="5"/>
  <c r="AN291" i="5"/>
  <c r="AC330" i="5"/>
  <c r="AN292" i="5"/>
  <c r="AN290" i="5"/>
  <c r="AN289" i="5"/>
  <c r="AB330" i="5"/>
  <c r="AA330" i="5"/>
  <c r="E37" i="5"/>
  <c r="G37" i="5" s="1"/>
  <c r="N66" i="10" s="1"/>
  <c r="Q66" i="10"/>
  <c r="AN311" i="5" l="1"/>
  <c r="AN227" i="5"/>
  <c r="AN226" i="5"/>
  <c r="AN310" i="5"/>
  <c r="I65" i="10"/>
  <c r="C26" i="10"/>
  <c r="H64" i="8"/>
  <c r="I64" i="8" s="1"/>
  <c r="J64" i="8" s="1"/>
  <c r="H71" i="8"/>
  <c r="H67" i="8"/>
  <c r="H76" i="8"/>
  <c r="I76" i="8" s="1"/>
  <c r="H52" i="8"/>
  <c r="I52" i="8" s="1"/>
  <c r="H72" i="8"/>
  <c r="I72" i="8" s="1"/>
  <c r="M72" i="8" s="1"/>
  <c r="A43" i="5" s="1"/>
  <c r="H47" i="8"/>
  <c r="H54" i="8"/>
  <c r="I54" i="8" s="1"/>
  <c r="H68" i="8"/>
  <c r="I68" i="8" s="1"/>
  <c r="H70" i="8"/>
  <c r="I70" i="8" s="1"/>
  <c r="H74" i="8"/>
  <c r="I74" i="8" s="1"/>
  <c r="H78" i="8"/>
  <c r="I78" i="8" s="1"/>
  <c r="M78" i="8" s="1"/>
  <c r="A49" i="5" s="1"/>
  <c r="H62" i="8"/>
  <c r="I62" i="8" s="1"/>
  <c r="H51" i="8"/>
  <c r="H73" i="8"/>
  <c r="H75" i="8"/>
  <c r="H56" i="8"/>
  <c r="I56" i="8" s="1"/>
  <c r="H45" i="8"/>
  <c r="H61" i="8"/>
  <c r="H49" i="8"/>
  <c r="H58" i="8"/>
  <c r="I58" i="8" s="1"/>
  <c r="H59" i="8"/>
  <c r="H69" i="8"/>
  <c r="H65" i="8"/>
  <c r="H50" i="8"/>
  <c r="I50" i="8" s="1"/>
  <c r="H60" i="8"/>
  <c r="I60" i="8" s="1"/>
  <c r="H55" i="8"/>
  <c r="H48" i="8"/>
  <c r="I48" i="8" s="1"/>
  <c r="H77" i="8"/>
  <c r="H57" i="8"/>
  <c r="H46" i="8"/>
  <c r="I46" i="8" s="1"/>
  <c r="H44" i="8"/>
  <c r="I44" i="8" s="1"/>
  <c r="H66" i="8"/>
  <c r="I66" i="8" s="1"/>
  <c r="H63" i="8"/>
  <c r="H53" i="8"/>
  <c r="AN309" i="5" l="1"/>
  <c r="AN225" i="5"/>
  <c r="H26" i="10"/>
  <c r="S26" i="10"/>
  <c r="Q26" i="10"/>
  <c r="V26" i="10"/>
  <c r="F32" i="5"/>
  <c r="U26" i="10"/>
  <c r="C49" i="5"/>
  <c r="O78" i="10" s="1"/>
  <c r="R78" i="10" s="1"/>
  <c r="S78" i="10" s="1"/>
  <c r="C43" i="5"/>
  <c r="O72" i="10" s="1"/>
  <c r="R72" i="10" s="1"/>
  <c r="S72" i="10" s="1"/>
  <c r="I64" i="10"/>
  <c r="J65" i="10"/>
  <c r="D26" i="10"/>
  <c r="E26" i="10"/>
  <c r="M65" i="10"/>
  <c r="I45" i="8"/>
  <c r="H16" i="8" s="1"/>
  <c r="C16" i="8"/>
  <c r="I47" i="8"/>
  <c r="H17" i="8" s="1"/>
  <c r="C17" i="8"/>
  <c r="I79" i="8"/>
  <c r="H33" i="8" s="1"/>
  <c r="C33" i="8"/>
  <c r="I75" i="8"/>
  <c r="H31" i="8" s="1"/>
  <c r="C31" i="8"/>
  <c r="I73" i="8"/>
  <c r="H30" i="8" s="1"/>
  <c r="C30" i="8"/>
  <c r="I49" i="8"/>
  <c r="H18" i="8" s="1"/>
  <c r="C18" i="8"/>
  <c r="I53" i="8"/>
  <c r="H20" i="8" s="1"/>
  <c r="C20" i="8"/>
  <c r="I57" i="8"/>
  <c r="H22" i="8" s="1"/>
  <c r="C22" i="8"/>
  <c r="I65" i="8"/>
  <c r="H26" i="8" s="1"/>
  <c r="C26" i="8"/>
  <c r="I61" i="8"/>
  <c r="H24" i="8" s="1"/>
  <c r="C24" i="8"/>
  <c r="I77" i="8"/>
  <c r="H32" i="8" s="1"/>
  <c r="C32" i="8"/>
  <c r="I69" i="8"/>
  <c r="H28" i="8" s="1"/>
  <c r="C28" i="8"/>
  <c r="I51" i="8"/>
  <c r="H19" i="8" s="1"/>
  <c r="C19" i="8"/>
  <c r="I67" i="8"/>
  <c r="H27" i="8" s="1"/>
  <c r="C27" i="8"/>
  <c r="I63" i="8"/>
  <c r="H25" i="8" s="1"/>
  <c r="C25" i="8"/>
  <c r="I59" i="8"/>
  <c r="H23" i="8" s="1"/>
  <c r="C23" i="8"/>
  <c r="I71" i="8"/>
  <c r="H29" i="8" s="1"/>
  <c r="C29" i="8"/>
  <c r="I55" i="8"/>
  <c r="H21" i="8" s="1"/>
  <c r="C21" i="8"/>
  <c r="M70" i="8"/>
  <c r="J70" i="8"/>
  <c r="M76" i="8"/>
  <c r="A47" i="5" s="1"/>
  <c r="J76" i="8"/>
  <c r="J54" i="8"/>
  <c r="J58" i="8"/>
  <c r="J56" i="8"/>
  <c r="J78" i="8"/>
  <c r="J72" i="8"/>
  <c r="J50" i="8"/>
  <c r="J66" i="8"/>
  <c r="J46" i="8"/>
  <c r="M46" i="8"/>
  <c r="J48" i="8"/>
  <c r="M48" i="8"/>
  <c r="Q78" i="8"/>
  <c r="J68" i="8"/>
  <c r="Q72" i="8"/>
  <c r="J60" i="8"/>
  <c r="J74" i="8"/>
  <c r="M74" i="8"/>
  <c r="A45" i="5" s="1"/>
  <c r="J52" i="8"/>
  <c r="M44" i="8"/>
  <c r="J44" i="8"/>
  <c r="J62" i="8"/>
  <c r="Q33" i="8" l="1"/>
  <c r="J26" i="10"/>
  <c r="Q27" i="8"/>
  <c r="E20" i="8"/>
  <c r="J20" i="8" s="1"/>
  <c r="Q20" i="8"/>
  <c r="D29" i="8"/>
  <c r="Q29" i="8"/>
  <c r="E24" i="8"/>
  <c r="Q24" i="8"/>
  <c r="D16" i="8"/>
  <c r="T16" i="8" s="1"/>
  <c r="C263" i="5" s="1"/>
  <c r="C283" i="5" s="1"/>
  <c r="Q16" i="8"/>
  <c r="E23" i="8"/>
  <c r="Q23" i="8"/>
  <c r="D19" i="8"/>
  <c r="T19" i="8" s="1"/>
  <c r="Q19" i="8"/>
  <c r="E31" i="8"/>
  <c r="J31" i="8" s="1"/>
  <c r="Q31" i="8"/>
  <c r="J55" i="8"/>
  <c r="Q21" i="8"/>
  <c r="J63" i="8"/>
  <c r="Q25" i="8"/>
  <c r="D28" i="8"/>
  <c r="T28" i="8" s="1"/>
  <c r="Q28" i="8"/>
  <c r="D26" i="8"/>
  <c r="T26" i="8" s="1"/>
  <c r="Q26" i="8"/>
  <c r="J49" i="8"/>
  <c r="Q18" i="8"/>
  <c r="E32" i="8"/>
  <c r="Q32" i="8"/>
  <c r="E22" i="8"/>
  <c r="J22" i="8" s="1"/>
  <c r="Q22" i="8"/>
  <c r="D30" i="8"/>
  <c r="I30" i="8" s="1"/>
  <c r="Q30" i="8"/>
  <c r="J47" i="8"/>
  <c r="Q17" i="8"/>
  <c r="T29" i="8"/>
  <c r="T26" i="10"/>
  <c r="V33" i="8"/>
  <c r="V21" i="8"/>
  <c r="V28" i="8"/>
  <c r="V18" i="8"/>
  <c r="V29" i="8"/>
  <c r="V27" i="8"/>
  <c r="V32" i="8"/>
  <c r="V22" i="8"/>
  <c r="V30" i="8"/>
  <c r="V17" i="8"/>
  <c r="V25" i="8"/>
  <c r="V26" i="8"/>
  <c r="V23" i="8"/>
  <c r="V19" i="8"/>
  <c r="V24" i="8"/>
  <c r="V20" i="8"/>
  <c r="V31" i="8"/>
  <c r="V16" i="8"/>
  <c r="I26" i="10"/>
  <c r="R26" i="10"/>
  <c r="E36" i="5"/>
  <c r="G36" i="5" s="1"/>
  <c r="N65" i="10" s="1"/>
  <c r="B35" i="5"/>
  <c r="U29" i="8"/>
  <c r="B33" i="5"/>
  <c r="U27" i="8"/>
  <c r="B38" i="5"/>
  <c r="U32" i="8"/>
  <c r="B28" i="5"/>
  <c r="U22" i="8"/>
  <c r="B36" i="5"/>
  <c r="U30" i="8"/>
  <c r="B29" i="5"/>
  <c r="U23" i="8"/>
  <c r="B30" i="5"/>
  <c r="U24" i="8"/>
  <c r="B26" i="5"/>
  <c r="U20" i="8"/>
  <c r="B37" i="5"/>
  <c r="U31" i="8"/>
  <c r="B22" i="5"/>
  <c r="U16" i="8"/>
  <c r="B27" i="5"/>
  <c r="U21" i="8"/>
  <c r="B31" i="5"/>
  <c r="U25" i="8"/>
  <c r="B34" i="5"/>
  <c r="U28" i="8"/>
  <c r="B32" i="5"/>
  <c r="U26" i="8"/>
  <c r="B24" i="5"/>
  <c r="U18" i="8"/>
  <c r="B23" i="5"/>
  <c r="U17" i="8"/>
  <c r="B25" i="5"/>
  <c r="U19" i="8"/>
  <c r="B39" i="5"/>
  <c r="U33" i="8"/>
  <c r="D33" i="8"/>
  <c r="N78" i="8"/>
  <c r="O78" i="8" s="1"/>
  <c r="R78" i="8" s="1"/>
  <c r="S78" i="8" s="1"/>
  <c r="N72" i="8"/>
  <c r="O72" i="8" s="1"/>
  <c r="R72" i="8" s="1"/>
  <c r="S72" i="8" s="1"/>
  <c r="C47" i="5"/>
  <c r="O76" i="10" s="1"/>
  <c r="R76" i="10" s="1"/>
  <c r="S76" i="10" s="1"/>
  <c r="C45" i="5"/>
  <c r="O74" i="10" s="1"/>
  <c r="R74" i="10" s="1"/>
  <c r="S74" i="10" s="1"/>
  <c r="Q65" i="10"/>
  <c r="J64" i="10"/>
  <c r="M64" i="10"/>
  <c r="J65" i="8"/>
  <c r="M79" i="8"/>
  <c r="A50" i="5" s="1"/>
  <c r="J79" i="8"/>
  <c r="E33" i="8"/>
  <c r="A41" i="5"/>
  <c r="B40" i="5"/>
  <c r="M65" i="8"/>
  <c r="Q65" i="8" s="1"/>
  <c r="J45" i="8"/>
  <c r="M45" i="8"/>
  <c r="Q45" i="8" s="1"/>
  <c r="D25" i="8"/>
  <c r="M47" i="8"/>
  <c r="A18" i="5" s="1"/>
  <c r="D21" i="8"/>
  <c r="M71" i="8"/>
  <c r="J61" i="8"/>
  <c r="D31" i="8"/>
  <c r="E27" i="8"/>
  <c r="M75" i="8"/>
  <c r="J67" i="8"/>
  <c r="J59" i="8"/>
  <c r="M77" i="8"/>
  <c r="A48" i="5" s="1"/>
  <c r="E16" i="8"/>
  <c r="J16" i="8" s="1"/>
  <c r="J75" i="8"/>
  <c r="J71" i="8"/>
  <c r="D17" i="8"/>
  <c r="T17" i="8" s="1"/>
  <c r="E17" i="8"/>
  <c r="J17" i="8" s="1"/>
  <c r="D27" i="8"/>
  <c r="D22" i="8"/>
  <c r="J69" i="8"/>
  <c r="E18" i="8"/>
  <c r="J18" i="8" s="1"/>
  <c r="F210" i="5" s="1"/>
  <c r="F227" i="5" s="1"/>
  <c r="E28" i="8"/>
  <c r="D18" i="8"/>
  <c r="T18" i="8" s="1"/>
  <c r="M69" i="8"/>
  <c r="E21" i="8"/>
  <c r="J21" i="8" s="1"/>
  <c r="E26" i="8"/>
  <c r="J26" i="8" s="1"/>
  <c r="J73" i="8"/>
  <c r="E29" i="8"/>
  <c r="D32" i="8"/>
  <c r="E30" i="8"/>
  <c r="J30" i="8" s="1"/>
  <c r="J57" i="8"/>
  <c r="J77" i="8"/>
  <c r="M73" i="8"/>
  <c r="A44" i="5" s="1"/>
  <c r="E25" i="8"/>
  <c r="J25" i="8" s="1"/>
  <c r="D23" i="8"/>
  <c r="E19" i="8"/>
  <c r="D24" i="8"/>
  <c r="D20" i="8"/>
  <c r="J53" i="8"/>
  <c r="J51" i="8"/>
  <c r="Q70" i="8"/>
  <c r="Q76" i="8"/>
  <c r="Q74" i="8"/>
  <c r="Q48" i="8"/>
  <c r="A19" i="5"/>
  <c r="Q44" i="8"/>
  <c r="A15" i="5"/>
  <c r="A17" i="5"/>
  <c r="Q46" i="8"/>
  <c r="AR329" i="5" l="1"/>
  <c r="AT329" i="5"/>
  <c r="AS329" i="5"/>
  <c r="AJ329" i="5"/>
  <c r="AM299" i="5"/>
  <c r="AM294" i="5"/>
  <c r="AO329" i="5"/>
  <c r="AM305" i="5"/>
  <c r="AM303" i="5"/>
  <c r="AN329" i="5"/>
  <c r="AM302" i="5"/>
  <c r="AQ329" i="5"/>
  <c r="AM308" i="5"/>
  <c r="AL329" i="5"/>
  <c r="AL339" i="5" s="1"/>
  <c r="AH329" i="5"/>
  <c r="AK329" i="5"/>
  <c r="AP329" i="5"/>
  <c r="AM307" i="5"/>
  <c r="AM304" i="5"/>
  <c r="AM300" i="5"/>
  <c r="AM297" i="5"/>
  <c r="AM306" i="5"/>
  <c r="AM298" i="5"/>
  <c r="AM296" i="5"/>
  <c r="AI329" i="5"/>
  <c r="AM295" i="5"/>
  <c r="AF329" i="5"/>
  <c r="AG329" i="5"/>
  <c r="AH245" i="5"/>
  <c r="AL245" i="5"/>
  <c r="AL255" i="5" s="1"/>
  <c r="AQ245" i="5"/>
  <c r="AO245" i="5"/>
  <c r="AT245" i="5"/>
  <c r="AS245" i="5"/>
  <c r="AN245" i="5"/>
  <c r="AR245" i="5"/>
  <c r="AK245" i="5"/>
  <c r="AG245" i="5"/>
  <c r="AJ245" i="5"/>
  <c r="AI245" i="5"/>
  <c r="AF245" i="5"/>
  <c r="AP245" i="5"/>
  <c r="E265" i="5"/>
  <c r="E283" i="5" s="1"/>
  <c r="G265" i="5"/>
  <c r="G282" i="5" s="1"/>
  <c r="AS273" i="5"/>
  <c r="AP273" i="5"/>
  <c r="AL273" i="5"/>
  <c r="AL283" i="5" s="1"/>
  <c r="AR273" i="5"/>
  <c r="AQ273" i="5"/>
  <c r="AO273" i="5"/>
  <c r="AN273" i="5"/>
  <c r="AI273" i="5"/>
  <c r="AT273" i="5"/>
  <c r="AK273" i="5"/>
  <c r="AJ273" i="5"/>
  <c r="AH273" i="5"/>
  <c r="AG273" i="5"/>
  <c r="AF273" i="5"/>
  <c r="M215" i="5"/>
  <c r="M226" i="5" s="1"/>
  <c r="M217" i="5"/>
  <c r="M227" i="5" s="1"/>
  <c r="M273" i="5"/>
  <c r="M283" i="5" s="1"/>
  <c r="O273" i="5"/>
  <c r="O282" i="5" s="1"/>
  <c r="S249" i="5"/>
  <c r="S254" i="5" s="1"/>
  <c r="Q249" i="5"/>
  <c r="Q255" i="5" s="1"/>
  <c r="F266" i="5"/>
  <c r="F283" i="5" s="1"/>
  <c r="H266" i="5"/>
  <c r="H282" i="5" s="1"/>
  <c r="AM209" i="5"/>
  <c r="AM213" i="5"/>
  <c r="AM221" i="5"/>
  <c r="AM220" i="5"/>
  <c r="AM222" i="5"/>
  <c r="AM215" i="5"/>
  <c r="AM214" i="5"/>
  <c r="AM223" i="5"/>
  <c r="AM212" i="5"/>
  <c r="AM210" i="5"/>
  <c r="AM224" i="5"/>
  <c r="AM218" i="5"/>
  <c r="AM219" i="5"/>
  <c r="AM211" i="5"/>
  <c r="AM216" i="5"/>
  <c r="N218" i="5"/>
  <c r="N227" i="5" s="1"/>
  <c r="N216" i="5"/>
  <c r="N226" i="5" s="1"/>
  <c r="P276" i="5"/>
  <c r="P283" i="5" s="1"/>
  <c r="R276" i="5"/>
  <c r="R282" i="5" s="1"/>
  <c r="J214" i="5"/>
  <c r="J227" i="5" s="1"/>
  <c r="J212" i="5"/>
  <c r="J226" i="5" s="1"/>
  <c r="I26" i="8"/>
  <c r="I211" i="5"/>
  <c r="I226" i="5" s="1"/>
  <c r="I213" i="5"/>
  <c r="I227" i="5" s="1"/>
  <c r="O275" i="5"/>
  <c r="O283" i="5" s="1"/>
  <c r="Q275" i="5"/>
  <c r="Q282" i="5" s="1"/>
  <c r="R220" i="5"/>
  <c r="R226" i="5" s="1"/>
  <c r="R222" i="5"/>
  <c r="R227" i="5" s="1"/>
  <c r="S223" i="5"/>
  <c r="S227" i="5" s="1"/>
  <c r="S221" i="5"/>
  <c r="S226" i="5" s="1"/>
  <c r="H212" i="5"/>
  <c r="H227" i="5" s="1"/>
  <c r="H210" i="5"/>
  <c r="H226" i="5" s="1"/>
  <c r="J27" i="8"/>
  <c r="AM205" i="5"/>
  <c r="AM206" i="5"/>
  <c r="AM208" i="5"/>
  <c r="AM207" i="5"/>
  <c r="AE329" i="5"/>
  <c r="AM293" i="5"/>
  <c r="AM291" i="5"/>
  <c r="AM289" i="5"/>
  <c r="AM292" i="5"/>
  <c r="AM290" i="5"/>
  <c r="AA329" i="5"/>
  <c r="AB329" i="5"/>
  <c r="AC329" i="5"/>
  <c r="AD329" i="5"/>
  <c r="AD245" i="5"/>
  <c r="AB245" i="5"/>
  <c r="AC245" i="5"/>
  <c r="AE245" i="5"/>
  <c r="AA245" i="5"/>
  <c r="AE273" i="5"/>
  <c r="AC273" i="5"/>
  <c r="AA273" i="5"/>
  <c r="AD273" i="5"/>
  <c r="AB273" i="5"/>
  <c r="I16" i="8"/>
  <c r="C235" i="5" s="1"/>
  <c r="C255" i="5" s="1"/>
  <c r="E263" i="5"/>
  <c r="E282" i="5" s="1"/>
  <c r="T30" i="8"/>
  <c r="T27" i="8"/>
  <c r="T25" i="8"/>
  <c r="T33" i="8"/>
  <c r="T280" i="5" s="1"/>
  <c r="T283" i="5" s="1"/>
  <c r="T31" i="8"/>
  <c r="T20" i="8"/>
  <c r="T32" i="8"/>
  <c r="T24" i="8"/>
  <c r="T21" i="8"/>
  <c r="T23" i="8"/>
  <c r="T22" i="8"/>
  <c r="D208" i="5"/>
  <c r="D227" i="5" s="1"/>
  <c r="D206" i="5"/>
  <c r="D226" i="5" s="1"/>
  <c r="E207" i="5"/>
  <c r="E209" i="5"/>
  <c r="E227" i="5" s="1"/>
  <c r="D264" i="5"/>
  <c r="D283" i="5" s="1"/>
  <c r="F264" i="5"/>
  <c r="F282" i="5" s="1"/>
  <c r="J23" i="8"/>
  <c r="F208" i="5"/>
  <c r="F226" i="5" s="1"/>
  <c r="F225" i="5" s="1"/>
  <c r="I28" i="8"/>
  <c r="J28" i="8"/>
  <c r="R24" i="8"/>
  <c r="I32" i="8"/>
  <c r="R32" i="8"/>
  <c r="R29" i="8"/>
  <c r="I23" i="8"/>
  <c r="R23" i="8"/>
  <c r="I22" i="8"/>
  <c r="R22" i="8"/>
  <c r="R16" i="8"/>
  <c r="I27" i="8"/>
  <c r="R27" i="8"/>
  <c r="I25" i="8"/>
  <c r="R25" i="8"/>
  <c r="I21" i="8"/>
  <c r="R21" i="8"/>
  <c r="R30" i="8"/>
  <c r="R19" i="8"/>
  <c r="I17" i="8"/>
  <c r="R17" i="8"/>
  <c r="R33" i="8"/>
  <c r="I18" i="8"/>
  <c r="G237" i="5" s="1"/>
  <c r="G254" i="5" s="1"/>
  <c r="R18" i="8"/>
  <c r="I31" i="8"/>
  <c r="R31" i="8"/>
  <c r="R26" i="8"/>
  <c r="R28" i="8"/>
  <c r="I20" i="8"/>
  <c r="R20" i="8"/>
  <c r="E35" i="5"/>
  <c r="G35" i="5" s="1"/>
  <c r="N64" i="10" s="1"/>
  <c r="M67" i="8"/>
  <c r="A38" i="5" s="1"/>
  <c r="C38" i="5" s="1"/>
  <c r="N67" i="8" s="1"/>
  <c r="O67" i="8" s="1"/>
  <c r="M53" i="8"/>
  <c r="A24" i="5" s="1"/>
  <c r="C24" i="5" s="1"/>
  <c r="N53" i="8" s="1"/>
  <c r="O53" i="8" s="1"/>
  <c r="M54" i="8"/>
  <c r="Q54" i="8" s="1"/>
  <c r="M66" i="8"/>
  <c r="A37" i="5" s="1"/>
  <c r="C37" i="5" s="1"/>
  <c r="O66" i="10" s="1"/>
  <c r="R66" i="10" s="1"/>
  <c r="S66" i="10" s="1"/>
  <c r="M63" i="8"/>
  <c r="A34" i="5" s="1"/>
  <c r="C34" i="5" s="1"/>
  <c r="N63" i="8" s="1"/>
  <c r="O63" i="8" s="1"/>
  <c r="M51" i="8"/>
  <c r="Q51" i="8" s="1"/>
  <c r="M59" i="8"/>
  <c r="Q59" i="8" s="1"/>
  <c r="M52" i="8"/>
  <c r="Q52" i="8" s="1"/>
  <c r="M62" i="8"/>
  <c r="Q62" i="8" s="1"/>
  <c r="M60" i="8"/>
  <c r="A31" i="5" s="1"/>
  <c r="C31" i="5" s="1"/>
  <c r="N60" i="8" s="1"/>
  <c r="O60" i="8" s="1"/>
  <c r="M58" i="8"/>
  <c r="Q58" i="8" s="1"/>
  <c r="M68" i="8"/>
  <c r="Q68" i="8" s="1"/>
  <c r="M61" i="8"/>
  <c r="Q61" i="8" s="1"/>
  <c r="M56" i="8"/>
  <c r="A27" i="5" s="1"/>
  <c r="C27" i="5" s="1"/>
  <c r="N56" i="8" s="1"/>
  <c r="M57" i="8"/>
  <c r="Q57" i="8" s="1"/>
  <c r="M55" i="8"/>
  <c r="Q55" i="8" s="1"/>
  <c r="M64" i="8"/>
  <c r="A35" i="5" s="1"/>
  <c r="C35" i="5" s="1"/>
  <c r="N64" i="8" s="1"/>
  <c r="O64" i="8" s="1"/>
  <c r="N76" i="8"/>
  <c r="O76" i="8" s="1"/>
  <c r="R76" i="8" s="1"/>
  <c r="S76" i="8" s="1"/>
  <c r="N74" i="8"/>
  <c r="O74" i="8" s="1"/>
  <c r="R74" i="8" s="1"/>
  <c r="S74" i="8" s="1"/>
  <c r="C50" i="5"/>
  <c r="O79" i="10" s="1"/>
  <c r="R79" i="10" s="1"/>
  <c r="S79" i="10" s="1"/>
  <c r="C48" i="5"/>
  <c r="O77" i="10" s="1"/>
  <c r="R77" i="10" s="1"/>
  <c r="S77" i="10" s="1"/>
  <c r="C44" i="5"/>
  <c r="O73" i="10" s="1"/>
  <c r="R73" i="10" s="1"/>
  <c r="S73" i="10" s="1"/>
  <c r="C41" i="5"/>
  <c r="N70" i="8" s="1"/>
  <c r="O70" i="8" s="1"/>
  <c r="R70" i="8" s="1"/>
  <c r="S70" i="8" s="1"/>
  <c r="C19" i="5"/>
  <c r="N48" i="8" s="1"/>
  <c r="O48" i="8" s="1"/>
  <c r="R48" i="8" s="1"/>
  <c r="S48" i="8" s="1"/>
  <c r="C18" i="5"/>
  <c r="N47" i="8" s="1"/>
  <c r="C17" i="5"/>
  <c r="C15" i="5"/>
  <c r="N44" i="8" s="1"/>
  <c r="C25" i="10"/>
  <c r="I63" i="10"/>
  <c r="Q64" i="10"/>
  <c r="Q77" i="8"/>
  <c r="Q47" i="8"/>
  <c r="A16" i="5"/>
  <c r="Q79" i="8"/>
  <c r="A46" i="5"/>
  <c r="A40" i="5"/>
  <c r="Q71" i="8"/>
  <c r="A42" i="5"/>
  <c r="A36" i="5"/>
  <c r="Q73" i="8"/>
  <c r="Q69" i="8"/>
  <c r="Q75" i="8"/>
  <c r="H41" i="8"/>
  <c r="J225" i="5" l="1"/>
  <c r="M225" i="5"/>
  <c r="E281" i="5"/>
  <c r="H225" i="5"/>
  <c r="F281" i="5"/>
  <c r="R225" i="5"/>
  <c r="S225" i="5"/>
  <c r="AM311" i="5"/>
  <c r="K327" i="5"/>
  <c r="K339" i="5" s="1"/>
  <c r="M327" i="5"/>
  <c r="M338" i="5" s="1"/>
  <c r="L300" i="5"/>
  <c r="L311" i="5" s="1"/>
  <c r="L298" i="5"/>
  <c r="L310" i="5" s="1"/>
  <c r="N274" i="5"/>
  <c r="N283" i="5" s="1"/>
  <c r="P274" i="5"/>
  <c r="P282" i="5" s="1"/>
  <c r="P281" i="5" s="1"/>
  <c r="R250" i="5"/>
  <c r="R255" i="5" s="1"/>
  <c r="T250" i="5"/>
  <c r="T254" i="5" s="1"/>
  <c r="K31" i="8"/>
  <c r="M31" i="8" s="1"/>
  <c r="N31" i="8" s="1"/>
  <c r="O31" i="8" s="1"/>
  <c r="J242" i="5"/>
  <c r="J255" i="5" s="1"/>
  <c r="L242" i="5"/>
  <c r="L254" i="5" s="1"/>
  <c r="K23" i="8"/>
  <c r="M23" i="8" s="1"/>
  <c r="N23" i="8" s="1"/>
  <c r="H294" i="5"/>
  <c r="H310" i="5" s="1"/>
  <c r="H296" i="5"/>
  <c r="H311" i="5" s="1"/>
  <c r="I323" i="5"/>
  <c r="I338" i="5" s="1"/>
  <c r="G323" i="5"/>
  <c r="G339" i="5" s="1"/>
  <c r="Q333" i="5"/>
  <c r="Q339" i="5" s="1"/>
  <c r="S333" i="5"/>
  <c r="S338" i="5" s="1"/>
  <c r="R304" i="5"/>
  <c r="R310" i="5" s="1"/>
  <c r="R306" i="5"/>
  <c r="R311" i="5" s="1"/>
  <c r="N246" i="5"/>
  <c r="N255" i="5" s="1"/>
  <c r="P246" i="5"/>
  <c r="P254" i="5" s="1"/>
  <c r="K27" i="8"/>
  <c r="M27" i="8" s="1"/>
  <c r="N27" i="8" s="1"/>
  <c r="O27" i="8" s="1"/>
  <c r="I297" i="5"/>
  <c r="I311" i="5" s="1"/>
  <c r="I295" i="5"/>
  <c r="I310" i="5" s="1"/>
  <c r="J324" i="5"/>
  <c r="J338" i="5" s="1"/>
  <c r="H324" i="5"/>
  <c r="H339" i="5" s="1"/>
  <c r="U335" i="5"/>
  <c r="U338" i="5" s="1"/>
  <c r="U337" i="5" s="1"/>
  <c r="T306" i="5"/>
  <c r="T310" i="5" s="1"/>
  <c r="T308" i="5"/>
  <c r="T311" i="5" s="1"/>
  <c r="S335" i="5"/>
  <c r="S339" i="5" s="1"/>
  <c r="I267" i="5"/>
  <c r="I282" i="5" s="1"/>
  <c r="G267" i="5"/>
  <c r="G283" i="5" s="1"/>
  <c r="G281" i="5" s="1"/>
  <c r="I225" i="5"/>
  <c r="O331" i="5"/>
  <c r="O339" i="5" s="1"/>
  <c r="P302" i="5"/>
  <c r="P310" i="5" s="1"/>
  <c r="Q331" i="5"/>
  <c r="Q338" i="5" s="1"/>
  <c r="P304" i="5"/>
  <c r="P311" i="5" s="1"/>
  <c r="T336" i="5"/>
  <c r="T339" i="5" s="1"/>
  <c r="U307" i="5"/>
  <c r="U310" i="5" s="1"/>
  <c r="U309" i="5" s="1"/>
  <c r="H240" i="5"/>
  <c r="H255" i="5" s="1"/>
  <c r="J240" i="5"/>
  <c r="J254" i="5" s="1"/>
  <c r="K21" i="8"/>
  <c r="M21" i="8" s="1"/>
  <c r="N21" i="8" s="1"/>
  <c r="O21" i="8" s="1"/>
  <c r="J298" i="5"/>
  <c r="J311" i="5" s="1"/>
  <c r="K325" i="5"/>
  <c r="K338" i="5" s="1"/>
  <c r="I325" i="5"/>
  <c r="I339" i="5" s="1"/>
  <c r="J296" i="5"/>
  <c r="J310" i="5" s="1"/>
  <c r="S251" i="5"/>
  <c r="S255" i="5" s="1"/>
  <c r="S253" i="5" s="1"/>
  <c r="U251" i="5"/>
  <c r="U254" i="5" s="1"/>
  <c r="U253" i="5" s="1"/>
  <c r="K32" i="8"/>
  <c r="M32" i="8" s="1"/>
  <c r="N32" i="8" s="1"/>
  <c r="O32" i="8" s="1"/>
  <c r="M245" i="5"/>
  <c r="M255" i="5" s="1"/>
  <c r="O245" i="5"/>
  <c r="O254" i="5" s="1"/>
  <c r="K26" i="8"/>
  <c r="M26" i="8" s="1"/>
  <c r="N26" i="8" s="1"/>
  <c r="O26" i="8" s="1"/>
  <c r="N225" i="5"/>
  <c r="M329" i="5"/>
  <c r="M339" i="5" s="1"/>
  <c r="O329" i="5"/>
  <c r="O338" i="5" s="1"/>
  <c r="N302" i="5"/>
  <c r="N311" i="5" s="1"/>
  <c r="N300" i="5"/>
  <c r="N310" i="5" s="1"/>
  <c r="I269" i="5"/>
  <c r="I283" i="5" s="1"/>
  <c r="K269" i="5"/>
  <c r="K282" i="5" s="1"/>
  <c r="K299" i="5"/>
  <c r="K311" i="5" s="1"/>
  <c r="J326" i="5"/>
  <c r="J339" i="5" s="1"/>
  <c r="K297" i="5"/>
  <c r="K310" i="5" s="1"/>
  <c r="L326" i="5"/>
  <c r="L338" i="5" s="1"/>
  <c r="I241" i="5"/>
  <c r="I255" i="5" s="1"/>
  <c r="K241" i="5"/>
  <c r="K254" i="5" s="1"/>
  <c r="K22" i="8"/>
  <c r="M22" i="8" s="1"/>
  <c r="N22" i="8" s="1"/>
  <c r="O22" i="8" s="1"/>
  <c r="T278" i="5"/>
  <c r="T282" i="5" s="1"/>
  <c r="T281" i="5" s="1"/>
  <c r="R278" i="5"/>
  <c r="R283" i="5" s="1"/>
  <c r="R281" i="5" s="1"/>
  <c r="J32" i="8"/>
  <c r="O217" i="5"/>
  <c r="O226" i="5" s="1"/>
  <c r="O219" i="5"/>
  <c r="O227" i="5" s="1"/>
  <c r="R334" i="5"/>
  <c r="R339" i="5" s="1"/>
  <c r="S305" i="5"/>
  <c r="S310" i="5" s="1"/>
  <c r="S307" i="5"/>
  <c r="S311" i="5" s="1"/>
  <c r="T334" i="5"/>
  <c r="T338" i="5" s="1"/>
  <c r="J270" i="5"/>
  <c r="J283" i="5" s="1"/>
  <c r="L270" i="5"/>
  <c r="L282" i="5" s="1"/>
  <c r="L328" i="5"/>
  <c r="L339" i="5" s="1"/>
  <c r="N328" i="5"/>
  <c r="N338" i="5" s="1"/>
  <c r="M301" i="5"/>
  <c r="M311" i="5" s="1"/>
  <c r="M299" i="5"/>
  <c r="M310" i="5" s="1"/>
  <c r="I33" i="8"/>
  <c r="P220" i="5"/>
  <c r="P227" i="5" s="1"/>
  <c r="P218" i="5"/>
  <c r="P226" i="5" s="1"/>
  <c r="F322" i="5"/>
  <c r="F339" i="5" s="1"/>
  <c r="H322" i="5"/>
  <c r="H338" i="5" s="1"/>
  <c r="G293" i="5"/>
  <c r="G310" i="5" s="1"/>
  <c r="G295" i="5"/>
  <c r="G311" i="5" s="1"/>
  <c r="O247" i="5"/>
  <c r="O255" i="5" s="1"/>
  <c r="Q247" i="5"/>
  <c r="Q254" i="5" s="1"/>
  <c r="Q253" i="5" s="1"/>
  <c r="K28" i="8"/>
  <c r="M28" i="8" s="1"/>
  <c r="N28" i="8" s="1"/>
  <c r="O28" i="8" s="1"/>
  <c r="U279" i="5"/>
  <c r="U282" i="5" s="1"/>
  <c r="U281" i="5" s="1"/>
  <c r="S279" i="5"/>
  <c r="S283" i="5" s="1"/>
  <c r="P332" i="5"/>
  <c r="P339" i="5" s="1"/>
  <c r="R332" i="5"/>
  <c r="R338" i="5" s="1"/>
  <c r="Q305" i="5"/>
  <c r="Q311" i="5" s="1"/>
  <c r="Q303" i="5"/>
  <c r="Q310" i="5" s="1"/>
  <c r="O281" i="5"/>
  <c r="K271" i="5"/>
  <c r="K283" i="5" s="1"/>
  <c r="M271" i="5"/>
  <c r="M282" i="5" s="1"/>
  <c r="M281" i="5" s="1"/>
  <c r="N244" i="5"/>
  <c r="N254" i="5" s="1"/>
  <c r="L244" i="5"/>
  <c r="L255" i="5" s="1"/>
  <c r="S277" i="5"/>
  <c r="S282" i="5" s="1"/>
  <c r="Q277" i="5"/>
  <c r="Q283" i="5" s="1"/>
  <c r="Q281" i="5" s="1"/>
  <c r="P330" i="5"/>
  <c r="P338" i="5" s="1"/>
  <c r="N330" i="5"/>
  <c r="N339" i="5" s="1"/>
  <c r="O301" i="5"/>
  <c r="O310" i="5" s="1"/>
  <c r="O303" i="5"/>
  <c r="O311" i="5" s="1"/>
  <c r="F294" i="5"/>
  <c r="F311" i="5" s="1"/>
  <c r="G321" i="5"/>
  <c r="G338" i="5" s="1"/>
  <c r="I239" i="5"/>
  <c r="I254" i="5" s="1"/>
  <c r="G239" i="5"/>
  <c r="G255" i="5" s="1"/>
  <c r="G253" i="5" s="1"/>
  <c r="K215" i="5"/>
  <c r="K227" i="5" s="1"/>
  <c r="K213" i="5"/>
  <c r="K226" i="5" s="1"/>
  <c r="H268" i="5"/>
  <c r="H283" i="5" s="1"/>
  <c r="H281" i="5" s="1"/>
  <c r="J268" i="5"/>
  <c r="J282" i="5" s="1"/>
  <c r="N272" i="5"/>
  <c r="N282" i="5" s="1"/>
  <c r="L272" i="5"/>
  <c r="L283" i="5" s="1"/>
  <c r="AM227" i="5"/>
  <c r="H25" i="10"/>
  <c r="S25" i="10"/>
  <c r="AM226" i="5"/>
  <c r="Q25" i="10"/>
  <c r="AM310" i="5"/>
  <c r="E235" i="5"/>
  <c r="E254" i="5" s="1"/>
  <c r="C68" i="9"/>
  <c r="K18" i="8"/>
  <c r="M18" i="8" s="1"/>
  <c r="N18" i="8" s="1"/>
  <c r="K17" i="8"/>
  <c r="M17" i="8" s="1"/>
  <c r="N17" i="8" s="1"/>
  <c r="D225" i="5"/>
  <c r="E237" i="5"/>
  <c r="E255" i="5" s="1"/>
  <c r="E321" i="5"/>
  <c r="E339" i="5" s="1"/>
  <c r="F292" i="5"/>
  <c r="F310" i="5" s="1"/>
  <c r="E319" i="5"/>
  <c r="D292" i="5"/>
  <c r="D311" i="5" s="1"/>
  <c r="D290" i="5"/>
  <c r="D310" i="5" s="1"/>
  <c r="C319" i="5"/>
  <c r="C339" i="5" s="1"/>
  <c r="E293" i="5"/>
  <c r="E311" i="5" s="1"/>
  <c r="F320" i="5"/>
  <c r="F338" i="5" s="1"/>
  <c r="D320" i="5"/>
  <c r="D339" i="5" s="1"/>
  <c r="E291" i="5"/>
  <c r="D236" i="5"/>
  <c r="D255" i="5" s="1"/>
  <c r="F236" i="5"/>
  <c r="F254" i="5" s="1"/>
  <c r="E226" i="5"/>
  <c r="E225" i="5" s="1"/>
  <c r="J33" i="8"/>
  <c r="U223" i="5" s="1"/>
  <c r="U226" i="5" s="1"/>
  <c r="U225" i="5" s="1"/>
  <c r="V25" i="10"/>
  <c r="Q53" i="8"/>
  <c r="R53" i="8" s="1"/>
  <c r="S53" i="8" s="1"/>
  <c r="Q63" i="8"/>
  <c r="R63" i="8" s="1"/>
  <c r="S63" i="8" s="1"/>
  <c r="A25" i="5"/>
  <c r="C25" i="5" s="1"/>
  <c r="N54" i="8" s="1"/>
  <c r="O54" i="8" s="1"/>
  <c r="R54" i="8" s="1"/>
  <c r="S54" i="8" s="1"/>
  <c r="Q66" i="8"/>
  <c r="Q67" i="8"/>
  <c r="R67" i="8" s="1"/>
  <c r="S67" i="8" s="1"/>
  <c r="A39" i="5"/>
  <c r="C39" i="5" s="1"/>
  <c r="N68" i="8" s="1"/>
  <c r="O68" i="8" s="1"/>
  <c r="R68" i="8" s="1"/>
  <c r="S68" i="8" s="1"/>
  <c r="A30" i="5"/>
  <c r="C30" i="5" s="1"/>
  <c r="N59" i="8" s="1"/>
  <c r="O59" i="8" s="1"/>
  <c r="R59" i="8" s="1"/>
  <c r="S59" i="8" s="1"/>
  <c r="Q56" i="8"/>
  <c r="A22" i="5"/>
  <c r="C22" i="5" s="1"/>
  <c r="N51" i="8" s="1"/>
  <c r="O51" i="8" s="1"/>
  <c r="R51" i="8" s="1"/>
  <c r="A29" i="5"/>
  <c r="C29" i="5" s="1"/>
  <c r="N58" i="8" s="1"/>
  <c r="O58" i="8" s="1"/>
  <c r="R58" i="8" s="1"/>
  <c r="S58" i="8" s="1"/>
  <c r="A26" i="5"/>
  <c r="C26" i="5" s="1"/>
  <c r="N55" i="8" s="1"/>
  <c r="O55" i="8" s="1"/>
  <c r="R55" i="8" s="1"/>
  <c r="S55" i="8" s="1"/>
  <c r="A28" i="5"/>
  <c r="C28" i="5" s="1"/>
  <c r="N57" i="8" s="1"/>
  <c r="O57" i="8" s="1"/>
  <c r="R57" i="8" s="1"/>
  <c r="S57" i="8" s="1"/>
  <c r="A23" i="5"/>
  <c r="C23" i="5" s="1"/>
  <c r="N52" i="8" s="1"/>
  <c r="O52" i="8" s="1"/>
  <c r="R52" i="8" s="1"/>
  <c r="S52" i="8" s="1"/>
  <c r="Q60" i="8"/>
  <c r="R60" i="8" s="1"/>
  <c r="S60" i="8" s="1"/>
  <c r="Q64" i="8"/>
  <c r="R64" i="8" s="1"/>
  <c r="S64" i="8" s="1"/>
  <c r="A33" i="5"/>
  <c r="A32" i="5"/>
  <c r="F31" i="5"/>
  <c r="U25" i="10"/>
  <c r="O70" i="10"/>
  <c r="R70" i="10" s="1"/>
  <c r="S70" i="10" s="1"/>
  <c r="O67" i="10"/>
  <c r="R67" i="10" s="1"/>
  <c r="S67" i="10" s="1"/>
  <c r="O64" i="10"/>
  <c r="R64" i="10" s="1"/>
  <c r="S64" i="10" s="1"/>
  <c r="N79" i="8"/>
  <c r="O79" i="8" s="1"/>
  <c r="R79" i="8" s="1"/>
  <c r="N77" i="8"/>
  <c r="O77" i="8" s="1"/>
  <c r="R77" i="8" s="1"/>
  <c r="S77" i="8" s="1"/>
  <c r="N73" i="8"/>
  <c r="O73" i="8" s="1"/>
  <c r="R73" i="8" s="1"/>
  <c r="S73" i="8" s="1"/>
  <c r="N66" i="8"/>
  <c r="O66" i="8" s="1"/>
  <c r="N46" i="8"/>
  <c r="O46" i="8" s="1"/>
  <c r="R46" i="8" s="1"/>
  <c r="S46" i="8" s="1"/>
  <c r="C46" i="5"/>
  <c r="O75" i="10" s="1"/>
  <c r="R75" i="10" s="1"/>
  <c r="S75" i="10" s="1"/>
  <c r="C42" i="5"/>
  <c r="O71" i="10" s="1"/>
  <c r="R71" i="10" s="1"/>
  <c r="S71" i="10" s="1"/>
  <c r="C40" i="5"/>
  <c r="N69" i="8" s="1"/>
  <c r="O69" i="8" s="1"/>
  <c r="R69" i="8" s="1"/>
  <c r="S69" i="8" s="1"/>
  <c r="C36" i="5"/>
  <c r="N65" i="8" s="1"/>
  <c r="O65" i="8" s="1"/>
  <c r="R65" i="8" s="1"/>
  <c r="S65" i="8" s="1"/>
  <c r="C16" i="5"/>
  <c r="I62" i="10"/>
  <c r="J63" i="10"/>
  <c r="E25" i="10"/>
  <c r="D25" i="10"/>
  <c r="M63" i="10"/>
  <c r="I41" i="8"/>
  <c r="H14" i="8" s="1"/>
  <c r="C14" i="8"/>
  <c r="O56" i="8"/>
  <c r="O44" i="8"/>
  <c r="R44" i="8" s="1"/>
  <c r="S44" i="8" s="1"/>
  <c r="O47" i="8"/>
  <c r="R47" i="8" s="1"/>
  <c r="S47" i="8" s="1"/>
  <c r="H42" i="8"/>
  <c r="I42" i="8" s="1"/>
  <c r="H43" i="8"/>
  <c r="U52" i="9" l="1"/>
  <c r="S52" i="9"/>
  <c r="P49" i="9"/>
  <c r="P57" i="9" s="1"/>
  <c r="V53" i="9"/>
  <c r="T53" i="9"/>
  <c r="T57" i="9" s="1"/>
  <c r="J43" i="9"/>
  <c r="J57" i="9" s="1"/>
  <c r="L43" i="9"/>
  <c r="I42" i="9"/>
  <c r="I57" i="9" s="1"/>
  <c r="K42" i="9"/>
  <c r="K56" i="9" s="1"/>
  <c r="P47" i="9"/>
  <c r="P56" i="9" s="1"/>
  <c r="N47" i="9"/>
  <c r="N57" i="9" s="1"/>
  <c r="O48" i="9"/>
  <c r="O57" i="9" s="1"/>
  <c r="Q48" i="9"/>
  <c r="Q56" i="9" s="1"/>
  <c r="G337" i="5"/>
  <c r="F337" i="5"/>
  <c r="P309" i="5"/>
  <c r="S309" i="5"/>
  <c r="O337" i="5"/>
  <c r="S79" i="8"/>
  <c r="F309" i="5"/>
  <c r="R337" i="5"/>
  <c r="J253" i="5"/>
  <c r="J281" i="5"/>
  <c r="M309" i="5"/>
  <c r="K337" i="5"/>
  <c r="I337" i="5"/>
  <c r="Q337" i="5"/>
  <c r="I253" i="5"/>
  <c r="S281" i="5"/>
  <c r="K225" i="5"/>
  <c r="H337" i="5"/>
  <c r="L309" i="5"/>
  <c r="I281" i="5"/>
  <c r="I309" i="5"/>
  <c r="L281" i="5"/>
  <c r="AM309" i="5"/>
  <c r="AM225" i="5"/>
  <c r="N281" i="5"/>
  <c r="N253" i="5"/>
  <c r="Q309" i="5"/>
  <c r="N337" i="5"/>
  <c r="L337" i="5"/>
  <c r="N309" i="5"/>
  <c r="O253" i="5"/>
  <c r="T309" i="5"/>
  <c r="S337" i="5"/>
  <c r="P337" i="5"/>
  <c r="P225" i="5"/>
  <c r="K309" i="5"/>
  <c r="L253" i="5"/>
  <c r="J337" i="5"/>
  <c r="G309" i="5"/>
  <c r="O225" i="5"/>
  <c r="K281" i="5"/>
  <c r="M337" i="5"/>
  <c r="T252" i="5"/>
  <c r="T255" i="5" s="1"/>
  <c r="T253" i="5" s="1"/>
  <c r="K33" i="8"/>
  <c r="M33" i="8" s="1"/>
  <c r="N33" i="8" s="1"/>
  <c r="O33" i="8" s="1"/>
  <c r="O309" i="5"/>
  <c r="T337" i="5"/>
  <c r="T224" i="5"/>
  <c r="T227" i="5" s="1"/>
  <c r="T222" i="5"/>
  <c r="T226" i="5" s="1"/>
  <c r="J309" i="5"/>
  <c r="R309" i="5"/>
  <c r="H309" i="5"/>
  <c r="U139" i="5"/>
  <c r="U142" i="5" s="1"/>
  <c r="U141" i="5" s="1"/>
  <c r="T138" i="5"/>
  <c r="T142" i="5" s="1"/>
  <c r="S139" i="5"/>
  <c r="S143" i="5" s="1"/>
  <c r="R138" i="5"/>
  <c r="R143" i="5" s="1"/>
  <c r="Q135" i="5"/>
  <c r="Q142" i="5" s="1"/>
  <c r="P134" i="5"/>
  <c r="P142" i="5" s="1"/>
  <c r="O135" i="5"/>
  <c r="O143" i="5" s="1"/>
  <c r="O133" i="5"/>
  <c r="O142" i="5" s="1"/>
  <c r="N134" i="5"/>
  <c r="N143" i="5" s="1"/>
  <c r="M133" i="5"/>
  <c r="M143" i="5" s="1"/>
  <c r="K129" i="5"/>
  <c r="K142" i="5" s="1"/>
  <c r="J128" i="5"/>
  <c r="J142" i="5" s="1"/>
  <c r="I129" i="5"/>
  <c r="I143" i="5" s="1"/>
  <c r="H128" i="5"/>
  <c r="H143" i="5" s="1"/>
  <c r="J25" i="10"/>
  <c r="Q14" i="8"/>
  <c r="C67" i="9"/>
  <c r="T25" i="10"/>
  <c r="E253" i="5"/>
  <c r="D309" i="5"/>
  <c r="C70" i="9"/>
  <c r="E338" i="5"/>
  <c r="E337" i="5" s="1"/>
  <c r="E310" i="5"/>
  <c r="E309" i="5" s="1"/>
  <c r="V14" i="8"/>
  <c r="I25" i="10"/>
  <c r="R25" i="10"/>
  <c r="D14" i="8"/>
  <c r="T14" i="8" s="1"/>
  <c r="C261" i="5" s="1"/>
  <c r="C282" i="5" s="1"/>
  <c r="C281" i="5" s="1"/>
  <c r="E34" i="5"/>
  <c r="G34" i="5" s="1"/>
  <c r="N63" i="10" s="1"/>
  <c r="O63" i="10" s="1"/>
  <c r="R66" i="8"/>
  <c r="S66" i="8" s="1"/>
  <c r="R56" i="8"/>
  <c r="S56" i="8" s="1"/>
  <c r="C32" i="5"/>
  <c r="N61" i="8" s="1"/>
  <c r="O61" i="8" s="1"/>
  <c r="R61" i="8" s="1"/>
  <c r="C33" i="5"/>
  <c r="N62" i="8" s="1"/>
  <c r="O62" i="8" s="1"/>
  <c r="R62" i="8" s="1"/>
  <c r="S62" i="8" s="1"/>
  <c r="B20" i="5"/>
  <c r="U14" i="8"/>
  <c r="O69" i="10"/>
  <c r="R69" i="10" s="1"/>
  <c r="S69" i="10" s="1"/>
  <c r="N45" i="8"/>
  <c r="O45" i="8" s="1"/>
  <c r="R45" i="8" s="1"/>
  <c r="S45" i="8" s="1"/>
  <c r="N75" i="8"/>
  <c r="O75" i="8" s="1"/>
  <c r="R75" i="8" s="1"/>
  <c r="S75" i="8" s="1"/>
  <c r="O65" i="10"/>
  <c r="R65" i="10" s="1"/>
  <c r="S65" i="10" s="1"/>
  <c r="N71" i="8"/>
  <c r="O71" i="8" s="1"/>
  <c r="R71" i="8" s="1"/>
  <c r="O68" i="10"/>
  <c r="R68" i="10" s="1"/>
  <c r="S68" i="10" s="1"/>
  <c r="J62" i="10"/>
  <c r="M62" i="10"/>
  <c r="Q63" i="10"/>
  <c r="J41" i="8"/>
  <c r="M41" i="8"/>
  <c r="I43" i="8"/>
  <c r="H15" i="8" s="1"/>
  <c r="C15" i="8"/>
  <c r="E14" i="8"/>
  <c r="J42" i="8"/>
  <c r="M42" i="8"/>
  <c r="U54" i="9" l="1"/>
  <c r="U57" i="9" s="1"/>
  <c r="T225" i="5"/>
  <c r="AL208" i="5"/>
  <c r="AL220" i="5"/>
  <c r="AL214" i="5"/>
  <c r="AL223" i="5"/>
  <c r="AL218" i="5"/>
  <c r="AL215" i="5"/>
  <c r="AL210" i="5"/>
  <c r="AL219" i="5"/>
  <c r="AL221" i="5"/>
  <c r="AL222" i="5"/>
  <c r="AL211" i="5"/>
  <c r="AL224" i="5"/>
  <c r="AL212" i="5"/>
  <c r="AL213" i="5"/>
  <c r="AL217" i="5"/>
  <c r="AR272" i="5"/>
  <c r="AT272" i="5"/>
  <c r="AS272" i="5"/>
  <c r="AP272" i="5"/>
  <c r="AF272" i="5"/>
  <c r="AN272" i="5"/>
  <c r="AM272" i="5"/>
  <c r="AQ272" i="5"/>
  <c r="AO272" i="5"/>
  <c r="AG272" i="5"/>
  <c r="AK272" i="5"/>
  <c r="AK283" i="5" s="1"/>
  <c r="AI272" i="5"/>
  <c r="AJ272" i="5"/>
  <c r="AH272" i="5"/>
  <c r="T140" i="5"/>
  <c r="T143" i="5" s="1"/>
  <c r="T141" i="5" s="1"/>
  <c r="AT328" i="5"/>
  <c r="AQ328" i="5"/>
  <c r="AL294" i="5"/>
  <c r="AS328" i="5"/>
  <c r="AL304" i="5"/>
  <c r="AF328" i="5"/>
  <c r="AI328" i="5"/>
  <c r="AP328" i="5"/>
  <c r="AR328" i="5"/>
  <c r="AN328" i="5"/>
  <c r="AM328" i="5"/>
  <c r="AJ328" i="5"/>
  <c r="AL307" i="5"/>
  <c r="AL306" i="5"/>
  <c r="AL305" i="5"/>
  <c r="AL295" i="5"/>
  <c r="AH328" i="5"/>
  <c r="AO328" i="5"/>
  <c r="AL308" i="5"/>
  <c r="AL302" i="5"/>
  <c r="AL299" i="5"/>
  <c r="AL297" i="5"/>
  <c r="AL301" i="5"/>
  <c r="AL298" i="5"/>
  <c r="AK328" i="5"/>
  <c r="AK339" i="5" s="1"/>
  <c r="AL303" i="5"/>
  <c r="AG328" i="5"/>
  <c r="AL296" i="5"/>
  <c r="AS244" i="5"/>
  <c r="AT244" i="5"/>
  <c r="AF244" i="5"/>
  <c r="AR244" i="5"/>
  <c r="AQ244" i="5"/>
  <c r="AP244" i="5"/>
  <c r="AM244" i="5"/>
  <c r="AN244" i="5"/>
  <c r="AO244" i="5"/>
  <c r="AJ244" i="5"/>
  <c r="AG244" i="5"/>
  <c r="AK244" i="5"/>
  <c r="AK255" i="5" s="1"/>
  <c r="AI244" i="5"/>
  <c r="AH244" i="5"/>
  <c r="O141" i="5"/>
  <c r="P55" i="9"/>
  <c r="L27" i="8" s="1"/>
  <c r="AL205" i="5"/>
  <c r="AL207" i="5"/>
  <c r="AL209" i="5"/>
  <c r="AL206" i="5"/>
  <c r="J14" i="8"/>
  <c r="B206" i="5" s="1"/>
  <c r="B227" i="5" s="1"/>
  <c r="B225" i="5" s="1"/>
  <c r="AC272" i="5"/>
  <c r="AA272" i="5"/>
  <c r="AE272" i="5"/>
  <c r="AB272" i="5"/>
  <c r="AD272" i="5"/>
  <c r="AB328" i="5"/>
  <c r="AD328" i="5"/>
  <c r="AL292" i="5"/>
  <c r="AL293" i="5"/>
  <c r="AE328" i="5"/>
  <c r="AL291" i="5"/>
  <c r="AL289" i="5"/>
  <c r="AL290" i="5"/>
  <c r="AC328" i="5"/>
  <c r="AA328" i="5"/>
  <c r="AE244" i="5"/>
  <c r="AB244" i="5"/>
  <c r="AC244" i="5"/>
  <c r="AA244" i="5"/>
  <c r="AD244" i="5"/>
  <c r="E15" i="8"/>
  <c r="J15" i="8" s="1"/>
  <c r="Q15" i="8"/>
  <c r="O17" i="8"/>
  <c r="O18" i="8"/>
  <c r="O23" i="8"/>
  <c r="Q41" i="8"/>
  <c r="I19" i="8"/>
  <c r="H238" i="5" s="1"/>
  <c r="H254" i="5" s="1"/>
  <c r="H253" i="5" s="1"/>
  <c r="J19" i="8"/>
  <c r="V15" i="8"/>
  <c r="I14" i="8"/>
  <c r="R14" i="8"/>
  <c r="E33" i="5"/>
  <c r="G33" i="5" s="1"/>
  <c r="N62" i="10" s="1"/>
  <c r="O62" i="10" s="1"/>
  <c r="R63" i="10"/>
  <c r="S63" i="10" s="1"/>
  <c r="M49" i="8"/>
  <c r="Q49" i="8" s="1"/>
  <c r="B21" i="5"/>
  <c r="U15" i="8"/>
  <c r="Q62" i="10"/>
  <c r="S57" i="9"/>
  <c r="U56" i="9"/>
  <c r="V55" i="9"/>
  <c r="L33" i="8" s="1"/>
  <c r="V56" i="9"/>
  <c r="L56" i="9"/>
  <c r="J43" i="8"/>
  <c r="D15" i="8"/>
  <c r="T15" i="8" s="1"/>
  <c r="M43" i="8"/>
  <c r="A12" i="5"/>
  <c r="Q42" i="8"/>
  <c r="A13" i="5"/>
  <c r="K44" i="9" l="1"/>
  <c r="F39" i="9"/>
  <c r="F57" i="9" s="1"/>
  <c r="H39" i="9"/>
  <c r="U55" i="9"/>
  <c r="L32" i="8" s="1"/>
  <c r="G38" i="9"/>
  <c r="G56" i="9" s="1"/>
  <c r="E38" i="9"/>
  <c r="E57" i="9" s="1"/>
  <c r="AL311" i="5"/>
  <c r="AL227" i="5"/>
  <c r="G211" i="5"/>
  <c r="G227" i="5" s="1"/>
  <c r="G209" i="5"/>
  <c r="G226" i="5" s="1"/>
  <c r="K20" i="8"/>
  <c r="M20" i="8" s="1"/>
  <c r="N20" i="8" s="1"/>
  <c r="O20" i="8" s="1"/>
  <c r="L130" i="5"/>
  <c r="L142" i="5" s="1"/>
  <c r="J130" i="5"/>
  <c r="J143" i="5" s="1"/>
  <c r="J141" i="5" s="1"/>
  <c r="G125" i="5"/>
  <c r="G142" i="5" s="1"/>
  <c r="P31" i="8"/>
  <c r="AL226" i="5"/>
  <c r="AL310" i="5"/>
  <c r="E125" i="5"/>
  <c r="E143" i="5" s="1"/>
  <c r="F238" i="5"/>
  <c r="F255" i="5" s="1"/>
  <c r="F253" i="5" s="1"/>
  <c r="K19" i="8"/>
  <c r="M19" i="8" s="1"/>
  <c r="N19" i="8" s="1"/>
  <c r="F124" i="5"/>
  <c r="F142" i="5" s="1"/>
  <c r="D124" i="5"/>
  <c r="D143" i="5" s="1"/>
  <c r="P18" i="8"/>
  <c r="P17" i="8"/>
  <c r="P33" i="8"/>
  <c r="P23" i="8"/>
  <c r="P27" i="8"/>
  <c r="P26" i="8"/>
  <c r="P32" i="8"/>
  <c r="P22" i="8"/>
  <c r="P28" i="8"/>
  <c r="P21" i="8"/>
  <c r="C233" i="5"/>
  <c r="C254" i="5" s="1"/>
  <c r="C253" i="5" s="1"/>
  <c r="S51" i="8"/>
  <c r="B262" i="5"/>
  <c r="B283" i="5" s="1"/>
  <c r="B281" i="5" s="1"/>
  <c r="D262" i="5"/>
  <c r="D282" i="5" s="1"/>
  <c r="D281" i="5" s="1"/>
  <c r="B290" i="5"/>
  <c r="B311" i="5" s="1"/>
  <c r="B309" i="5" s="1"/>
  <c r="C317" i="5"/>
  <c r="C338" i="5" s="1"/>
  <c r="C337" i="5" s="1"/>
  <c r="C207" i="5"/>
  <c r="C205" i="5"/>
  <c r="C226" i="5" s="1"/>
  <c r="J24" i="8"/>
  <c r="M44" i="9" s="1"/>
  <c r="I24" i="8"/>
  <c r="I15" i="8"/>
  <c r="R15" i="8"/>
  <c r="K16" i="8" s="1"/>
  <c r="M16" i="8" s="1"/>
  <c r="N16" i="8" s="1"/>
  <c r="R62" i="10"/>
  <c r="S62" i="10" s="1"/>
  <c r="A20" i="5"/>
  <c r="C20" i="5" s="1"/>
  <c r="N49" i="8" s="1"/>
  <c r="O49" i="8" s="1"/>
  <c r="R49" i="8" s="1"/>
  <c r="S49" i="8" s="1"/>
  <c r="M50" i="8"/>
  <c r="Q50" i="8" s="1"/>
  <c r="Q43" i="8"/>
  <c r="C13" i="5"/>
  <c r="C12" i="5"/>
  <c r="N41" i="8" s="1"/>
  <c r="O41" i="8" s="1"/>
  <c r="R41" i="8" s="1"/>
  <c r="S41" i="8" s="1"/>
  <c r="I61" i="10"/>
  <c r="C24" i="10"/>
  <c r="A14" i="5"/>
  <c r="P20" i="8" l="1"/>
  <c r="J41" i="9"/>
  <c r="H41" i="9"/>
  <c r="H57" i="9" s="1"/>
  <c r="G225" i="5"/>
  <c r="AL309" i="5"/>
  <c r="K243" i="5"/>
  <c r="K255" i="5" s="1"/>
  <c r="K253" i="5" s="1"/>
  <c r="M243" i="5"/>
  <c r="M254" i="5" s="1"/>
  <c r="M253" i="5" s="1"/>
  <c r="K24" i="8"/>
  <c r="M24" i="8" s="1"/>
  <c r="N24" i="8" s="1"/>
  <c r="O24" i="8" s="1"/>
  <c r="L216" i="5"/>
  <c r="L227" i="5" s="1"/>
  <c r="L214" i="5"/>
  <c r="L226" i="5" s="1"/>
  <c r="K25" i="8"/>
  <c r="M25" i="8" s="1"/>
  <c r="N25" i="8" s="1"/>
  <c r="O25" i="8" s="1"/>
  <c r="AL225" i="5"/>
  <c r="G127" i="5"/>
  <c r="G143" i="5" s="1"/>
  <c r="G141" i="5" s="1"/>
  <c r="I127" i="5"/>
  <c r="I142" i="5" s="1"/>
  <c r="I141" i="5" s="1"/>
  <c r="M56" i="9"/>
  <c r="K57" i="9"/>
  <c r="K55" i="9"/>
  <c r="L22" i="8" s="1"/>
  <c r="H56" i="9"/>
  <c r="S24" i="10"/>
  <c r="H24" i="10"/>
  <c r="Q24" i="10"/>
  <c r="C227" i="5"/>
  <c r="C225" i="5" s="1"/>
  <c r="C66" i="9"/>
  <c r="K15" i="8"/>
  <c r="M15" i="8" s="1"/>
  <c r="N15" i="8" s="1"/>
  <c r="S61" i="8"/>
  <c r="K14" i="8"/>
  <c r="M14" i="8" s="1"/>
  <c r="N14" i="8" s="1"/>
  <c r="O19" i="8"/>
  <c r="B234" i="5"/>
  <c r="B255" i="5" s="1"/>
  <c r="B253" i="5" s="1"/>
  <c r="D234" i="5"/>
  <c r="D254" i="5" s="1"/>
  <c r="D253" i="5" s="1"/>
  <c r="B318" i="5"/>
  <c r="B339" i="5" s="1"/>
  <c r="B337" i="5" s="1"/>
  <c r="C289" i="5"/>
  <c r="C310" i="5" s="1"/>
  <c r="D318" i="5"/>
  <c r="D338" i="5" s="1"/>
  <c r="D337" i="5" s="1"/>
  <c r="C291" i="5"/>
  <c r="I29" i="8"/>
  <c r="J29" i="8"/>
  <c r="R49" i="9" s="1"/>
  <c r="V24" i="10"/>
  <c r="A21" i="5"/>
  <c r="C21" i="5" s="1"/>
  <c r="N50" i="8" s="1"/>
  <c r="O50" i="8" s="1"/>
  <c r="R50" i="8" s="1"/>
  <c r="S50" i="8" s="1"/>
  <c r="U24" i="10"/>
  <c r="N42" i="8"/>
  <c r="O42" i="8" s="1"/>
  <c r="R42" i="8" s="1"/>
  <c r="S42" i="8" s="1"/>
  <c r="C14" i="5"/>
  <c r="I60" i="10"/>
  <c r="J61" i="10"/>
  <c r="D24" i="10"/>
  <c r="E24" i="10"/>
  <c r="M61" i="10"/>
  <c r="M46" i="9" l="1"/>
  <c r="O46" i="9"/>
  <c r="G40" i="9"/>
  <c r="I40" i="9"/>
  <c r="P24" i="8"/>
  <c r="L45" i="9"/>
  <c r="N45" i="9"/>
  <c r="L225" i="5"/>
  <c r="K131" i="5"/>
  <c r="K143" i="5" s="1"/>
  <c r="K141" i="5" s="1"/>
  <c r="M131" i="5"/>
  <c r="M142" i="5" s="1"/>
  <c r="M141" i="5" s="1"/>
  <c r="Q221" i="5"/>
  <c r="Q227" i="5" s="1"/>
  <c r="Q219" i="5"/>
  <c r="Q226" i="5" s="1"/>
  <c r="K30" i="8"/>
  <c r="M30" i="8" s="1"/>
  <c r="N30" i="8" s="1"/>
  <c r="O30" i="8" s="1"/>
  <c r="R248" i="5"/>
  <c r="R254" i="5" s="1"/>
  <c r="R253" i="5" s="1"/>
  <c r="P248" i="5"/>
  <c r="P255" i="5" s="1"/>
  <c r="P253" i="5" s="1"/>
  <c r="K29" i="8"/>
  <c r="M29" i="8" s="1"/>
  <c r="N29" i="8" s="1"/>
  <c r="O29" i="8" s="1"/>
  <c r="H55" i="9"/>
  <c r="L19" i="8" s="1"/>
  <c r="J56" i="9"/>
  <c r="J55" i="9"/>
  <c r="L21" i="8" s="1"/>
  <c r="N132" i="5"/>
  <c r="N142" i="5" s="1"/>
  <c r="N141" i="5" s="1"/>
  <c r="L132" i="5"/>
  <c r="L143" i="5" s="1"/>
  <c r="L141" i="5" s="1"/>
  <c r="P25" i="8"/>
  <c r="H126" i="5"/>
  <c r="H142" i="5" s="1"/>
  <c r="H141" i="5" s="1"/>
  <c r="J24" i="10"/>
  <c r="P19" i="8"/>
  <c r="F126" i="5"/>
  <c r="F143" i="5" s="1"/>
  <c r="F141" i="5" s="1"/>
  <c r="T24" i="10"/>
  <c r="C311" i="5"/>
  <c r="C309" i="5" s="1"/>
  <c r="C69" i="9"/>
  <c r="S71" i="8"/>
  <c r="I24" i="10"/>
  <c r="R24" i="10"/>
  <c r="E32" i="5"/>
  <c r="G32" i="5" s="1"/>
  <c r="N61" i="10" s="1"/>
  <c r="O61" i="10" s="1"/>
  <c r="F30" i="5"/>
  <c r="N43" i="8"/>
  <c r="O43" i="8" s="1"/>
  <c r="R43" i="8" s="1"/>
  <c r="S43" i="8" s="1"/>
  <c r="Q61" i="10"/>
  <c r="J60" i="10"/>
  <c r="M60" i="10"/>
  <c r="S50" i="9" l="1"/>
  <c r="Q50" i="9"/>
  <c r="R51" i="9"/>
  <c r="R57" i="9" s="1"/>
  <c r="T51" i="9"/>
  <c r="P136" i="5"/>
  <c r="P143" i="5" s="1"/>
  <c r="P141" i="5" s="1"/>
  <c r="R136" i="5"/>
  <c r="R142" i="5" s="1"/>
  <c r="R141" i="5" s="1"/>
  <c r="M57" i="9"/>
  <c r="M55" i="9"/>
  <c r="L24" i="8" s="1"/>
  <c r="O56" i="9"/>
  <c r="O55" i="9"/>
  <c r="L26" i="8" s="1"/>
  <c r="AH271" i="5"/>
  <c r="AT271" i="5"/>
  <c r="AL271" i="5"/>
  <c r="AP271" i="5"/>
  <c r="AO271" i="5"/>
  <c r="AR271" i="5"/>
  <c r="AS271" i="5"/>
  <c r="AM271" i="5"/>
  <c r="AN271" i="5"/>
  <c r="AQ271" i="5"/>
  <c r="AJ271" i="5"/>
  <c r="AJ283" i="5" s="1"/>
  <c r="AF271" i="5"/>
  <c r="AI271" i="5"/>
  <c r="AG271" i="5"/>
  <c r="AT243" i="5"/>
  <c r="AS243" i="5"/>
  <c r="AJ243" i="5"/>
  <c r="AJ255" i="5" s="1"/>
  <c r="AQ243" i="5"/>
  <c r="AR243" i="5"/>
  <c r="AP243" i="5"/>
  <c r="AO243" i="5"/>
  <c r="AG243" i="5"/>
  <c r="AM243" i="5"/>
  <c r="AL243" i="5"/>
  <c r="AI243" i="5"/>
  <c r="AH243" i="5"/>
  <c r="AN243" i="5"/>
  <c r="AF243" i="5"/>
  <c r="Q137" i="5"/>
  <c r="Q143" i="5" s="1"/>
  <c r="Q141" i="5" s="1"/>
  <c r="S137" i="5"/>
  <c r="S142" i="5" s="1"/>
  <c r="S141" i="5" s="1"/>
  <c r="P30" i="8"/>
  <c r="L57" i="9"/>
  <c r="L55" i="9"/>
  <c r="L23" i="8" s="1"/>
  <c r="P29" i="8"/>
  <c r="Q225" i="5"/>
  <c r="AK208" i="5"/>
  <c r="AK214" i="5"/>
  <c r="AK221" i="5"/>
  <c r="AK216" i="5"/>
  <c r="AK222" i="5"/>
  <c r="AK218" i="5"/>
  <c r="AK211" i="5"/>
  <c r="AK219" i="5"/>
  <c r="AK224" i="5"/>
  <c r="AK220" i="5"/>
  <c r="AK217" i="5"/>
  <c r="AK212" i="5"/>
  <c r="AK223" i="5"/>
  <c r="AK210" i="5"/>
  <c r="AK213" i="5"/>
  <c r="N56" i="9"/>
  <c r="N55" i="9"/>
  <c r="L25" i="8" s="1"/>
  <c r="AK295" i="5"/>
  <c r="AP327" i="5"/>
  <c r="AK300" i="5"/>
  <c r="AN327" i="5"/>
  <c r="AT327" i="5"/>
  <c r="AR327" i="5"/>
  <c r="AS327" i="5"/>
  <c r="AM327" i="5"/>
  <c r="AO327" i="5"/>
  <c r="AK301" i="5"/>
  <c r="AK298" i="5"/>
  <c r="AK297" i="5"/>
  <c r="AJ327" i="5"/>
  <c r="AJ339" i="5" s="1"/>
  <c r="AK294" i="5"/>
  <c r="AQ327" i="5"/>
  <c r="AK305" i="5"/>
  <c r="AH327" i="5"/>
  <c r="AI327" i="5"/>
  <c r="AK308" i="5"/>
  <c r="AK306" i="5"/>
  <c r="AK304" i="5"/>
  <c r="AK302" i="5"/>
  <c r="AK296" i="5"/>
  <c r="AK307" i="5"/>
  <c r="AK303" i="5"/>
  <c r="AF327" i="5"/>
  <c r="AG327" i="5"/>
  <c r="AL327" i="5"/>
  <c r="R56" i="9"/>
  <c r="I56" i="9"/>
  <c r="I55" i="9"/>
  <c r="L20" i="8" s="1"/>
  <c r="AK207" i="5"/>
  <c r="AK205" i="5"/>
  <c r="AK206" i="5"/>
  <c r="AK209" i="5"/>
  <c r="AK292" i="5"/>
  <c r="AK291" i="5"/>
  <c r="AK289" i="5"/>
  <c r="AK293" i="5"/>
  <c r="AK290" i="5"/>
  <c r="AE327" i="5"/>
  <c r="AD327" i="5"/>
  <c r="AC327" i="5"/>
  <c r="AB327" i="5"/>
  <c r="AA327" i="5"/>
  <c r="AC271" i="5"/>
  <c r="AB271" i="5"/>
  <c r="AA271" i="5"/>
  <c r="AE271" i="5"/>
  <c r="AD271" i="5"/>
  <c r="AE243" i="5"/>
  <c r="AD243" i="5"/>
  <c r="AC243" i="5"/>
  <c r="AA243" i="5"/>
  <c r="AB243" i="5"/>
  <c r="G57" i="9"/>
  <c r="G55" i="9"/>
  <c r="L18" i="8" s="1"/>
  <c r="O16" i="8"/>
  <c r="O15" i="8"/>
  <c r="O14" i="8"/>
  <c r="D35" i="9" s="1"/>
  <c r="C63" i="9"/>
  <c r="C72" i="9" s="1"/>
  <c r="E31" i="5"/>
  <c r="G31" i="5" s="1"/>
  <c r="N60" i="10" s="1"/>
  <c r="O60" i="10" s="1"/>
  <c r="R61" i="10"/>
  <c r="S61" i="10" s="1"/>
  <c r="C23" i="10"/>
  <c r="I59" i="10"/>
  <c r="Q60" i="10"/>
  <c r="C36" i="9" l="1"/>
  <c r="E36" i="9"/>
  <c r="E56" i="9" s="1"/>
  <c r="D37" i="9"/>
  <c r="D57" i="9" s="1"/>
  <c r="F37" i="9"/>
  <c r="R55" i="9"/>
  <c r="L29" i="8" s="1"/>
  <c r="AK311" i="5"/>
  <c r="S56" i="9"/>
  <c r="S55" i="9"/>
  <c r="L30" i="8" s="1"/>
  <c r="AK227" i="5"/>
  <c r="T56" i="9"/>
  <c r="T55" i="9"/>
  <c r="L31" i="8" s="1"/>
  <c r="Q57" i="9"/>
  <c r="Q55" i="9"/>
  <c r="L28" i="8" s="1"/>
  <c r="H23" i="10"/>
  <c r="S23" i="10"/>
  <c r="AK226" i="5"/>
  <c r="Q23" i="10"/>
  <c r="AK310" i="5"/>
  <c r="C121" i="5"/>
  <c r="C142" i="5" s="1"/>
  <c r="B122" i="5"/>
  <c r="B143" i="5" s="1"/>
  <c r="B141" i="5" s="1"/>
  <c r="D122" i="5"/>
  <c r="D142" i="5" s="1"/>
  <c r="D141" i="5" s="1"/>
  <c r="E123" i="5"/>
  <c r="E142" i="5" s="1"/>
  <c r="E141" i="5" s="1"/>
  <c r="C123" i="5"/>
  <c r="C143" i="5" s="1"/>
  <c r="P14" i="8"/>
  <c r="P16" i="8"/>
  <c r="P15" i="8"/>
  <c r="V23" i="10"/>
  <c r="R60" i="10"/>
  <c r="S60" i="10" s="1"/>
  <c r="U23" i="10"/>
  <c r="J59" i="10"/>
  <c r="D23" i="10"/>
  <c r="E23" i="10"/>
  <c r="M59" i="10"/>
  <c r="I58" i="10"/>
  <c r="J58" i="10" s="1"/>
  <c r="AK309" i="5" l="1"/>
  <c r="AK225" i="5"/>
  <c r="J23" i="10"/>
  <c r="C141" i="5"/>
  <c r="E55" i="9"/>
  <c r="L16" i="8" s="1"/>
  <c r="T23" i="10"/>
  <c r="F55" i="9"/>
  <c r="L17" i="8" s="1"/>
  <c r="F56" i="9"/>
  <c r="D55" i="9"/>
  <c r="L15" i="8" s="1"/>
  <c r="D56" i="9"/>
  <c r="C57" i="9"/>
  <c r="C55" i="9"/>
  <c r="L14" i="8" s="1"/>
  <c r="I23" i="10"/>
  <c r="R23" i="10"/>
  <c r="E30" i="5"/>
  <c r="G30" i="5" s="1"/>
  <c r="N59" i="10" s="1"/>
  <c r="O59" i="10" s="1"/>
  <c r="F29" i="5"/>
  <c r="M58" i="10"/>
  <c r="Q59" i="10"/>
  <c r="AR242" i="5" l="1"/>
  <c r="AG242" i="5"/>
  <c r="AM242" i="5"/>
  <c r="AP242" i="5"/>
  <c r="AO242" i="5"/>
  <c r="AN242" i="5"/>
  <c r="AS242" i="5"/>
  <c r="AT242" i="5"/>
  <c r="AL242" i="5"/>
  <c r="AI242" i="5"/>
  <c r="AI255" i="5" s="1"/>
  <c r="AK242" i="5"/>
  <c r="AQ242" i="5"/>
  <c r="AH242" i="5"/>
  <c r="AF242" i="5"/>
  <c r="AP270" i="5"/>
  <c r="AS270" i="5"/>
  <c r="AQ270" i="5"/>
  <c r="AT270" i="5"/>
  <c r="AN270" i="5"/>
  <c r="AR270" i="5"/>
  <c r="AL270" i="5"/>
  <c r="AO270" i="5"/>
  <c r="AH270" i="5"/>
  <c r="AI270" i="5"/>
  <c r="AI283" i="5" s="1"/>
  <c r="AM270" i="5"/>
  <c r="AG270" i="5"/>
  <c r="AK270" i="5"/>
  <c r="AF270" i="5"/>
  <c r="AJ207" i="5"/>
  <c r="AJ220" i="5"/>
  <c r="AJ218" i="5"/>
  <c r="AJ224" i="5"/>
  <c r="AJ223" i="5"/>
  <c r="AJ221" i="5"/>
  <c r="AJ210" i="5"/>
  <c r="AJ211" i="5"/>
  <c r="AJ216" i="5"/>
  <c r="AJ222" i="5"/>
  <c r="AJ219" i="5"/>
  <c r="AJ212" i="5"/>
  <c r="AJ215" i="5"/>
  <c r="AJ213" i="5"/>
  <c r="AJ217" i="5"/>
  <c r="AP326" i="5"/>
  <c r="AT326" i="5"/>
  <c r="AJ294" i="5"/>
  <c r="AJ295" i="5"/>
  <c r="AS326" i="5"/>
  <c r="AR326" i="5"/>
  <c r="AJ308" i="5"/>
  <c r="AQ326" i="5"/>
  <c r="AO326" i="5"/>
  <c r="AM326" i="5"/>
  <c r="AJ302" i="5"/>
  <c r="AJ299" i="5"/>
  <c r="AJ296" i="5"/>
  <c r="AH326" i="5"/>
  <c r="AL326" i="5"/>
  <c r="AJ305" i="5"/>
  <c r="AJ303" i="5"/>
  <c r="AJ300" i="5"/>
  <c r="AG326" i="5"/>
  <c r="AJ306" i="5"/>
  <c r="AN326" i="5"/>
  <c r="AJ307" i="5"/>
  <c r="AJ297" i="5"/>
  <c r="AI326" i="5"/>
  <c r="AI339" i="5" s="1"/>
  <c r="AK326" i="5"/>
  <c r="AJ304" i="5"/>
  <c r="AJ301" i="5"/>
  <c r="AF326" i="5"/>
  <c r="AJ209" i="5"/>
  <c r="AJ206" i="5"/>
  <c r="AJ208" i="5"/>
  <c r="AJ205" i="5"/>
  <c r="AD242" i="5"/>
  <c r="AB242" i="5"/>
  <c r="AA242" i="5"/>
  <c r="AE242" i="5"/>
  <c r="AC242" i="5"/>
  <c r="AD270" i="5"/>
  <c r="AA270" i="5"/>
  <c r="AE270" i="5"/>
  <c r="AC270" i="5"/>
  <c r="AB270" i="5"/>
  <c r="AJ293" i="5"/>
  <c r="AJ292" i="5"/>
  <c r="AJ289" i="5"/>
  <c r="AC326" i="5"/>
  <c r="AB326" i="5"/>
  <c r="AA326" i="5"/>
  <c r="AE326" i="5"/>
  <c r="AD326" i="5"/>
  <c r="AJ291" i="5"/>
  <c r="AJ290" i="5"/>
  <c r="E29" i="5"/>
  <c r="G29" i="5" s="1"/>
  <c r="N58" i="10" s="1"/>
  <c r="O58" i="10" s="1"/>
  <c r="R59" i="10"/>
  <c r="S59" i="10" s="1"/>
  <c r="Q58" i="10"/>
  <c r="AJ227" i="5" l="1"/>
  <c r="AJ311" i="5"/>
  <c r="AJ226" i="5"/>
  <c r="AJ310" i="5"/>
  <c r="R58" i="10"/>
  <c r="S58" i="10" s="1"/>
  <c r="C22" i="10"/>
  <c r="I57" i="10"/>
  <c r="AJ225" i="5" l="1"/>
  <c r="AJ309" i="5"/>
  <c r="S22" i="10"/>
  <c r="H22" i="10"/>
  <c r="Q22" i="10"/>
  <c r="V22" i="10"/>
  <c r="F28" i="5"/>
  <c r="U22" i="10"/>
  <c r="I56" i="10"/>
  <c r="J56" i="10" s="1"/>
  <c r="J57" i="10"/>
  <c r="D22" i="10"/>
  <c r="E22" i="10"/>
  <c r="J22" i="10" l="1"/>
  <c r="T22" i="10"/>
  <c r="I22" i="10"/>
  <c r="R22" i="10"/>
  <c r="M57" i="10"/>
  <c r="AI294" i="5" l="1"/>
  <c r="AI299" i="5"/>
  <c r="AS325" i="5"/>
  <c r="AK325" i="5"/>
  <c r="AT325" i="5"/>
  <c r="AR325" i="5"/>
  <c r="AP325" i="5"/>
  <c r="AI301" i="5"/>
  <c r="AQ325" i="5"/>
  <c r="AI306" i="5"/>
  <c r="AI305" i="5"/>
  <c r="AL325" i="5"/>
  <c r="AJ325" i="5"/>
  <c r="AI304" i="5"/>
  <c r="AI303" i="5"/>
  <c r="AI295" i="5"/>
  <c r="AI300" i="5"/>
  <c r="AI296" i="5"/>
  <c r="AN325" i="5"/>
  <c r="AI307" i="5"/>
  <c r="AF325" i="5"/>
  <c r="AO325" i="5"/>
  <c r="AM325" i="5"/>
  <c r="AI298" i="5"/>
  <c r="AI308" i="5"/>
  <c r="AI302" i="5"/>
  <c r="AG325" i="5"/>
  <c r="AH325" i="5"/>
  <c r="AH339" i="5" s="1"/>
  <c r="AS241" i="5"/>
  <c r="AT241" i="5"/>
  <c r="AO241" i="5"/>
  <c r="AN241" i="5"/>
  <c r="AK241" i="5"/>
  <c r="AJ241" i="5"/>
  <c r="AQ241" i="5"/>
  <c r="AM241" i="5"/>
  <c r="AR241" i="5"/>
  <c r="AP241" i="5"/>
  <c r="AL241" i="5"/>
  <c r="AH241" i="5"/>
  <c r="AH255" i="5" s="1"/>
  <c r="AF241" i="5"/>
  <c r="AG241" i="5"/>
  <c r="AN269" i="5"/>
  <c r="AT269" i="5"/>
  <c r="AQ269" i="5"/>
  <c r="AS269" i="5"/>
  <c r="AO269" i="5"/>
  <c r="AP269" i="5"/>
  <c r="AR269" i="5"/>
  <c r="AL269" i="5"/>
  <c r="AM269" i="5"/>
  <c r="AK269" i="5"/>
  <c r="AG269" i="5"/>
  <c r="AJ269" i="5"/>
  <c r="AH269" i="5"/>
  <c r="AH283" i="5" s="1"/>
  <c r="AF269" i="5"/>
  <c r="AI209" i="5"/>
  <c r="AI212" i="5"/>
  <c r="AI223" i="5"/>
  <c r="AI211" i="5"/>
  <c r="AI224" i="5"/>
  <c r="AI216" i="5"/>
  <c r="AI215" i="5"/>
  <c r="AI221" i="5"/>
  <c r="AI218" i="5"/>
  <c r="AI217" i="5"/>
  <c r="AI214" i="5"/>
  <c r="AI222" i="5"/>
  <c r="AI219" i="5"/>
  <c r="AI220" i="5"/>
  <c r="AI210" i="5"/>
  <c r="AI206" i="5"/>
  <c r="AI208" i="5"/>
  <c r="AI205" i="5"/>
  <c r="AI207" i="5"/>
  <c r="AA269" i="5"/>
  <c r="AC269" i="5"/>
  <c r="AE269" i="5"/>
  <c r="AB269" i="5"/>
  <c r="AD269" i="5"/>
  <c r="AB325" i="5"/>
  <c r="AI293" i="5"/>
  <c r="AD325" i="5"/>
  <c r="AI292" i="5"/>
  <c r="AI290" i="5"/>
  <c r="AI289" i="5"/>
  <c r="AE325" i="5"/>
  <c r="AA325" i="5"/>
  <c r="AC325" i="5"/>
  <c r="AI291" i="5"/>
  <c r="AE241" i="5"/>
  <c r="AC241" i="5"/>
  <c r="AB241" i="5"/>
  <c r="AA241" i="5"/>
  <c r="AD241" i="5"/>
  <c r="E28" i="5"/>
  <c r="G28" i="5" s="1"/>
  <c r="N57" i="10" s="1"/>
  <c r="O57" i="10" s="1"/>
  <c r="Q57" i="10"/>
  <c r="I55" i="10"/>
  <c r="C21" i="10"/>
  <c r="AI227" i="5" l="1"/>
  <c r="AI311" i="5"/>
  <c r="S21" i="10"/>
  <c r="H21" i="10"/>
  <c r="AI226" i="5"/>
  <c r="Q21" i="10"/>
  <c r="AI310" i="5"/>
  <c r="V21" i="10"/>
  <c r="R57" i="10"/>
  <c r="S57" i="10" s="1"/>
  <c r="U21" i="10"/>
  <c r="I54" i="10"/>
  <c r="J54" i="10" s="1"/>
  <c r="J55" i="10"/>
  <c r="D21" i="10"/>
  <c r="E21" i="10"/>
  <c r="AI225" i="5" l="1"/>
  <c r="AI309" i="5"/>
  <c r="J21" i="10"/>
  <c r="T21" i="10"/>
  <c r="I21" i="10"/>
  <c r="R21" i="10"/>
  <c r="M56" i="10"/>
  <c r="F27" i="5"/>
  <c r="AG324" i="5" l="1"/>
  <c r="AG339" i="5" s="1"/>
  <c r="AH302" i="5"/>
  <c r="AH297" i="5"/>
  <c r="AK324" i="5"/>
  <c r="AT324" i="5"/>
  <c r="AS324" i="5"/>
  <c r="AO324" i="5"/>
  <c r="AH294" i="5"/>
  <c r="AR324" i="5"/>
  <c r="AQ324" i="5"/>
  <c r="AL324" i="5"/>
  <c r="AM324" i="5"/>
  <c r="AH299" i="5"/>
  <c r="AN324" i="5"/>
  <c r="AH307" i="5"/>
  <c r="AH301" i="5"/>
  <c r="AJ324" i="5"/>
  <c r="AH308" i="5"/>
  <c r="AI324" i="5"/>
  <c r="AH306" i="5"/>
  <c r="AH303" i="5"/>
  <c r="AH295" i="5"/>
  <c r="AH304" i="5"/>
  <c r="AP324" i="5"/>
  <c r="AH298" i="5"/>
  <c r="AF324" i="5"/>
  <c r="AH300" i="5"/>
  <c r="AH305" i="5"/>
  <c r="AT240" i="5"/>
  <c r="AI240" i="5"/>
  <c r="AR240" i="5"/>
  <c r="AS240" i="5"/>
  <c r="AO240" i="5"/>
  <c r="AP240" i="5"/>
  <c r="AM240" i="5"/>
  <c r="AN240" i="5"/>
  <c r="AL240" i="5"/>
  <c r="AK240" i="5"/>
  <c r="AQ240" i="5"/>
  <c r="AF240" i="5"/>
  <c r="AG240" i="5"/>
  <c r="AG255" i="5" s="1"/>
  <c r="AJ240" i="5"/>
  <c r="AS268" i="5"/>
  <c r="AI268" i="5"/>
  <c r="AP268" i="5"/>
  <c r="AT268" i="5"/>
  <c r="AO268" i="5"/>
  <c r="AQ268" i="5"/>
  <c r="AR268" i="5"/>
  <c r="AK268" i="5"/>
  <c r="AN268" i="5"/>
  <c r="AM268" i="5"/>
  <c r="AL268" i="5"/>
  <c r="AJ268" i="5"/>
  <c r="AG268" i="5"/>
  <c r="AG283" i="5" s="1"/>
  <c r="AF268" i="5"/>
  <c r="AH207" i="5"/>
  <c r="AH222" i="5"/>
  <c r="AH218" i="5"/>
  <c r="AH216" i="5"/>
  <c r="AH210" i="5"/>
  <c r="AH221" i="5"/>
  <c r="AH211" i="5"/>
  <c r="AH223" i="5"/>
  <c r="AH214" i="5"/>
  <c r="AH213" i="5"/>
  <c r="AH219" i="5"/>
  <c r="AH215" i="5"/>
  <c r="AH224" i="5"/>
  <c r="AH217" i="5"/>
  <c r="AH220" i="5"/>
  <c r="AH209" i="5"/>
  <c r="AH206" i="5"/>
  <c r="AH208" i="5"/>
  <c r="AH205" i="5"/>
  <c r="AC240" i="5"/>
  <c r="AB240" i="5"/>
  <c r="AD240" i="5"/>
  <c r="AE240" i="5"/>
  <c r="AA240" i="5"/>
  <c r="AC268" i="5"/>
  <c r="AB268" i="5"/>
  <c r="AE268" i="5"/>
  <c r="AD268" i="5"/>
  <c r="AA268" i="5"/>
  <c r="AA324" i="5"/>
  <c r="AH293" i="5"/>
  <c r="AH289" i="5"/>
  <c r="AD324" i="5"/>
  <c r="AH292" i="5"/>
  <c r="AH291" i="5"/>
  <c r="AH290" i="5"/>
  <c r="AC324" i="5"/>
  <c r="AE324" i="5"/>
  <c r="AB324" i="5"/>
  <c r="E27" i="5"/>
  <c r="G27" i="5" s="1"/>
  <c r="N56" i="10" s="1"/>
  <c r="O56" i="10" s="1"/>
  <c r="Q56" i="10"/>
  <c r="I53" i="10"/>
  <c r="C20" i="10"/>
  <c r="AH311" i="5" l="1"/>
  <c r="AH227" i="5"/>
  <c r="H20" i="10"/>
  <c r="S20" i="10"/>
  <c r="AH226" i="5"/>
  <c r="Q20" i="10"/>
  <c r="AH310" i="5"/>
  <c r="V20" i="10"/>
  <c r="R56" i="10"/>
  <c r="S56" i="10" s="1"/>
  <c r="F26" i="5"/>
  <c r="U20" i="10"/>
  <c r="J53" i="10"/>
  <c r="E20" i="10"/>
  <c r="D20" i="10"/>
  <c r="I52" i="10"/>
  <c r="J52" i="10" s="1"/>
  <c r="AH309" i="5" l="1"/>
  <c r="AH225" i="5"/>
  <c r="J20" i="10"/>
  <c r="T20" i="10"/>
  <c r="I20" i="10"/>
  <c r="R20" i="10"/>
  <c r="M55" i="10"/>
  <c r="I51" i="10"/>
  <c r="C19" i="10"/>
  <c r="AG301" i="5" l="1"/>
  <c r="AQ323" i="5"/>
  <c r="AS323" i="5"/>
  <c r="AR323" i="5"/>
  <c r="AG304" i="5"/>
  <c r="AT323" i="5"/>
  <c r="AP323" i="5"/>
  <c r="AO323" i="5"/>
  <c r="AK323" i="5"/>
  <c r="AN323" i="5"/>
  <c r="AM323" i="5"/>
  <c r="AH323" i="5"/>
  <c r="AG306" i="5"/>
  <c r="AG303" i="5"/>
  <c r="AG297" i="5"/>
  <c r="AG299" i="5"/>
  <c r="AG296" i="5"/>
  <c r="AG307" i="5"/>
  <c r="AG300" i="5"/>
  <c r="AG298" i="5"/>
  <c r="AG294" i="5"/>
  <c r="AL323" i="5"/>
  <c r="AF323" i="5"/>
  <c r="AF339" i="5" s="1"/>
  <c r="AI323" i="5"/>
  <c r="AG305" i="5"/>
  <c r="AJ323" i="5"/>
  <c r="AG302" i="5"/>
  <c r="AG308" i="5"/>
  <c r="AR239" i="5"/>
  <c r="AT239" i="5"/>
  <c r="AF239" i="5"/>
  <c r="AF255" i="5" s="1"/>
  <c r="AQ239" i="5"/>
  <c r="AN239" i="5"/>
  <c r="AS239" i="5"/>
  <c r="AL239" i="5"/>
  <c r="AP239" i="5"/>
  <c r="AK239" i="5"/>
  <c r="AM239" i="5"/>
  <c r="AO239" i="5"/>
  <c r="AJ239" i="5"/>
  <c r="AI239" i="5"/>
  <c r="AH239" i="5"/>
  <c r="AR267" i="5"/>
  <c r="AS267" i="5"/>
  <c r="AT267" i="5"/>
  <c r="AL267" i="5"/>
  <c r="AQ267" i="5"/>
  <c r="AP267" i="5"/>
  <c r="AO267" i="5"/>
  <c r="AI267" i="5"/>
  <c r="AN267" i="5"/>
  <c r="AM267" i="5"/>
  <c r="AJ267" i="5"/>
  <c r="AK267" i="5"/>
  <c r="AH267" i="5"/>
  <c r="AF267" i="5"/>
  <c r="AF283" i="5" s="1"/>
  <c r="AG208" i="5"/>
  <c r="AG223" i="5"/>
  <c r="AG216" i="5"/>
  <c r="AG222" i="5"/>
  <c r="AG218" i="5"/>
  <c r="AG214" i="5"/>
  <c r="AG213" i="5"/>
  <c r="AG224" i="5"/>
  <c r="AG220" i="5"/>
  <c r="AG217" i="5"/>
  <c r="AG210" i="5"/>
  <c r="AG215" i="5"/>
  <c r="AG212" i="5"/>
  <c r="AG221" i="5"/>
  <c r="AG219" i="5"/>
  <c r="H19" i="10"/>
  <c r="S19" i="10"/>
  <c r="AG206" i="5"/>
  <c r="AG207" i="5"/>
  <c r="AG209" i="5"/>
  <c r="AG205" i="5"/>
  <c r="Q19" i="10"/>
  <c r="AD323" i="5"/>
  <c r="AG293" i="5"/>
  <c r="AG290" i="5"/>
  <c r="AG289" i="5"/>
  <c r="AG291" i="5"/>
  <c r="AG292" i="5"/>
  <c r="AA323" i="5"/>
  <c r="AE323" i="5"/>
  <c r="AB323" i="5"/>
  <c r="AC323" i="5"/>
  <c r="AE239" i="5"/>
  <c r="AC239" i="5"/>
  <c r="AD239" i="5"/>
  <c r="AA239" i="5"/>
  <c r="AB239" i="5"/>
  <c r="AB267" i="5"/>
  <c r="AE267" i="5"/>
  <c r="AD267" i="5"/>
  <c r="AC267" i="5"/>
  <c r="AA267" i="5"/>
  <c r="V19" i="10"/>
  <c r="E26" i="5"/>
  <c r="G26" i="5" s="1"/>
  <c r="N55" i="10" s="1"/>
  <c r="O55" i="10" s="1"/>
  <c r="Q55" i="10"/>
  <c r="U19" i="10"/>
  <c r="J51" i="10"/>
  <c r="E19" i="10"/>
  <c r="D19" i="10"/>
  <c r="I50" i="10"/>
  <c r="J50" i="10" s="1"/>
  <c r="AG311" i="5" l="1"/>
  <c r="AG227" i="5"/>
  <c r="AG226" i="5"/>
  <c r="J19" i="10"/>
  <c r="AG310" i="5"/>
  <c r="T19" i="10"/>
  <c r="I19" i="10"/>
  <c r="R19" i="10"/>
  <c r="R55" i="10"/>
  <c r="S55" i="10" s="1"/>
  <c r="F25" i="5"/>
  <c r="M54" i="10"/>
  <c r="I49" i="10"/>
  <c r="C18" i="10"/>
  <c r="AG225" i="5" l="1"/>
  <c r="AG309" i="5"/>
  <c r="AT266" i="5"/>
  <c r="AR266" i="5"/>
  <c r="AS266" i="5"/>
  <c r="AP266" i="5"/>
  <c r="AO266" i="5"/>
  <c r="AQ266" i="5"/>
  <c r="AN266" i="5"/>
  <c r="AL266" i="5"/>
  <c r="AI266" i="5"/>
  <c r="AK266" i="5"/>
  <c r="AJ266" i="5"/>
  <c r="AH266" i="5"/>
  <c r="AG266" i="5"/>
  <c r="AM266" i="5"/>
  <c r="AF207" i="5"/>
  <c r="AF214" i="5"/>
  <c r="AF224" i="5"/>
  <c r="AF219" i="5"/>
  <c r="AF221" i="5"/>
  <c r="AF217" i="5"/>
  <c r="AF211" i="5"/>
  <c r="AF223" i="5"/>
  <c r="AF216" i="5"/>
  <c r="AF215" i="5"/>
  <c r="AF213" i="5"/>
  <c r="AF220" i="5"/>
  <c r="AF212" i="5"/>
  <c r="AF222" i="5"/>
  <c r="AF218" i="5"/>
  <c r="AQ322" i="5"/>
  <c r="AR322" i="5"/>
  <c r="AS322" i="5"/>
  <c r="AT322" i="5"/>
  <c r="AP322" i="5"/>
  <c r="AN322" i="5"/>
  <c r="AK322" i="5"/>
  <c r="AM322" i="5"/>
  <c r="AL322" i="5"/>
  <c r="AO322" i="5"/>
  <c r="AI322" i="5"/>
  <c r="AF302" i="5"/>
  <c r="AF298" i="5"/>
  <c r="AF301" i="5"/>
  <c r="AH322" i="5"/>
  <c r="AF306" i="5"/>
  <c r="AG322" i="5"/>
  <c r="AF300" i="5"/>
  <c r="AF295" i="5"/>
  <c r="AF308" i="5"/>
  <c r="AF304" i="5"/>
  <c r="AF307" i="5"/>
  <c r="AF305" i="5"/>
  <c r="AF299" i="5"/>
  <c r="AF297" i="5"/>
  <c r="AJ322" i="5"/>
  <c r="AF303" i="5"/>
  <c r="AF296" i="5"/>
  <c r="AS238" i="5"/>
  <c r="AP238" i="5"/>
  <c r="AR238" i="5"/>
  <c r="AO238" i="5"/>
  <c r="AG238" i="5"/>
  <c r="AT238" i="5"/>
  <c r="AQ238" i="5"/>
  <c r="AJ238" i="5"/>
  <c r="AM238" i="5"/>
  <c r="AK238" i="5"/>
  <c r="AL238" i="5"/>
  <c r="AH238" i="5"/>
  <c r="AN238" i="5"/>
  <c r="AI238" i="5"/>
  <c r="S18" i="10"/>
  <c r="H18" i="10"/>
  <c r="CV28" i="6" s="1"/>
  <c r="AF206" i="5"/>
  <c r="AF205" i="5"/>
  <c r="AF209" i="5"/>
  <c r="AF208" i="5"/>
  <c r="Q18" i="10"/>
  <c r="CV12" i="6"/>
  <c r="AB238" i="5"/>
  <c r="AA238" i="5"/>
  <c r="AE238" i="5"/>
  <c r="AE255" i="5" s="1"/>
  <c r="AD238" i="5"/>
  <c r="AC238" i="5"/>
  <c r="AF292" i="5"/>
  <c r="AF290" i="5"/>
  <c r="AE322" i="5"/>
  <c r="AE339" i="5" s="1"/>
  <c r="AB322" i="5"/>
  <c r="AA322" i="5"/>
  <c r="AF289" i="5"/>
  <c r="AC322" i="5"/>
  <c r="AF291" i="5"/>
  <c r="AD322" i="5"/>
  <c r="AF293" i="5"/>
  <c r="AE266" i="5"/>
  <c r="AE283" i="5" s="1"/>
  <c r="AC266" i="5"/>
  <c r="AD266" i="5"/>
  <c r="AB266" i="5"/>
  <c r="AA266" i="5"/>
  <c r="V18" i="10"/>
  <c r="CR18" i="6" s="1"/>
  <c r="E25" i="5"/>
  <c r="G25" i="5" s="1"/>
  <c r="N54" i="10" s="1"/>
  <c r="O54" i="10" s="1"/>
  <c r="Q54" i="10"/>
  <c r="U18" i="10"/>
  <c r="CV15" i="6" s="1"/>
  <c r="I48" i="10"/>
  <c r="J49" i="10"/>
  <c r="D18" i="10"/>
  <c r="E18" i="10"/>
  <c r="AF311" i="5" l="1"/>
  <c r="AF227" i="5"/>
  <c r="AF226" i="5"/>
  <c r="AF310" i="5"/>
  <c r="J18" i="10"/>
  <c r="T18" i="10"/>
  <c r="CV17" i="6"/>
  <c r="I18" i="10"/>
  <c r="R18" i="10"/>
  <c r="R54" i="10"/>
  <c r="S54" i="10" s="1"/>
  <c r="M53" i="10"/>
  <c r="F24" i="5"/>
  <c r="J48" i="10"/>
  <c r="M48" i="10"/>
  <c r="AF225" i="5" l="1"/>
  <c r="AF309" i="5"/>
  <c r="AT265" i="5"/>
  <c r="AP265" i="5"/>
  <c r="AR265" i="5"/>
  <c r="AQ265" i="5"/>
  <c r="AO265" i="5"/>
  <c r="AS265" i="5"/>
  <c r="AE224" i="5"/>
  <c r="AE220" i="5"/>
  <c r="AE222" i="5"/>
  <c r="AE219" i="5"/>
  <c r="AE221" i="5"/>
  <c r="AE223" i="5"/>
  <c r="AS321" i="5"/>
  <c r="AE303" i="5"/>
  <c r="AE308" i="5"/>
  <c r="AE304" i="5"/>
  <c r="AO321" i="5"/>
  <c r="AT321" i="5"/>
  <c r="AR321" i="5"/>
  <c r="AQ321" i="5"/>
  <c r="AP321" i="5"/>
  <c r="AE307" i="5"/>
  <c r="AE306" i="5"/>
  <c r="AE305" i="5"/>
  <c r="AR237" i="5"/>
  <c r="AO237" i="5"/>
  <c r="AQ237" i="5"/>
  <c r="AS237" i="5"/>
  <c r="AT237" i="5"/>
  <c r="AP237" i="5"/>
  <c r="AF237" i="5"/>
  <c r="AK237" i="5"/>
  <c r="AG237" i="5"/>
  <c r="AN237" i="5"/>
  <c r="AL237" i="5"/>
  <c r="AJ237" i="5"/>
  <c r="AM237" i="5"/>
  <c r="AH237" i="5"/>
  <c r="AI237" i="5"/>
  <c r="AL321" i="5"/>
  <c r="AE298" i="5"/>
  <c r="AE295" i="5"/>
  <c r="AE297" i="5"/>
  <c r="AK321" i="5"/>
  <c r="AE302" i="5"/>
  <c r="AE296" i="5"/>
  <c r="AE300" i="5"/>
  <c r="AN321" i="5"/>
  <c r="AM321" i="5"/>
  <c r="AJ321" i="5"/>
  <c r="AH321" i="5"/>
  <c r="AG321" i="5"/>
  <c r="AE301" i="5"/>
  <c r="AE299" i="5"/>
  <c r="AI321" i="5"/>
  <c r="AI265" i="5"/>
  <c r="AJ265" i="5"/>
  <c r="AM265" i="5"/>
  <c r="AK265" i="5"/>
  <c r="AN265" i="5"/>
  <c r="AL265" i="5"/>
  <c r="AH265" i="5"/>
  <c r="AG265" i="5"/>
  <c r="AE215" i="5"/>
  <c r="AE212" i="5"/>
  <c r="AE216" i="5"/>
  <c r="AE211" i="5"/>
  <c r="AE218" i="5"/>
  <c r="AE214" i="5"/>
  <c r="AE217" i="5"/>
  <c r="AE213" i="5"/>
  <c r="AE206" i="5"/>
  <c r="AE210" i="5"/>
  <c r="AB265" i="5"/>
  <c r="AF265" i="5"/>
  <c r="AE294" i="5"/>
  <c r="AF321" i="5"/>
  <c r="AE208" i="5"/>
  <c r="AE207" i="5"/>
  <c r="AE205" i="5"/>
  <c r="AA265" i="5"/>
  <c r="AC265" i="5"/>
  <c r="AD265" i="5"/>
  <c r="AD283" i="5" s="1"/>
  <c r="AE290" i="5"/>
  <c r="AD321" i="5"/>
  <c r="AD339" i="5" s="1"/>
  <c r="AE289" i="5"/>
  <c r="AA321" i="5"/>
  <c r="AE291" i="5"/>
  <c r="AB321" i="5"/>
  <c r="AC321" i="5"/>
  <c r="AE292" i="5"/>
  <c r="AA237" i="5"/>
  <c r="AB237" i="5"/>
  <c r="AC237" i="5"/>
  <c r="AD237" i="5"/>
  <c r="AD255" i="5" s="1"/>
  <c r="E19" i="5"/>
  <c r="G19" i="5" s="1"/>
  <c r="N48" i="10" s="1"/>
  <c r="Q53" i="10"/>
  <c r="E24" i="5"/>
  <c r="G24" i="5" s="1"/>
  <c r="N53" i="10" s="1"/>
  <c r="O53" i="10" s="1"/>
  <c r="Q48" i="10"/>
  <c r="I47" i="10"/>
  <c r="C17" i="10"/>
  <c r="H17" i="10" l="1"/>
  <c r="CA28" i="6" s="1"/>
  <c r="S17" i="10"/>
  <c r="Q17" i="10"/>
  <c r="AE311" i="5"/>
  <c r="AE227" i="5"/>
  <c r="CA12" i="6"/>
  <c r="AE226" i="5"/>
  <c r="O48" i="10"/>
  <c r="R48" i="10" s="1"/>
  <c r="S48" i="10" s="1"/>
  <c r="AE310" i="5"/>
  <c r="V17" i="10"/>
  <c r="BW18" i="6" s="1"/>
  <c r="R53" i="10"/>
  <c r="S53" i="10" s="1"/>
  <c r="U17" i="10"/>
  <c r="CA15" i="6" s="1"/>
  <c r="E17" i="10"/>
  <c r="M47" i="10"/>
  <c r="J47" i="10"/>
  <c r="D17" i="10"/>
  <c r="I46" i="10"/>
  <c r="AE225" i="5" l="1"/>
  <c r="AE309" i="5"/>
  <c r="J17" i="10"/>
  <c r="T17" i="10"/>
  <c r="CA17" i="6"/>
  <c r="DD68" i="6"/>
  <c r="DD60" i="6"/>
  <c r="I17" i="10"/>
  <c r="R17" i="10"/>
  <c r="E18" i="5"/>
  <c r="G18" i="5" s="1"/>
  <c r="N47" i="10" s="1"/>
  <c r="M52" i="10"/>
  <c r="F23" i="5"/>
  <c r="Q47" i="10"/>
  <c r="J46" i="10"/>
  <c r="M46" i="10"/>
  <c r="AR264" i="5" l="1"/>
  <c r="AQ264" i="5"/>
  <c r="AS264" i="5"/>
  <c r="AP264" i="5"/>
  <c r="AO264" i="5"/>
  <c r="AT264" i="5"/>
  <c r="AT320" i="5"/>
  <c r="AD303" i="5"/>
  <c r="AD305" i="5"/>
  <c r="AS320" i="5"/>
  <c r="AD304" i="5"/>
  <c r="AD307" i="5"/>
  <c r="AQ320" i="5"/>
  <c r="AR320" i="5"/>
  <c r="AO320" i="5"/>
  <c r="AP320" i="5"/>
  <c r="AD308" i="5"/>
  <c r="AD306" i="5"/>
  <c r="AD224" i="5"/>
  <c r="AD222" i="5"/>
  <c r="AD219" i="5"/>
  <c r="AD223" i="5"/>
  <c r="AD221" i="5"/>
  <c r="AD220" i="5"/>
  <c r="AR236" i="5"/>
  <c r="AS236" i="5"/>
  <c r="AT236" i="5"/>
  <c r="AO236" i="5"/>
  <c r="AP236" i="5"/>
  <c r="AQ236" i="5"/>
  <c r="AF236" i="5"/>
  <c r="AK236" i="5"/>
  <c r="AH236" i="5"/>
  <c r="AI236" i="5"/>
  <c r="AN236" i="5"/>
  <c r="AL236" i="5"/>
  <c r="AM236" i="5"/>
  <c r="AJ236" i="5"/>
  <c r="AG236" i="5"/>
  <c r="AM264" i="5"/>
  <c r="AG264" i="5"/>
  <c r="AJ264" i="5"/>
  <c r="AN264" i="5"/>
  <c r="AL264" i="5"/>
  <c r="AI264" i="5"/>
  <c r="AH264" i="5"/>
  <c r="AK264" i="5"/>
  <c r="AN320" i="5"/>
  <c r="AM320" i="5"/>
  <c r="AD296" i="5"/>
  <c r="AH320" i="5"/>
  <c r="AD301" i="5"/>
  <c r="AD300" i="5"/>
  <c r="AD298" i="5"/>
  <c r="AD295" i="5"/>
  <c r="AL320" i="5"/>
  <c r="AJ320" i="5"/>
  <c r="AI320" i="5"/>
  <c r="AG320" i="5"/>
  <c r="AD299" i="5"/>
  <c r="AD297" i="5"/>
  <c r="AD302" i="5"/>
  <c r="AK320" i="5"/>
  <c r="AD207" i="5"/>
  <c r="AD216" i="5"/>
  <c r="AD215" i="5"/>
  <c r="AD213" i="5"/>
  <c r="AD211" i="5"/>
  <c r="AD218" i="5"/>
  <c r="AD217" i="5"/>
  <c r="AD212" i="5"/>
  <c r="AD214" i="5"/>
  <c r="AD294" i="5"/>
  <c r="AF320" i="5"/>
  <c r="AE264" i="5"/>
  <c r="AF264" i="5"/>
  <c r="AD209" i="5"/>
  <c r="AD210" i="5"/>
  <c r="AD206" i="5"/>
  <c r="AD205" i="5"/>
  <c r="AB264" i="5"/>
  <c r="AA264" i="5"/>
  <c r="AC264" i="5"/>
  <c r="AC283" i="5" s="1"/>
  <c r="O47" i="10"/>
  <c r="R47" i="10" s="1"/>
  <c r="S47" i="10" s="1"/>
  <c r="CA33" i="6" s="1"/>
  <c r="AA320" i="5"/>
  <c r="AD289" i="5"/>
  <c r="AB320" i="5"/>
  <c r="AD291" i="5"/>
  <c r="AD290" i="5"/>
  <c r="AC320" i="5"/>
  <c r="AC339" i="5" s="1"/>
  <c r="AE320" i="5"/>
  <c r="AD293" i="5"/>
  <c r="AB236" i="5"/>
  <c r="AC236" i="5"/>
  <c r="AC255" i="5" s="1"/>
  <c r="AE236" i="5"/>
  <c r="AA236" i="5"/>
  <c r="E23" i="5"/>
  <c r="G23" i="5" s="1"/>
  <c r="N52" i="10" s="1"/>
  <c r="O52" i="10" s="1"/>
  <c r="E17" i="5"/>
  <c r="G17" i="5" s="1"/>
  <c r="N46" i="10" s="1"/>
  <c r="Q52" i="10"/>
  <c r="Q46" i="10"/>
  <c r="AD311" i="5" l="1"/>
  <c r="AD227" i="5"/>
  <c r="AD226" i="5"/>
  <c r="O46" i="10"/>
  <c r="R46" i="10" s="1"/>
  <c r="S46" i="10" s="1"/>
  <c r="AD310" i="5"/>
  <c r="R52" i="10"/>
  <c r="S52" i="10" s="1"/>
  <c r="C16" i="10"/>
  <c r="I45" i="10"/>
  <c r="S16" i="10" l="1"/>
  <c r="H16" i="10"/>
  <c r="BF28" i="6" s="1"/>
  <c r="Q16" i="10"/>
  <c r="BF12" i="6"/>
  <c r="AD225" i="5"/>
  <c r="AD309" i="5"/>
  <c r="DD44" i="6"/>
  <c r="DD52" i="6"/>
  <c r="V16" i="10"/>
  <c r="BB18" i="6" s="1"/>
  <c r="U16" i="10"/>
  <c r="BF15" i="6" s="1"/>
  <c r="I44" i="10"/>
  <c r="D16" i="10"/>
  <c r="E16" i="10"/>
  <c r="M45" i="10"/>
  <c r="J45" i="10"/>
  <c r="J16" i="10" l="1"/>
  <c r="T16" i="10"/>
  <c r="BF17" i="6"/>
  <c r="R16" i="10"/>
  <c r="E16" i="5"/>
  <c r="G16" i="5" s="1"/>
  <c r="N45" i="10" s="1"/>
  <c r="I16" i="10"/>
  <c r="F22" i="5"/>
  <c r="M51" i="10"/>
  <c r="M44" i="10"/>
  <c r="J44" i="10"/>
  <c r="Q45" i="10"/>
  <c r="AQ319" i="5" l="1"/>
  <c r="AC304" i="5"/>
  <c r="AT319" i="5"/>
  <c r="AS319" i="5"/>
  <c r="AR319" i="5"/>
  <c r="AO319" i="5"/>
  <c r="AP319" i="5"/>
  <c r="AC303" i="5"/>
  <c r="AC305" i="5"/>
  <c r="AC306" i="5"/>
  <c r="AC308" i="5"/>
  <c r="AC307" i="5"/>
  <c r="AR263" i="5"/>
  <c r="AP263" i="5"/>
  <c r="AQ263" i="5"/>
  <c r="AS263" i="5"/>
  <c r="AT263" i="5"/>
  <c r="AO263" i="5"/>
  <c r="AC221" i="5"/>
  <c r="AC222" i="5"/>
  <c r="AC223" i="5"/>
  <c r="AC219" i="5"/>
  <c r="AC220" i="5"/>
  <c r="AC224" i="5"/>
  <c r="AO235" i="5"/>
  <c r="AS235" i="5"/>
  <c r="AR235" i="5"/>
  <c r="AQ235" i="5"/>
  <c r="AP235" i="5"/>
  <c r="AT235" i="5"/>
  <c r="AC301" i="5"/>
  <c r="AC302" i="5"/>
  <c r="AI319" i="5"/>
  <c r="AG319" i="5"/>
  <c r="AC298" i="5"/>
  <c r="AC295" i="5"/>
  <c r="AC297" i="5"/>
  <c r="AC296" i="5"/>
  <c r="AM319" i="5"/>
  <c r="AL319" i="5"/>
  <c r="AC300" i="5"/>
  <c r="AN319" i="5"/>
  <c r="AJ319" i="5"/>
  <c r="AC299" i="5"/>
  <c r="AH319" i="5"/>
  <c r="AK319" i="5"/>
  <c r="AN263" i="5"/>
  <c r="AL263" i="5"/>
  <c r="AI263" i="5"/>
  <c r="AH263" i="5"/>
  <c r="AK263" i="5"/>
  <c r="AJ263" i="5"/>
  <c r="AM263" i="5"/>
  <c r="AG263" i="5"/>
  <c r="AC211" i="5"/>
  <c r="AC214" i="5"/>
  <c r="AC218" i="5"/>
  <c r="AC216" i="5"/>
  <c r="AC215" i="5"/>
  <c r="AC217" i="5"/>
  <c r="AC213" i="5"/>
  <c r="AC212" i="5"/>
  <c r="AF235" i="5"/>
  <c r="AJ235" i="5"/>
  <c r="AG235" i="5"/>
  <c r="AM235" i="5"/>
  <c r="AL235" i="5"/>
  <c r="AI235" i="5"/>
  <c r="AK235" i="5"/>
  <c r="AN235" i="5"/>
  <c r="AH235" i="5"/>
  <c r="AC294" i="5"/>
  <c r="AF319" i="5"/>
  <c r="AC206" i="5"/>
  <c r="AC210" i="5"/>
  <c r="AA263" i="5"/>
  <c r="AF263" i="5"/>
  <c r="AC205" i="5"/>
  <c r="AC209" i="5"/>
  <c r="AC208" i="5"/>
  <c r="AE263" i="5"/>
  <c r="AD263" i="5"/>
  <c r="AB263" i="5"/>
  <c r="AB283" i="5" s="1"/>
  <c r="O45" i="10"/>
  <c r="R45" i="10" s="1"/>
  <c r="S45" i="10" s="1"/>
  <c r="BF33" i="6" s="1"/>
  <c r="AD319" i="5"/>
  <c r="AE319" i="5"/>
  <c r="AC292" i="5"/>
  <c r="AC289" i="5"/>
  <c r="AA319" i="5"/>
  <c r="AC290" i="5"/>
  <c r="AC293" i="5"/>
  <c r="AB319" i="5"/>
  <c r="AB339" i="5" s="1"/>
  <c r="AD235" i="5"/>
  <c r="AE235" i="5"/>
  <c r="AA235" i="5"/>
  <c r="AB235" i="5"/>
  <c r="AB255" i="5" s="1"/>
  <c r="E22" i="5"/>
  <c r="G22" i="5" s="1"/>
  <c r="N51" i="10" s="1"/>
  <c r="O51" i="10" s="1"/>
  <c r="E15" i="5"/>
  <c r="G15" i="5" s="1"/>
  <c r="N44" i="10" s="1"/>
  <c r="Q51" i="10"/>
  <c r="Q44" i="10"/>
  <c r="I43" i="10"/>
  <c r="C15" i="10"/>
  <c r="S15" i="10" l="1"/>
  <c r="H15" i="10"/>
  <c r="AK28" i="6" s="1"/>
  <c r="Q15" i="10"/>
  <c r="AK12" i="6"/>
  <c r="AC226" i="5"/>
  <c r="AC227" i="5"/>
  <c r="O44" i="10"/>
  <c r="R44" i="10" s="1"/>
  <c r="S44" i="10" s="1"/>
  <c r="DD28" i="6" s="1"/>
  <c r="AC310" i="5"/>
  <c r="AC311" i="5"/>
  <c r="V15" i="10"/>
  <c r="AG18" i="6" s="1"/>
  <c r="R51" i="10"/>
  <c r="S51" i="10" s="1"/>
  <c r="U15" i="10"/>
  <c r="AK15" i="6" s="1"/>
  <c r="D15" i="10"/>
  <c r="E15" i="10"/>
  <c r="M43" i="10"/>
  <c r="J43" i="10"/>
  <c r="I42" i="10"/>
  <c r="AC225" i="5" l="1"/>
  <c r="J15" i="10"/>
  <c r="T15" i="10"/>
  <c r="DD36" i="6"/>
  <c r="AK17" i="6"/>
  <c r="AC309" i="5"/>
  <c r="R15" i="10"/>
  <c r="E14" i="5"/>
  <c r="G14" i="5" s="1"/>
  <c r="N43" i="10" s="1"/>
  <c r="I15" i="10"/>
  <c r="M50" i="10"/>
  <c r="F21" i="5"/>
  <c r="J42" i="10"/>
  <c r="M42" i="10"/>
  <c r="Q43" i="10"/>
  <c r="AS234" i="5" l="1"/>
  <c r="AP234" i="5"/>
  <c r="AT234" i="5"/>
  <c r="AR234" i="5"/>
  <c r="AQ234" i="5"/>
  <c r="AO234" i="5"/>
  <c r="AS262" i="5"/>
  <c r="AO262" i="5"/>
  <c r="AT262" i="5"/>
  <c r="AP262" i="5"/>
  <c r="AQ262" i="5"/>
  <c r="AR262" i="5"/>
  <c r="AB221" i="5"/>
  <c r="AB222" i="5"/>
  <c r="AB220" i="5"/>
  <c r="AB219" i="5"/>
  <c r="AB224" i="5"/>
  <c r="AB223" i="5"/>
  <c r="AR318" i="5"/>
  <c r="AS318" i="5"/>
  <c r="AO318" i="5"/>
  <c r="AQ318" i="5"/>
  <c r="AB307" i="5"/>
  <c r="AB303" i="5"/>
  <c r="AB308" i="5"/>
  <c r="AB306" i="5"/>
  <c r="AP318" i="5"/>
  <c r="AT318" i="5"/>
  <c r="AB305" i="5"/>
  <c r="AB304" i="5"/>
  <c r="AN318" i="5"/>
  <c r="AH318" i="5"/>
  <c r="AB299" i="5"/>
  <c r="AB298" i="5"/>
  <c r="AB300" i="5"/>
  <c r="AL318" i="5"/>
  <c r="AB296" i="5"/>
  <c r="AJ318" i="5"/>
  <c r="AM318" i="5"/>
  <c r="AI318" i="5"/>
  <c r="AB295" i="5"/>
  <c r="AB301" i="5"/>
  <c r="AG318" i="5"/>
  <c r="AB302" i="5"/>
  <c r="AK318" i="5"/>
  <c r="AB297" i="5"/>
  <c r="AF234" i="5"/>
  <c r="AJ234" i="5"/>
  <c r="AI234" i="5"/>
  <c r="AK234" i="5"/>
  <c r="AG234" i="5"/>
  <c r="AN234" i="5"/>
  <c r="AL234" i="5"/>
  <c r="AH234" i="5"/>
  <c r="AM234" i="5"/>
  <c r="AI262" i="5"/>
  <c r="AM262" i="5"/>
  <c r="AN262" i="5"/>
  <c r="AH262" i="5"/>
  <c r="AL262" i="5"/>
  <c r="AG262" i="5"/>
  <c r="AJ262" i="5"/>
  <c r="AK262" i="5"/>
  <c r="AB209" i="5"/>
  <c r="AB213" i="5"/>
  <c r="AB211" i="5"/>
  <c r="AB217" i="5"/>
  <c r="AB216" i="5"/>
  <c r="AB214" i="5"/>
  <c r="AB218" i="5"/>
  <c r="AB215" i="5"/>
  <c r="AB212" i="5"/>
  <c r="AF318" i="5"/>
  <c r="AB294" i="5"/>
  <c r="AE262" i="5"/>
  <c r="AF262" i="5"/>
  <c r="AB205" i="5"/>
  <c r="AB226" i="5" s="1"/>
  <c r="AB210" i="5"/>
  <c r="AB208" i="5"/>
  <c r="AB207" i="5"/>
  <c r="AC262" i="5"/>
  <c r="AA262" i="5"/>
  <c r="AA283" i="5" s="1"/>
  <c r="AA281" i="5" s="1"/>
  <c r="AD262" i="5"/>
  <c r="O43" i="10"/>
  <c r="R43" i="10" s="1"/>
  <c r="S43" i="10" s="1"/>
  <c r="AK33" i="6" s="1"/>
  <c r="AE234" i="5"/>
  <c r="AA234" i="5"/>
  <c r="AA255" i="5" s="1"/>
  <c r="AA253" i="5" s="1"/>
  <c r="AC234" i="5"/>
  <c r="AD234" i="5"/>
  <c r="AE318" i="5"/>
  <c r="AB292" i="5"/>
  <c r="AD318" i="5"/>
  <c r="AA318" i="5"/>
  <c r="AA339" i="5" s="1"/>
  <c r="AA337" i="5" s="1"/>
  <c r="AB291" i="5"/>
  <c r="AB293" i="5"/>
  <c r="AC318" i="5"/>
  <c r="AB289" i="5"/>
  <c r="AB310" i="5" s="1"/>
  <c r="E13" i="5"/>
  <c r="G13" i="5" s="1"/>
  <c r="N42" i="10" s="1"/>
  <c r="E21" i="5"/>
  <c r="G21" i="5" s="1"/>
  <c r="N50" i="10" s="1"/>
  <c r="O50" i="10" s="1"/>
  <c r="Q50" i="10"/>
  <c r="C14" i="10"/>
  <c r="I41" i="10"/>
  <c r="Q42" i="10"/>
  <c r="S14" i="10" l="1"/>
  <c r="H14" i="10"/>
  <c r="P28" i="6" s="1"/>
  <c r="Q14" i="10"/>
  <c r="P12" i="6"/>
  <c r="AB227" i="5"/>
  <c r="AB225" i="5" s="1"/>
  <c r="O42" i="10"/>
  <c r="R42" i="10" s="1"/>
  <c r="S42" i="10" s="1"/>
  <c r="AB311" i="5"/>
  <c r="AB309" i="5" s="1"/>
  <c r="V14" i="10"/>
  <c r="L18" i="6" s="1"/>
  <c r="M41" i="10"/>
  <c r="D14" i="10"/>
  <c r="R50" i="10"/>
  <c r="S50" i="10" s="1"/>
  <c r="F20" i="5"/>
  <c r="U14" i="10"/>
  <c r="P15" i="6" s="1"/>
  <c r="J41" i="10"/>
  <c r="E14" i="10"/>
  <c r="J14" i="10" l="1"/>
  <c r="T14" i="10"/>
  <c r="E12" i="5"/>
  <c r="G12" i="5" s="1"/>
  <c r="N41" i="10" s="1"/>
  <c r="P17" i="6"/>
  <c r="DD20" i="6"/>
  <c r="DD12" i="6"/>
  <c r="R14" i="10"/>
  <c r="I14" i="10"/>
  <c r="M49" i="10"/>
  <c r="Q41" i="10"/>
  <c r="AQ233" i="5" l="1"/>
  <c r="AQ254" i="5" s="1"/>
  <c r="AQ253" i="5" s="1"/>
  <c r="AP233" i="5"/>
  <c r="AP254" i="5" s="1"/>
  <c r="AP253" i="5" s="1"/>
  <c r="AT233" i="5"/>
  <c r="AT254" i="5" s="1"/>
  <c r="AT253" i="5" s="1"/>
  <c r="AS233" i="5"/>
  <c r="AS254" i="5" s="1"/>
  <c r="AS253" i="5" s="1"/>
  <c r="AR233" i="5"/>
  <c r="AR254" i="5" s="1"/>
  <c r="AR253" i="5" s="1"/>
  <c r="AO233" i="5"/>
  <c r="AO254" i="5" s="1"/>
  <c r="AO253" i="5" s="1"/>
  <c r="AS261" i="5"/>
  <c r="AS282" i="5" s="1"/>
  <c r="AS281" i="5" s="1"/>
  <c r="AQ261" i="5"/>
  <c r="AQ282" i="5" s="1"/>
  <c r="AQ281" i="5" s="1"/>
  <c r="AT261" i="5"/>
  <c r="AT282" i="5" s="1"/>
  <c r="AT281" i="5" s="1"/>
  <c r="AO261" i="5"/>
  <c r="AO282" i="5" s="1"/>
  <c r="AO281" i="5" s="1"/>
  <c r="AP261" i="5"/>
  <c r="AP282" i="5" s="1"/>
  <c r="AP281" i="5" s="1"/>
  <c r="AR261" i="5"/>
  <c r="AR282" i="5" s="1"/>
  <c r="AR281" i="5" s="1"/>
  <c r="AP317" i="5"/>
  <c r="AP338" i="5" s="1"/>
  <c r="AP337" i="5" s="1"/>
  <c r="AQ317" i="5"/>
  <c r="AQ338" i="5" s="1"/>
  <c r="AQ337" i="5" s="1"/>
  <c r="AA305" i="5"/>
  <c r="AA303" i="5"/>
  <c r="AT317" i="5"/>
  <c r="AT338" i="5" s="1"/>
  <c r="AT337" i="5" s="1"/>
  <c r="AA307" i="5"/>
  <c r="AS317" i="5"/>
  <c r="AS338" i="5" s="1"/>
  <c r="AS337" i="5" s="1"/>
  <c r="AR317" i="5"/>
  <c r="AR338" i="5" s="1"/>
  <c r="AR337" i="5" s="1"/>
  <c r="AO317" i="5"/>
  <c r="AO338" i="5" s="1"/>
  <c r="AO337" i="5" s="1"/>
  <c r="AA308" i="5"/>
  <c r="AA306" i="5"/>
  <c r="AA304" i="5"/>
  <c r="AA222" i="5"/>
  <c r="AA220" i="5"/>
  <c r="AA221" i="5"/>
  <c r="AA223" i="5"/>
  <c r="AA224" i="5"/>
  <c r="AA219" i="5"/>
  <c r="K33" i="10"/>
  <c r="M33" i="10" s="1"/>
  <c r="N33" i="10" s="1"/>
  <c r="K32" i="10"/>
  <c r="M32" i="10" s="1"/>
  <c r="N32" i="10" s="1"/>
  <c r="K31" i="10"/>
  <c r="M31" i="10" s="1"/>
  <c r="N31" i="10" s="1"/>
  <c r="K30" i="10"/>
  <c r="M30" i="10" s="1"/>
  <c r="N30" i="10" s="1"/>
  <c r="K29" i="10"/>
  <c r="M29" i="10" s="1"/>
  <c r="N29" i="10" s="1"/>
  <c r="K28" i="10"/>
  <c r="M28" i="10" s="1"/>
  <c r="N28" i="10" s="1"/>
  <c r="K15" i="10"/>
  <c r="M15" i="10" s="1"/>
  <c r="N15" i="10" s="1"/>
  <c r="O15" i="10" s="1"/>
  <c r="AK317" i="5"/>
  <c r="AK338" i="5" s="1"/>
  <c r="AK337" i="5" s="1"/>
  <c r="AA300" i="5"/>
  <c r="AA299" i="5"/>
  <c r="AA298" i="5"/>
  <c r="AN317" i="5"/>
  <c r="AN338" i="5" s="1"/>
  <c r="AN337" i="5" s="1"/>
  <c r="AL317" i="5"/>
  <c r="AL338" i="5" s="1"/>
  <c r="AL337" i="5" s="1"/>
  <c r="AI317" i="5"/>
  <c r="AI338" i="5" s="1"/>
  <c r="AI337" i="5" s="1"/>
  <c r="AH317" i="5"/>
  <c r="AH338" i="5" s="1"/>
  <c r="AH337" i="5" s="1"/>
  <c r="AM317" i="5"/>
  <c r="AM338" i="5" s="1"/>
  <c r="AM337" i="5" s="1"/>
  <c r="AA302" i="5"/>
  <c r="AJ317" i="5"/>
  <c r="AJ338" i="5" s="1"/>
  <c r="AJ337" i="5" s="1"/>
  <c r="AG317" i="5"/>
  <c r="AG338" i="5" s="1"/>
  <c r="AG337" i="5" s="1"/>
  <c r="AA301" i="5"/>
  <c r="AA296" i="5"/>
  <c r="AA295" i="5"/>
  <c r="AA297" i="5"/>
  <c r="AA211" i="5"/>
  <c r="AA217" i="5"/>
  <c r="AA216" i="5"/>
  <c r="AA213" i="5"/>
  <c r="AA212" i="5"/>
  <c r="AA218" i="5"/>
  <c r="AA215" i="5"/>
  <c r="AA214" i="5"/>
  <c r="K27" i="10"/>
  <c r="M27" i="10" s="1"/>
  <c r="N27" i="10" s="1"/>
  <c r="K26" i="10"/>
  <c r="M26" i="10" s="1"/>
  <c r="N26" i="10" s="1"/>
  <c r="K25" i="10"/>
  <c r="M25" i="10" s="1"/>
  <c r="N25" i="10" s="1"/>
  <c r="K24" i="10"/>
  <c r="M24" i="10" s="1"/>
  <c r="N24" i="10" s="1"/>
  <c r="K23" i="10"/>
  <c r="M23" i="10" s="1"/>
  <c r="N23" i="10" s="1"/>
  <c r="K22" i="10"/>
  <c r="M22" i="10" s="1"/>
  <c r="N22" i="10" s="1"/>
  <c r="K21" i="10"/>
  <c r="M21" i="10" s="1"/>
  <c r="N21" i="10" s="1"/>
  <c r="K20" i="10"/>
  <c r="M20" i="10" s="1"/>
  <c r="N20" i="10" s="1"/>
  <c r="AF233" i="5"/>
  <c r="AF254" i="5" s="1"/>
  <c r="AF253" i="5" s="1"/>
  <c r="AK233" i="5"/>
  <c r="AK254" i="5" s="1"/>
  <c r="AK253" i="5" s="1"/>
  <c r="AJ233" i="5"/>
  <c r="AJ254" i="5" s="1"/>
  <c r="AJ253" i="5" s="1"/>
  <c r="AI233" i="5"/>
  <c r="AI254" i="5" s="1"/>
  <c r="AI253" i="5" s="1"/>
  <c r="AN233" i="5"/>
  <c r="AN254" i="5" s="1"/>
  <c r="AN253" i="5" s="1"/>
  <c r="AL233" i="5"/>
  <c r="AL254" i="5" s="1"/>
  <c r="AL253" i="5" s="1"/>
  <c r="AM233" i="5"/>
  <c r="AM254" i="5" s="1"/>
  <c r="AM253" i="5" s="1"/>
  <c r="AH233" i="5"/>
  <c r="AH254" i="5" s="1"/>
  <c r="AH253" i="5" s="1"/>
  <c r="AG233" i="5"/>
  <c r="AG254" i="5" s="1"/>
  <c r="AG253" i="5" s="1"/>
  <c r="AH261" i="5"/>
  <c r="AH282" i="5" s="1"/>
  <c r="AH281" i="5" s="1"/>
  <c r="AJ261" i="5"/>
  <c r="AJ282" i="5" s="1"/>
  <c r="AJ281" i="5" s="1"/>
  <c r="AG261" i="5"/>
  <c r="AG282" i="5" s="1"/>
  <c r="AG281" i="5" s="1"/>
  <c r="AL261" i="5"/>
  <c r="AL282" i="5" s="1"/>
  <c r="AL281" i="5" s="1"/>
  <c r="AN261" i="5"/>
  <c r="AN282" i="5" s="1"/>
  <c r="AN281" i="5" s="1"/>
  <c r="AM261" i="5"/>
  <c r="AM282" i="5" s="1"/>
  <c r="AM281" i="5" s="1"/>
  <c r="AK261" i="5"/>
  <c r="AK282" i="5" s="1"/>
  <c r="AK281" i="5" s="1"/>
  <c r="AI261" i="5"/>
  <c r="AI282" i="5" s="1"/>
  <c r="AI281" i="5" s="1"/>
  <c r="AA294" i="5"/>
  <c r="AF317" i="5"/>
  <c r="AF338" i="5" s="1"/>
  <c r="AF337" i="5" s="1"/>
  <c r="AD261" i="5"/>
  <c r="AD282" i="5" s="1"/>
  <c r="AD281" i="5" s="1"/>
  <c r="AF261" i="5"/>
  <c r="AF282" i="5" s="1"/>
  <c r="AF281" i="5" s="1"/>
  <c r="AA206" i="5"/>
  <c r="AA210" i="5"/>
  <c r="K19" i="10"/>
  <c r="M19" i="10" s="1"/>
  <c r="N19" i="10" s="1"/>
  <c r="K18" i="10"/>
  <c r="M18" i="10" s="1"/>
  <c r="N18" i="10" s="1"/>
  <c r="AA208" i="5"/>
  <c r="AA207" i="5"/>
  <c r="AB66" i="9" s="1"/>
  <c r="AA209" i="5"/>
  <c r="O41" i="10"/>
  <c r="R41" i="10" s="1"/>
  <c r="S41" i="10" s="1"/>
  <c r="P33" i="6" s="1"/>
  <c r="AB261" i="5"/>
  <c r="AB282" i="5" s="1"/>
  <c r="AB281" i="5" s="1"/>
  <c r="AC261" i="5"/>
  <c r="AC282" i="5" s="1"/>
  <c r="AC281" i="5" s="1"/>
  <c r="AE261" i="5"/>
  <c r="AE282" i="5" s="1"/>
  <c r="AE281" i="5" s="1"/>
  <c r="K14" i="10"/>
  <c r="M14" i="10" s="1"/>
  <c r="N14" i="10" s="1"/>
  <c r="K17" i="10"/>
  <c r="M17" i="10" s="1"/>
  <c r="N17" i="10" s="1"/>
  <c r="K16" i="10"/>
  <c r="M16" i="10" s="1"/>
  <c r="N16" i="10" s="1"/>
  <c r="AD317" i="5"/>
  <c r="AD338" i="5" s="1"/>
  <c r="AD337" i="5" s="1"/>
  <c r="AA292" i="5"/>
  <c r="AC317" i="5"/>
  <c r="AC338" i="5" s="1"/>
  <c r="AC337" i="5" s="1"/>
  <c r="AE317" i="5"/>
  <c r="AA290" i="5"/>
  <c r="AA293" i="5"/>
  <c r="AB317" i="5"/>
  <c r="AB338" i="5" s="1"/>
  <c r="AB337" i="5" s="1"/>
  <c r="AA291" i="5"/>
  <c r="AB69" i="9" s="1"/>
  <c r="AE233" i="5"/>
  <c r="AB233" i="5"/>
  <c r="AB254" i="5" s="1"/>
  <c r="AB253" i="5" s="1"/>
  <c r="AD233" i="5"/>
  <c r="AD254" i="5" s="1"/>
  <c r="AD253" i="5" s="1"/>
  <c r="AC233" i="5"/>
  <c r="AC254" i="5" s="1"/>
  <c r="AC253" i="5" s="1"/>
  <c r="AB68" i="9"/>
  <c r="E20" i="5"/>
  <c r="G20" i="5" s="1"/>
  <c r="N49" i="10" s="1"/>
  <c r="Q49" i="10"/>
  <c r="AB36" i="9" l="1"/>
  <c r="AH36" i="9"/>
  <c r="AN36" i="9"/>
  <c r="AT36" i="9"/>
  <c r="AI36" i="9"/>
  <c r="AO36" i="9"/>
  <c r="AU36" i="9"/>
  <c r="AD36" i="9"/>
  <c r="AJ36" i="9"/>
  <c r="AP36" i="9"/>
  <c r="AE36" i="9"/>
  <c r="AK36" i="9"/>
  <c r="AQ36" i="9"/>
  <c r="AF36" i="9"/>
  <c r="AL36" i="9"/>
  <c r="AR36" i="9"/>
  <c r="AG36" i="9"/>
  <c r="AM36" i="9"/>
  <c r="AS36" i="9"/>
  <c r="AT122" i="5"/>
  <c r="AS122" i="5"/>
  <c r="AR122" i="5"/>
  <c r="AQ122" i="5"/>
  <c r="AP122" i="5"/>
  <c r="AO122" i="5"/>
  <c r="AK24" i="6"/>
  <c r="AN122" i="5"/>
  <c r="AM122" i="5"/>
  <c r="AL122" i="5"/>
  <c r="AK122" i="5"/>
  <c r="AJ122" i="5"/>
  <c r="AI122" i="5"/>
  <c r="AH122" i="5"/>
  <c r="AG122" i="5"/>
  <c r="AF122" i="5"/>
  <c r="AA227" i="5"/>
  <c r="AA225" i="5" s="1"/>
  <c r="O49" i="10"/>
  <c r="R49" i="10" s="1"/>
  <c r="S49" i="10" s="1"/>
  <c r="CV33" i="6" s="1"/>
  <c r="AE122" i="5"/>
  <c r="AD122" i="5"/>
  <c r="AC122" i="5"/>
  <c r="AA122" i="5"/>
  <c r="P15" i="10"/>
  <c r="O29" i="10"/>
  <c r="O26" i="10"/>
  <c r="O23" i="10"/>
  <c r="O28" i="10"/>
  <c r="O31" i="10"/>
  <c r="AA311" i="5"/>
  <c r="AA309" i="5" s="1"/>
  <c r="AB67" i="9"/>
  <c r="AE254" i="5"/>
  <c r="AE253" i="5" s="1"/>
  <c r="AB70" i="9"/>
  <c r="AE338" i="5"/>
  <c r="AE337" i="5" s="1"/>
  <c r="AB47" i="9" l="1"/>
  <c r="AC47" i="9"/>
  <c r="AI47" i="9"/>
  <c r="AO47" i="9"/>
  <c r="AU47" i="9"/>
  <c r="AD47" i="9"/>
  <c r="AJ47" i="9"/>
  <c r="AP47" i="9"/>
  <c r="AG47" i="9"/>
  <c r="AE47" i="9"/>
  <c r="AK47" i="9"/>
  <c r="AQ47" i="9"/>
  <c r="AM47" i="9"/>
  <c r="AF47" i="9"/>
  <c r="AL47" i="9"/>
  <c r="AR47" i="9"/>
  <c r="AH47" i="9"/>
  <c r="AT47" i="9"/>
  <c r="AS47" i="9"/>
  <c r="AB50" i="9"/>
  <c r="AF50" i="9"/>
  <c r="AL50" i="9"/>
  <c r="AR50" i="9"/>
  <c r="AM50" i="9"/>
  <c r="AS50" i="9"/>
  <c r="AJ50" i="9"/>
  <c r="AH50" i="9"/>
  <c r="AN50" i="9"/>
  <c r="AT50" i="9"/>
  <c r="AP50" i="9"/>
  <c r="AC50" i="9"/>
  <c r="AI50" i="9"/>
  <c r="AO50" i="9"/>
  <c r="AU50" i="9"/>
  <c r="AD50" i="9"/>
  <c r="AE50" i="9"/>
  <c r="AK50" i="9"/>
  <c r="AG50" i="9"/>
  <c r="AB52" i="9"/>
  <c r="AD52" i="9"/>
  <c r="AJ52" i="9"/>
  <c r="AP52" i="9"/>
  <c r="AQ52" i="9"/>
  <c r="AN52" i="9"/>
  <c r="AK52" i="9"/>
  <c r="AF52" i="9"/>
  <c r="AL52" i="9"/>
  <c r="AR52" i="9"/>
  <c r="AH52" i="9"/>
  <c r="AG52" i="9"/>
  <c r="AM52" i="9"/>
  <c r="AT52" i="9"/>
  <c r="AC52" i="9"/>
  <c r="AI52" i="9"/>
  <c r="AO52" i="9"/>
  <c r="AU52" i="9"/>
  <c r="AE52" i="9"/>
  <c r="AB49" i="9"/>
  <c r="AG49" i="9"/>
  <c r="AM49" i="9"/>
  <c r="AS49" i="9"/>
  <c r="AN49" i="9"/>
  <c r="AK49" i="9"/>
  <c r="AH49" i="9"/>
  <c r="AT49" i="9"/>
  <c r="AC49" i="9"/>
  <c r="AI49" i="9"/>
  <c r="AO49" i="9"/>
  <c r="AU49" i="9"/>
  <c r="AE49" i="9"/>
  <c r="AD49" i="9"/>
  <c r="AJ49" i="9"/>
  <c r="AF49" i="9"/>
  <c r="AL49" i="9"/>
  <c r="AR49" i="9"/>
  <c r="AQ49" i="9"/>
  <c r="AB44" i="9"/>
  <c r="AF44" i="9"/>
  <c r="AL44" i="9"/>
  <c r="AR44" i="9"/>
  <c r="AP44" i="9"/>
  <c r="AG44" i="9"/>
  <c r="AM44" i="9"/>
  <c r="AS44" i="9"/>
  <c r="AH44" i="9"/>
  <c r="AN44" i="9"/>
  <c r="AT44" i="9"/>
  <c r="AC44" i="9"/>
  <c r="AI44" i="9"/>
  <c r="AO44" i="9"/>
  <c r="AU44" i="9"/>
  <c r="AD44" i="9"/>
  <c r="AE44" i="9"/>
  <c r="AQ44" i="9"/>
  <c r="AJ44" i="9"/>
  <c r="AT138" i="5"/>
  <c r="AT136" i="5"/>
  <c r="AT135" i="5"/>
  <c r="AT133" i="5"/>
  <c r="AT130" i="5"/>
  <c r="AS138" i="5"/>
  <c r="AS136" i="5"/>
  <c r="AS135" i="5"/>
  <c r="AS133" i="5"/>
  <c r="AS130" i="5"/>
  <c r="AR136" i="5"/>
  <c r="AR135" i="5"/>
  <c r="AR133" i="5"/>
  <c r="AR130" i="5"/>
  <c r="AQ138" i="5"/>
  <c r="AQ136" i="5"/>
  <c r="AQ135" i="5"/>
  <c r="AQ133" i="5"/>
  <c r="AQ130" i="5"/>
  <c r="AP138" i="5"/>
  <c r="AP135" i="5"/>
  <c r="AP133" i="5"/>
  <c r="AP130" i="5"/>
  <c r="AO138" i="5"/>
  <c r="AO136" i="5"/>
  <c r="AO133" i="5"/>
  <c r="AO130" i="5"/>
  <c r="AN138" i="5"/>
  <c r="AN136" i="5"/>
  <c r="AN135" i="5"/>
  <c r="AN133" i="5"/>
  <c r="AN130" i="5"/>
  <c r="AM138" i="5"/>
  <c r="AM136" i="5"/>
  <c r="AM135" i="5"/>
  <c r="AM130" i="5"/>
  <c r="AL138" i="5"/>
  <c r="AL136" i="5"/>
  <c r="AL135" i="5"/>
  <c r="AL133" i="5"/>
  <c r="AL130" i="5"/>
  <c r="AK138" i="5"/>
  <c r="AK136" i="5"/>
  <c r="AK135" i="5"/>
  <c r="AK133" i="5"/>
  <c r="AK130" i="5"/>
  <c r="AJ138" i="5"/>
  <c r="AJ136" i="5"/>
  <c r="AJ135" i="5"/>
  <c r="AJ133" i="5"/>
  <c r="AI138" i="5"/>
  <c r="AI136" i="5"/>
  <c r="AI135" i="5"/>
  <c r="AI133" i="5"/>
  <c r="AI130" i="5"/>
  <c r="AH138" i="5"/>
  <c r="AH136" i="5"/>
  <c r="AH135" i="5"/>
  <c r="AH133" i="5"/>
  <c r="AH130" i="5"/>
  <c r="AG138" i="5"/>
  <c r="AG136" i="5"/>
  <c r="AG135" i="5"/>
  <c r="AG133" i="5"/>
  <c r="AG130" i="5"/>
  <c r="AF138" i="5"/>
  <c r="AF136" i="5"/>
  <c r="AF135" i="5"/>
  <c r="AF133" i="5"/>
  <c r="AF130" i="5"/>
  <c r="AE138" i="5"/>
  <c r="AE136" i="5"/>
  <c r="AE135" i="5"/>
  <c r="AD138" i="5"/>
  <c r="AD136" i="5"/>
  <c r="AD135" i="5"/>
  <c r="AC138" i="5"/>
  <c r="AC136" i="5"/>
  <c r="AC135" i="5"/>
  <c r="AB138" i="5"/>
  <c r="AB136" i="5"/>
  <c r="AB135" i="5"/>
  <c r="P31" i="10"/>
  <c r="AA138" i="5"/>
  <c r="P29" i="10"/>
  <c r="AA136" i="5"/>
  <c r="P28" i="10"/>
  <c r="AA135" i="5"/>
  <c r="AE133" i="5"/>
  <c r="AE130" i="5"/>
  <c r="AD133" i="5"/>
  <c r="AD130" i="5"/>
  <c r="AC133" i="5"/>
  <c r="AC130" i="5"/>
  <c r="AB133" i="5"/>
  <c r="AB130" i="5"/>
  <c r="P26" i="10"/>
  <c r="AA133" i="5"/>
  <c r="P23" i="10"/>
  <c r="AA130" i="5"/>
  <c r="D24" i="11"/>
  <c r="E24" i="11"/>
  <c r="O30" i="10"/>
  <c r="O22" i="10"/>
  <c r="O24" i="10"/>
  <c r="O19" i="10"/>
  <c r="O20" i="10"/>
  <c r="O33" i="10"/>
  <c r="O21" i="10"/>
  <c r="O25" i="10"/>
  <c r="O32" i="10"/>
  <c r="O27" i="10"/>
  <c r="P24" i="6"/>
  <c r="O14" i="10"/>
  <c r="AB46" i="9" l="1"/>
  <c r="AD46" i="9"/>
  <c r="AJ46" i="9"/>
  <c r="AP46" i="9"/>
  <c r="AN46" i="9"/>
  <c r="AE46" i="9"/>
  <c r="AK46" i="9"/>
  <c r="AQ46" i="9"/>
  <c r="AF46" i="9"/>
  <c r="AL46" i="9"/>
  <c r="AR46" i="9"/>
  <c r="AH46" i="9"/>
  <c r="AG46" i="9"/>
  <c r="AS46" i="9"/>
  <c r="AT46" i="9"/>
  <c r="AC46" i="9"/>
  <c r="AI46" i="9"/>
  <c r="AO46" i="9"/>
  <c r="AU46" i="9"/>
  <c r="AB43" i="9"/>
  <c r="AG43" i="9"/>
  <c r="AM43" i="9"/>
  <c r="AS43" i="9"/>
  <c r="AH43" i="9"/>
  <c r="AN43" i="9"/>
  <c r="AT43" i="9"/>
  <c r="AQ43" i="9"/>
  <c r="AC43" i="9"/>
  <c r="AI43" i="9"/>
  <c r="AO43" i="9"/>
  <c r="AU43" i="9"/>
  <c r="AK43" i="9"/>
  <c r="AD43" i="9"/>
  <c r="AP43" i="9"/>
  <c r="AF43" i="9"/>
  <c r="AL43" i="9"/>
  <c r="AR43" i="9"/>
  <c r="AE43" i="9"/>
  <c r="AB42" i="9"/>
  <c r="AH42" i="9"/>
  <c r="AN42" i="9"/>
  <c r="AT42" i="9"/>
  <c r="AR42" i="9"/>
  <c r="AC42" i="9"/>
  <c r="AO42" i="9"/>
  <c r="AU42" i="9"/>
  <c r="AD42" i="9"/>
  <c r="AJ42" i="9"/>
  <c r="AP42" i="9"/>
  <c r="AF42" i="9"/>
  <c r="AE42" i="9"/>
  <c r="AK42" i="9"/>
  <c r="AQ42" i="9"/>
  <c r="AL42" i="9"/>
  <c r="AG42" i="9"/>
  <c r="AM42" i="9"/>
  <c r="AS42" i="9"/>
  <c r="AB51" i="9"/>
  <c r="AE51" i="9"/>
  <c r="AK51" i="9"/>
  <c r="AQ51" i="9"/>
  <c r="AL51" i="9"/>
  <c r="AC51" i="9"/>
  <c r="AU51" i="9"/>
  <c r="AG51" i="9"/>
  <c r="AM51" i="9"/>
  <c r="AS51" i="9"/>
  <c r="AH51" i="9"/>
  <c r="AN51" i="9"/>
  <c r="AT51" i="9"/>
  <c r="AI51" i="9"/>
  <c r="AD51" i="9"/>
  <c r="AJ51" i="9"/>
  <c r="AP51" i="9"/>
  <c r="AF51" i="9"/>
  <c r="AO51" i="9"/>
  <c r="AC35" i="9"/>
  <c r="AC56" i="9" s="1"/>
  <c r="AI35" i="9"/>
  <c r="AO35" i="9"/>
  <c r="AU35" i="9"/>
  <c r="AD35" i="9"/>
  <c r="AJ35" i="9"/>
  <c r="AP35" i="9"/>
  <c r="AE35" i="9"/>
  <c r="AK35" i="9"/>
  <c r="AQ35" i="9"/>
  <c r="AF35" i="9"/>
  <c r="AL35" i="9"/>
  <c r="AR35" i="9"/>
  <c r="AG35" i="9"/>
  <c r="AM35" i="9"/>
  <c r="AS35" i="9"/>
  <c r="AH35" i="9"/>
  <c r="AN35" i="9"/>
  <c r="AT35" i="9"/>
  <c r="AB48" i="9"/>
  <c r="AH48" i="9"/>
  <c r="AN48" i="9"/>
  <c r="AT48" i="9"/>
  <c r="AF48" i="9"/>
  <c r="AC48" i="9"/>
  <c r="AI48" i="9"/>
  <c r="AR48" i="9"/>
  <c r="AD48" i="9"/>
  <c r="AJ48" i="9"/>
  <c r="AP48" i="9"/>
  <c r="AE48" i="9"/>
  <c r="AK48" i="9"/>
  <c r="AQ48" i="9"/>
  <c r="AL48" i="9"/>
  <c r="AG48" i="9"/>
  <c r="AM48" i="9"/>
  <c r="AS48" i="9"/>
  <c r="AU48" i="9"/>
  <c r="AB40" i="9"/>
  <c r="AD40" i="9"/>
  <c r="AJ40" i="9"/>
  <c r="AP40" i="9"/>
  <c r="AT40" i="9"/>
  <c r="AE40" i="9"/>
  <c r="AK40" i="9"/>
  <c r="AQ40" i="9"/>
  <c r="AF40" i="9"/>
  <c r="AL40" i="9"/>
  <c r="AR40" i="9"/>
  <c r="AM40" i="9"/>
  <c r="AS40" i="9"/>
  <c r="AH40" i="9"/>
  <c r="AN40" i="9"/>
  <c r="AC40" i="9"/>
  <c r="AI40" i="9"/>
  <c r="AO40" i="9"/>
  <c r="AU40" i="9"/>
  <c r="AB54" i="9"/>
  <c r="AH54" i="9"/>
  <c r="AN54" i="9"/>
  <c r="AF54" i="9"/>
  <c r="AI54" i="9"/>
  <c r="AD54" i="9"/>
  <c r="AJ54" i="9"/>
  <c r="AP54" i="9"/>
  <c r="AE54" i="9"/>
  <c r="AK54" i="9"/>
  <c r="AQ54" i="9"/>
  <c r="AR54" i="9"/>
  <c r="AG54" i="9"/>
  <c r="AM54" i="9"/>
  <c r="AS54" i="9"/>
  <c r="AT54" i="9"/>
  <c r="AT57" i="9" s="1"/>
  <c r="AC54" i="9"/>
  <c r="AO54" i="9"/>
  <c r="AL54" i="9"/>
  <c r="AB41" i="9"/>
  <c r="AC41" i="9"/>
  <c r="AI41" i="9"/>
  <c r="AO41" i="9"/>
  <c r="AU41" i="9"/>
  <c r="AD41" i="9"/>
  <c r="AJ41" i="9"/>
  <c r="AP41" i="9"/>
  <c r="AS41" i="9"/>
  <c r="AE41" i="9"/>
  <c r="AK41" i="9"/>
  <c r="AQ41" i="9"/>
  <c r="AG41" i="9"/>
  <c r="AF41" i="9"/>
  <c r="AL41" i="9"/>
  <c r="AR41" i="9"/>
  <c r="AN41" i="9"/>
  <c r="AT41" i="9"/>
  <c r="AM41" i="9"/>
  <c r="AB53" i="9"/>
  <c r="AC53" i="9"/>
  <c r="AI53" i="9"/>
  <c r="AO53" i="9"/>
  <c r="AU53" i="9"/>
  <c r="AP53" i="9"/>
  <c r="AJ53" i="9"/>
  <c r="AS53" i="9"/>
  <c r="AE53" i="9"/>
  <c r="AK53" i="9"/>
  <c r="AQ53" i="9"/>
  <c r="AM53" i="9"/>
  <c r="AF53" i="9"/>
  <c r="AL53" i="9"/>
  <c r="AR53" i="9"/>
  <c r="AH53" i="9"/>
  <c r="AN53" i="9"/>
  <c r="AD53" i="9"/>
  <c r="AG53" i="9"/>
  <c r="AB45" i="9"/>
  <c r="AE45" i="9"/>
  <c r="AK45" i="9"/>
  <c r="AQ45" i="9"/>
  <c r="AF45" i="9"/>
  <c r="AR45" i="9"/>
  <c r="AO45" i="9"/>
  <c r="AG45" i="9"/>
  <c r="AM45" i="9"/>
  <c r="AS45" i="9"/>
  <c r="AC45" i="9"/>
  <c r="AH45" i="9"/>
  <c r="AN45" i="9"/>
  <c r="AT45" i="9"/>
  <c r="AI45" i="9"/>
  <c r="AD45" i="9"/>
  <c r="AJ45" i="9"/>
  <c r="AP45" i="9"/>
  <c r="AU45" i="9"/>
  <c r="AT139" i="5"/>
  <c r="AT137" i="5"/>
  <c r="AT134" i="5"/>
  <c r="AT132" i="5"/>
  <c r="AT131" i="5"/>
  <c r="AT129" i="5"/>
  <c r="AT128" i="5"/>
  <c r="AT127" i="5"/>
  <c r="AT126" i="5"/>
  <c r="AS140" i="5"/>
  <c r="AS143" i="5" s="1"/>
  <c r="AS137" i="5"/>
  <c r="AS134" i="5"/>
  <c r="AS132" i="5"/>
  <c r="AS131" i="5"/>
  <c r="AS129" i="5"/>
  <c r="AS128" i="5"/>
  <c r="AS127" i="5"/>
  <c r="AS126" i="5"/>
  <c r="AR140" i="5"/>
  <c r="AR139" i="5"/>
  <c r="AR137" i="5"/>
  <c r="AR134" i="5"/>
  <c r="AR132" i="5"/>
  <c r="AR131" i="5"/>
  <c r="AR129" i="5"/>
  <c r="AR128" i="5"/>
  <c r="AR127" i="5"/>
  <c r="AR126" i="5"/>
  <c r="AQ140" i="5"/>
  <c r="AQ139" i="5"/>
  <c r="AQ134" i="5"/>
  <c r="AQ132" i="5"/>
  <c r="AQ131" i="5"/>
  <c r="AQ129" i="5"/>
  <c r="AQ128" i="5"/>
  <c r="AQ127" i="5"/>
  <c r="AQ126" i="5"/>
  <c r="AP140" i="5"/>
  <c r="AP139" i="5"/>
  <c r="AP137" i="5"/>
  <c r="AP134" i="5"/>
  <c r="AP132" i="5"/>
  <c r="AP131" i="5"/>
  <c r="AP129" i="5"/>
  <c r="AP128" i="5"/>
  <c r="AP127" i="5"/>
  <c r="AP126" i="5"/>
  <c r="AO140" i="5"/>
  <c r="AO139" i="5"/>
  <c r="AO137" i="5"/>
  <c r="AO134" i="5"/>
  <c r="AO132" i="5"/>
  <c r="AO131" i="5"/>
  <c r="AO129" i="5"/>
  <c r="AO128" i="5"/>
  <c r="AO127" i="5"/>
  <c r="AO126" i="5"/>
  <c r="AN140" i="5"/>
  <c r="AN139" i="5"/>
  <c r="AN137" i="5"/>
  <c r="AN132" i="5"/>
  <c r="AN131" i="5"/>
  <c r="AN129" i="5"/>
  <c r="AN128" i="5"/>
  <c r="AN127" i="5"/>
  <c r="AN126" i="5"/>
  <c r="AM140" i="5"/>
  <c r="AM139" i="5"/>
  <c r="AM137" i="5"/>
  <c r="AM134" i="5"/>
  <c r="AM132" i="5"/>
  <c r="AM131" i="5"/>
  <c r="AM129" i="5"/>
  <c r="AM128" i="5"/>
  <c r="AM127" i="5"/>
  <c r="AM126" i="5"/>
  <c r="AL140" i="5"/>
  <c r="AL139" i="5"/>
  <c r="AL137" i="5"/>
  <c r="AL134" i="5"/>
  <c r="AL131" i="5"/>
  <c r="AL129" i="5"/>
  <c r="AL128" i="5"/>
  <c r="AL127" i="5"/>
  <c r="AL126" i="5"/>
  <c r="AK140" i="5"/>
  <c r="AK139" i="5"/>
  <c r="AK137" i="5"/>
  <c r="AK134" i="5"/>
  <c r="AK132" i="5"/>
  <c r="AK129" i="5"/>
  <c r="AK128" i="5"/>
  <c r="AK127" i="5"/>
  <c r="AK126" i="5"/>
  <c r="AJ140" i="5"/>
  <c r="AJ139" i="5"/>
  <c r="AJ137" i="5"/>
  <c r="AJ134" i="5"/>
  <c r="AJ132" i="5"/>
  <c r="AJ131" i="5"/>
  <c r="AJ129" i="5"/>
  <c r="AJ128" i="5"/>
  <c r="AJ127" i="5"/>
  <c r="AJ126" i="5"/>
  <c r="AI140" i="5"/>
  <c r="AI139" i="5"/>
  <c r="AI137" i="5"/>
  <c r="AI134" i="5"/>
  <c r="AI132" i="5"/>
  <c r="AI131" i="5"/>
  <c r="AI128" i="5"/>
  <c r="AI127" i="5"/>
  <c r="AI126" i="5"/>
  <c r="AH140" i="5"/>
  <c r="AH139" i="5"/>
  <c r="AH137" i="5"/>
  <c r="AH134" i="5"/>
  <c r="AH132" i="5"/>
  <c r="AH131" i="5"/>
  <c r="AH129" i="5"/>
  <c r="AH127" i="5"/>
  <c r="AH126" i="5"/>
  <c r="AG140" i="5"/>
  <c r="AG139" i="5"/>
  <c r="AG137" i="5"/>
  <c r="AG134" i="5"/>
  <c r="AG132" i="5"/>
  <c r="AG131" i="5"/>
  <c r="AG129" i="5"/>
  <c r="AG128" i="5"/>
  <c r="AG126" i="5"/>
  <c r="AF140" i="5"/>
  <c r="AF139" i="5"/>
  <c r="AF137" i="5"/>
  <c r="AF134" i="5"/>
  <c r="AF132" i="5"/>
  <c r="AF131" i="5"/>
  <c r="AF129" i="5"/>
  <c r="AF128" i="5"/>
  <c r="AF127" i="5"/>
  <c r="AE140" i="5"/>
  <c r="AE139" i="5"/>
  <c r="AE137" i="5"/>
  <c r="AD140" i="5"/>
  <c r="AD139" i="5"/>
  <c r="AD137" i="5"/>
  <c r="AC140" i="5"/>
  <c r="AC139" i="5"/>
  <c r="AC137" i="5"/>
  <c r="AB140" i="5"/>
  <c r="AB139" i="5"/>
  <c r="AB137" i="5"/>
  <c r="AT121" i="5"/>
  <c r="AS121" i="5"/>
  <c r="AR121" i="5"/>
  <c r="AQ121" i="5"/>
  <c r="AP121" i="5"/>
  <c r="AO121" i="5"/>
  <c r="P33" i="10"/>
  <c r="AA140" i="5"/>
  <c r="P32" i="10"/>
  <c r="AA139" i="5"/>
  <c r="P30" i="10"/>
  <c r="AA137" i="5"/>
  <c r="AN121" i="5"/>
  <c r="AM121" i="5"/>
  <c r="AL121" i="5"/>
  <c r="AK121" i="5"/>
  <c r="AJ121" i="5"/>
  <c r="AI121" i="5"/>
  <c r="AH121" i="5"/>
  <c r="AG121" i="5"/>
  <c r="AE134" i="5"/>
  <c r="AE132" i="5"/>
  <c r="AE131" i="5"/>
  <c r="AE129" i="5"/>
  <c r="AE128" i="5"/>
  <c r="AE127" i="5"/>
  <c r="AD134" i="5"/>
  <c r="AD132" i="5"/>
  <c r="AD131" i="5"/>
  <c r="AD129" i="5"/>
  <c r="AD128" i="5"/>
  <c r="AD127" i="5"/>
  <c r="AC134" i="5"/>
  <c r="AC132" i="5"/>
  <c r="AC131" i="5"/>
  <c r="AC129" i="5"/>
  <c r="AC128" i="5"/>
  <c r="AC127" i="5"/>
  <c r="AB134" i="5"/>
  <c r="AB132" i="5"/>
  <c r="AB131" i="5"/>
  <c r="AB129" i="5"/>
  <c r="AB128" i="5"/>
  <c r="AB127" i="5"/>
  <c r="P27" i="10"/>
  <c r="AA134" i="5"/>
  <c r="P25" i="10"/>
  <c r="AA132" i="5"/>
  <c r="P24" i="10"/>
  <c r="AA131" i="5"/>
  <c r="P22" i="10"/>
  <c r="AA129" i="5"/>
  <c r="P21" i="10"/>
  <c r="AA128" i="5"/>
  <c r="P20" i="10"/>
  <c r="AA127" i="5"/>
  <c r="AF121" i="5"/>
  <c r="AE126" i="5"/>
  <c r="AD126" i="5"/>
  <c r="AC126" i="5"/>
  <c r="AB126" i="5"/>
  <c r="P19" i="10"/>
  <c r="AA126" i="5"/>
  <c r="AB121" i="5"/>
  <c r="AB142" i="5" s="1"/>
  <c r="AC121" i="5"/>
  <c r="AC142" i="5" s="1"/>
  <c r="AD121" i="5"/>
  <c r="AE121" i="5"/>
  <c r="P14" i="10"/>
  <c r="AS57" i="9" l="1"/>
  <c r="AR143" i="5"/>
  <c r="AR57" i="9"/>
  <c r="AQ143" i="5"/>
  <c r="AP143" i="5"/>
  <c r="AQ57" i="9"/>
  <c r="AP57" i="9"/>
  <c r="AO143" i="5"/>
  <c r="AN143" i="5"/>
  <c r="AO57" i="9"/>
  <c r="AN57" i="9"/>
  <c r="AM143" i="5"/>
  <c r="AM57" i="9"/>
  <c r="AL143" i="5"/>
  <c r="AL57" i="9"/>
  <c r="AK143" i="5"/>
  <c r="AK57" i="9"/>
  <c r="AJ143" i="5"/>
  <c r="AJ57" i="9"/>
  <c r="AI143" i="5"/>
  <c r="AI57" i="9"/>
  <c r="AH143" i="5"/>
  <c r="AH57" i="9"/>
  <c r="AG143" i="5"/>
  <c r="AG57" i="9"/>
  <c r="AF143" i="5"/>
  <c r="AF57" i="9"/>
  <c r="AE143" i="5"/>
  <c r="AD56" i="9"/>
  <c r="D23" i="11"/>
  <c r="E23" i="11"/>
  <c r="CV24" i="6"/>
  <c r="O18" i="10"/>
  <c r="BF24" i="6"/>
  <c r="O16" i="10"/>
  <c r="CA24" i="6"/>
  <c r="O17" i="10"/>
  <c r="AB39" i="9" l="1"/>
  <c r="AE39" i="9"/>
  <c r="AE57" i="9" s="1"/>
  <c r="AK39" i="9"/>
  <c r="AQ39" i="9"/>
  <c r="AL39" i="9"/>
  <c r="AR39" i="9"/>
  <c r="AO39" i="9"/>
  <c r="AG39" i="9"/>
  <c r="AM39" i="9"/>
  <c r="AS39" i="9"/>
  <c r="AC39" i="9"/>
  <c r="AU39" i="9"/>
  <c r="AH39" i="9"/>
  <c r="AN39" i="9"/>
  <c r="AT39" i="9"/>
  <c r="AD39" i="9"/>
  <c r="AJ39" i="9"/>
  <c r="AP39" i="9"/>
  <c r="AI39" i="9"/>
  <c r="AB38" i="9"/>
  <c r="AF38" i="9"/>
  <c r="AL38" i="9"/>
  <c r="AR38" i="9"/>
  <c r="AJ38" i="9"/>
  <c r="AG38" i="9"/>
  <c r="AM38" i="9"/>
  <c r="AS38" i="9"/>
  <c r="AH38" i="9"/>
  <c r="AN38" i="9"/>
  <c r="AT38" i="9"/>
  <c r="AD38" i="9"/>
  <c r="AC38" i="9"/>
  <c r="AI38" i="9"/>
  <c r="AO38" i="9"/>
  <c r="AU38" i="9"/>
  <c r="AP38" i="9"/>
  <c r="AK38" i="9"/>
  <c r="AQ38" i="9"/>
  <c r="AB37" i="9"/>
  <c r="AG37" i="9"/>
  <c r="AM37" i="9"/>
  <c r="AS37" i="9"/>
  <c r="AH37" i="9"/>
  <c r="AN37" i="9"/>
  <c r="AT37" i="9"/>
  <c r="AC37" i="9"/>
  <c r="AI37" i="9"/>
  <c r="AO37" i="9"/>
  <c r="AU37" i="9"/>
  <c r="AE37" i="9"/>
  <c r="AJ37" i="9"/>
  <c r="AP37" i="9"/>
  <c r="AK37" i="9"/>
  <c r="AQ37" i="9"/>
  <c r="AF37" i="9"/>
  <c r="AL37" i="9"/>
  <c r="AR37" i="9"/>
  <c r="AT125" i="5"/>
  <c r="AT124" i="5"/>
  <c r="AT123" i="5"/>
  <c r="AS125" i="5"/>
  <c r="AS124" i="5"/>
  <c r="AS123" i="5"/>
  <c r="AR125" i="5"/>
  <c r="AR124" i="5"/>
  <c r="AR123" i="5"/>
  <c r="AQ125" i="5"/>
  <c r="AQ124" i="5"/>
  <c r="AQ123" i="5"/>
  <c r="AP125" i="5"/>
  <c r="AP124" i="5"/>
  <c r="AP123" i="5"/>
  <c r="AO125" i="5"/>
  <c r="AO124" i="5"/>
  <c r="AO123" i="5"/>
  <c r="AN125" i="5"/>
  <c r="AN124" i="5"/>
  <c r="AN123" i="5"/>
  <c r="AM125" i="5"/>
  <c r="AM124" i="5"/>
  <c r="AM123" i="5"/>
  <c r="AL125" i="5"/>
  <c r="AL124" i="5"/>
  <c r="AL123" i="5"/>
  <c r="AK125" i="5"/>
  <c r="AK124" i="5"/>
  <c r="AK123" i="5"/>
  <c r="AJ125" i="5"/>
  <c r="AJ124" i="5"/>
  <c r="AJ123" i="5"/>
  <c r="AI125" i="5"/>
  <c r="AI124" i="5"/>
  <c r="AI123" i="5"/>
  <c r="AH125" i="5"/>
  <c r="AH124" i="5"/>
  <c r="AH123" i="5"/>
  <c r="AG125" i="5"/>
  <c r="AG124" i="5"/>
  <c r="AG123" i="5"/>
  <c r="AF125" i="5"/>
  <c r="AF124" i="5"/>
  <c r="AF123" i="5"/>
  <c r="AB124" i="5"/>
  <c r="AC124" i="5"/>
  <c r="AA124" i="5"/>
  <c r="AE124" i="5"/>
  <c r="AD123" i="5"/>
  <c r="AD142" i="5" s="1"/>
  <c r="AE123" i="5"/>
  <c r="AA123" i="5"/>
  <c r="AB123" i="5"/>
  <c r="AD125" i="5"/>
  <c r="AD143" i="5" s="1"/>
  <c r="AB125" i="5"/>
  <c r="AC125" i="5"/>
  <c r="AA125" i="5"/>
  <c r="P17" i="10"/>
  <c r="P16" i="10"/>
  <c r="P18" i="10"/>
  <c r="AT142" i="5" l="1"/>
  <c r="AT141" i="5" s="1"/>
  <c r="AU56" i="9"/>
  <c r="AU55" i="9"/>
  <c r="L33" i="10" s="1"/>
  <c r="AS142" i="5"/>
  <c r="AS141" i="5" s="1"/>
  <c r="AT56" i="9"/>
  <c r="AT55" i="9"/>
  <c r="L32" i="10" s="1"/>
  <c r="AR142" i="5"/>
  <c r="AR141" i="5" s="1"/>
  <c r="AS56" i="9"/>
  <c r="AS55" i="9"/>
  <c r="L31" i="10" s="1"/>
  <c r="AQ142" i="5"/>
  <c r="AQ141" i="5" s="1"/>
  <c r="AR56" i="9"/>
  <c r="AR55" i="9"/>
  <c r="L30" i="10" s="1"/>
  <c r="AP142" i="5"/>
  <c r="AP141" i="5" s="1"/>
  <c r="AQ56" i="9"/>
  <c r="AQ55" i="9"/>
  <c r="L29" i="10" s="1"/>
  <c r="AO142" i="5"/>
  <c r="AO141" i="5" s="1"/>
  <c r="AP55" i="9"/>
  <c r="L28" i="10" s="1"/>
  <c r="AP56" i="9"/>
  <c r="AN142" i="5"/>
  <c r="AN141" i="5" s="1"/>
  <c r="AO56" i="9"/>
  <c r="AO55" i="9"/>
  <c r="L27" i="10" s="1"/>
  <c r="AM142" i="5"/>
  <c r="AM141" i="5" s="1"/>
  <c r="AN56" i="9"/>
  <c r="AN55" i="9"/>
  <c r="L26" i="10" s="1"/>
  <c r="AL142" i="5"/>
  <c r="AL141" i="5" s="1"/>
  <c r="AM55" i="9"/>
  <c r="L25" i="10" s="1"/>
  <c r="AM56" i="9"/>
  <c r="AK142" i="5"/>
  <c r="AK141" i="5" s="1"/>
  <c r="AL56" i="9"/>
  <c r="AL55" i="9"/>
  <c r="L24" i="10" s="1"/>
  <c r="AJ142" i="5"/>
  <c r="AJ141" i="5" s="1"/>
  <c r="AK56" i="9"/>
  <c r="AK55" i="9"/>
  <c r="L23" i="10" s="1"/>
  <c r="AI142" i="5"/>
  <c r="AI141" i="5" s="1"/>
  <c r="AJ55" i="9"/>
  <c r="L22" i="10" s="1"/>
  <c r="AJ56" i="9"/>
  <c r="AH142" i="5"/>
  <c r="AH141" i="5" s="1"/>
  <c r="AI55" i="9"/>
  <c r="L21" i="10" s="1"/>
  <c r="AI56" i="9"/>
  <c r="AG142" i="5"/>
  <c r="AG141" i="5" s="1"/>
  <c r="AH56" i="9"/>
  <c r="AH55" i="9"/>
  <c r="L20" i="10" s="1"/>
  <c r="AB63" i="9"/>
  <c r="AB72" i="9" s="1"/>
  <c r="AF142" i="5"/>
  <c r="AF141" i="5" s="1"/>
  <c r="AG56" i="9"/>
  <c r="AG55" i="9"/>
  <c r="L19" i="10" s="1"/>
  <c r="B23" i="11"/>
  <c r="E27" i="11"/>
  <c r="C23" i="11"/>
  <c r="D25" i="11"/>
  <c r="E25" i="11"/>
  <c r="D26" i="11"/>
  <c r="E26" i="11"/>
  <c r="D27" i="11"/>
  <c r="B24" i="11"/>
  <c r="C24" i="11"/>
  <c r="B25" i="11"/>
  <c r="C25" i="11"/>
  <c r="B27" i="11"/>
  <c r="C27" i="11"/>
  <c r="C26" i="11"/>
  <c r="B26" i="11"/>
  <c r="AB143" i="5"/>
  <c r="AB141" i="5" s="1"/>
  <c r="AE142" i="5"/>
  <c r="AE141" i="5" s="1"/>
  <c r="AD141" i="5"/>
  <c r="AC143" i="5"/>
  <c r="AC141" i="5" s="1"/>
  <c r="AA143" i="5"/>
  <c r="AA141" i="5" s="1"/>
  <c r="AE55" i="9"/>
  <c r="L17" i="10" s="1"/>
  <c r="AE56" i="9"/>
  <c r="AB57" i="9"/>
  <c r="AB55" i="9"/>
  <c r="L14" i="10" s="1"/>
  <c r="AD57" i="9"/>
  <c r="AD55" i="9"/>
  <c r="L16" i="10" s="1"/>
  <c r="AF56" i="9"/>
  <c r="AF55" i="9"/>
  <c r="L18" i="10" s="1"/>
  <c r="AC57" i="9"/>
  <c r="AC55" i="9"/>
  <c r="L15" i="10" s="1"/>
  <c r="B107" i="11" l="1"/>
  <c r="F11" i="6" s="1" a="1"/>
  <c r="F11" i="6" s="1"/>
  <c r="C107" i="11"/>
  <c r="AA11" i="6" s="1" a="1"/>
  <c r="AA11" i="6" s="1"/>
  <c r="D107" i="11"/>
  <c r="AV11" i="6" s="1" a="1"/>
  <c r="AV11"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tc={A85C236D-05DB-43F2-8486-94C3ED1738CF}</author>
  </authors>
  <commentList>
    <comment ref="L10" authorId="0" shapeId="0" xr:uid="{A85C236D-05DB-43F2-8486-94C3ED173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Niedrigste norm-außentemperatur in München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tc={E81FE3BF-5112-4A25-BC91-CD43DBCD27A9}</author>
    <author>tc={CCC9DEA3-A023-434D-A6E7-415EB3707CDF}</author>
    <author>tc={1C2117C0-3615-45CC-8B5E-7054A40DEBDE}</author>
    <author>tc={A7A6EA90-CAEA-492D-9621-6ACE507760D0}</author>
    <author>tc={A893FBD8-9D2A-4849-B9F1-D908A7B29464}</author>
    <author>tc={E7ADC60D-5EA4-4077-89E2-4A44E6708D62}</author>
    <author>tc={63A3DEB9-C437-46A3-8496-D9A967D80ED6}</author>
    <author>tc={37F4D49E-105D-4B2C-A1EE-88A8BAA70AC1}</author>
    <author>tc={B7EE2093-4AD3-4DB0-A3C5-9367644F1B4F}</author>
    <author>tc={7A825092-70E5-43CC-BF98-1C866A769816}</author>
    <author>tc={7255C85F-6730-4AC5-A1D2-6AFF5236961E}</author>
    <author>tc={C2636F05-425E-4B73-8E36-B19014C50325}</author>
    <author>tc={02FCC821-3A6A-4B4A-B661-56E1E31320D7}</author>
    <author>tc={164D37D4-1017-4AC5-B5D3-3D88F4CBC2FE}</author>
    <author>tc={69C2A468-E814-4ABC-8FF3-25787F4A91B8}</author>
    <author>tc={416DD76E-E052-49D1-9029-9869739C442A}</author>
    <author>tc={25046707-6235-4928-964C-88FA89A25C62}</author>
    <author>tc={B26421D1-1156-4027-859C-659478E8CE41}</author>
    <author>tc={908B732F-C4DD-41DC-A67A-520EAE0C16B0}</author>
    <author>tc={FB0672EF-CA94-452F-B3E8-574AE66712D4}</author>
    <author>tc={112A4D89-C853-4CE5-AAB3-7D46877A557C}</author>
    <author>tc={61273DCA-6178-4FB0-8E6D-7E1099AE6293}</author>
    <author>tc={C4280B63-8813-4D67-B2C4-D5D151B314E9}</author>
    <author>tc={E1B123C8-B413-451B-BC05-34403B03A20D}</author>
    <author>tc={8D559860-F75B-48EE-8E5F-0B628F0AB272}</author>
    <author>tc={D9A7A633-1605-4A49-AFED-942316C3527E}</author>
    <author>tc={7C104E50-AC62-4AF5-BFC1-89D3727C55A1}</author>
    <author>tc={CDD817C1-2592-4E6B-A5EB-2DB5EDBF8484}</author>
    <author>tc={11E378E2-942E-4F88-9814-E1C15FC64CA4}</author>
    <author>tc={F0879D20-697F-44BB-B70E-4900B4251A42}</author>
    <author>tc={0809C352-B6D8-49B1-B52C-7351062D3328}</author>
    <author>tc={EC4019AA-178F-44CC-9796-5625026CA183}</author>
    <author>tc={988496CC-BD7E-42B4-912E-E040F3557C4D}</author>
    <author>tc={9678CB13-C700-4A81-847D-FA43B16617BF}</author>
    <author>tc={A7D6BA35-614A-4996-AD94-B409066C901A}</author>
    <author>tc={1C20D755-186B-4CDC-831A-45B4C2BE3763}</author>
    <author>tc={5B9954A8-5643-4872-BA8F-6F49B4539349}</author>
    <author>tc={E66B5CF4-9A06-4CB3-B2E2-44D8F3FAB293}</author>
    <author>tc={8BB6CA20-01A8-49E0-B756-692E0EF5B853}</author>
    <author>tc={70047790-7771-448E-9DC8-5EC4BFA52269}</author>
    <author>tc={2DCED79C-97EC-4351-BE15-0051131F89A8}</author>
    <author>tc={B5F2F4A4-877E-40FB-80CE-FF9EE670D91C}</author>
    <author>tc={73EA1AB6-7D49-4D07-A690-5A158165B724}</author>
    <author>tc={36EE9444-FF13-4752-8A79-BB7F00E3C2A4}</author>
    <author>tc={FC537059-1FF1-47B9-8644-E5EA94CE02FF}</author>
    <author>tc={C1156A6A-5E8E-4397-84AC-77919FBC5B42}</author>
    <author>tc={96D0BD7F-A5B0-47B2-92E7-99A3A62F025C}</author>
    <author>tc={45DC63A6-9D9F-4C19-8383-FBE631188696}</author>
    <author>tc={6EBFA90B-A052-4FC6-BF2F-75CC3AC08B2B}</author>
    <author>tc={FD85F80C-61FF-40D1-927F-C9E4DA43C58E}</author>
    <author>tc={2D103C35-3637-4EC2-982E-B91822FA00DF}</author>
    <author>tc={66948995-57CF-4C8B-850C-19132A07073E}</author>
    <author>tc={A1562861-C9C9-49DC-8AF8-02F5E138316A}</author>
    <author>tc={5D8683DC-C070-45DC-A99A-53A304D5EAA8}</author>
    <author>tc={B526C397-CE84-4098-A962-FD5636FF8581}</author>
    <author>tc={53F19BBD-F488-42DB-A821-EA423CCAD070}</author>
    <author>tc={C6A9A140-1602-4F76-929C-A1B83D90EF52}</author>
    <author>tc={F9B7737E-B54E-4102-8544-B6D2C955079B}</author>
    <author>tc={327AA5EC-CA88-44D3-9E7D-3329E5C448AD}</author>
    <author>tc={48BD03C4-7E65-4A76-9CF4-D1784B85D95C}</author>
    <author>tc={60114DC2-E4A6-445C-89F9-56B5EE37D20D}</author>
    <author>tc={B8F5E13D-4CFC-4538-A39E-8F636AB6D97E}</author>
    <author>tc={F4215D63-3880-4826-9257-178A7CF50CBF}</author>
    <author>tc={245BCA52-CA1D-440B-9495-00DB2A40230A}</author>
    <author>tc={D91DA006-9DBF-42B4-A1F9-D02A5256D02C}</author>
    <author>tc={0358D5CC-4EF8-48BD-B14C-6AE883AF0FC6}</author>
    <author>tc={06058235-3C85-4EC4-ACE6-770D0805E224}</author>
    <author>tc={0556D1E4-B3DA-41AD-ACC8-9D665C43C310}</author>
    <author>tc={65F90FAA-E72A-465C-9676-F41E75878235}</author>
    <author>tc={9BCCB487-3423-42BF-B44D-792F17CB2C28}</author>
    <author>tc={622DBD22-872D-49C7-B834-E77D2A701871}</author>
    <author>tc={5F32F45A-E4D9-43E0-9BC1-411846F3673E}</author>
    <author>tc={D7E7F677-6E2B-40FF-A56B-3CF8959C0FF5}</author>
    <author>tc={5D3A7F90-4B09-4913-B742-3ED60DCF5C08}</author>
    <author>tc={BC229DBC-B600-42D6-9EE1-BDDEF76CEB21}</author>
    <author>tc={64EC9FDF-321A-43E8-851A-D33534070A62}</author>
    <author>tc={3EBDC214-4687-418D-8D1E-6DE951FB9E51}</author>
    <author>tc={87330FE3-E65E-42A6-82C6-CE49C6336866}</author>
    <author>tc={0BE30901-799F-4B0C-B074-7613F0B17659}</author>
    <author>tc={4BE5645E-551C-4887-A92E-E82B5D84F570}</author>
    <author>tc={1EBE21B6-8CD3-4346-91C2-1C0169C7689C}</author>
    <author>tc={88B4174D-8AF4-4CFA-8613-5B8722955824}</author>
    <author>tc={4E0D4BB0-CA01-4016-9845-7D7EF6653B7C}</author>
    <author>tc={6B81AD44-6666-4E41-BA1E-883E0A9F9156}</author>
    <author>tc={0624D424-CB8E-4D6F-9AA1-A38E90D09295}</author>
    <author>tc={81755DB2-191D-4D29-B6C9-F48306250783}</author>
    <author>tc={BA1648FC-E5C2-4DE0-AB7F-438456EAF30A}</author>
    <author>tc={FF28AAF3-6461-41B6-BBE6-D78478113589}</author>
    <author>tc={DEDDBC02-73EE-4485-BE5B-2AE84783D698}</author>
    <author>tc={87F23520-A2E3-4EA9-968D-0AF99C670D0A}</author>
    <author>tc={9C7D7720-CEAB-439C-BDB7-E38272BEACDA}</author>
    <author>tc={771FE8B5-7F9E-4E64-BC9F-0D4823E121ED}</author>
    <author>tc={1D6F8963-E552-43D9-A71C-3079C1ED236B}</author>
    <author>tc={8D0B68C0-1C64-4B8B-8759-5888DA4DBC9B}</author>
    <author>tc={8A79F890-2EA0-4CE0-AC80-CA8A750BC05F}</author>
    <author>tc={1A3F8E42-8627-43A6-8FD8-62E630082D4A}</author>
    <author>tc={EBF24B99-CE25-49DA-9977-4E485F3954B2}</author>
    <author>tc={BBDBC414-7B61-4A1D-8485-E841DADAD2E6}</author>
    <author>tc={2CD2BFB7-5250-4FB2-BBCF-8E65B51E587C}</author>
    <author>tc={894C6CB1-1D35-4F2E-A01F-2BACCCB48BFA}</author>
    <author>tc={A9D7CBBE-3072-4EF1-BB36-051F2F3C7270}</author>
    <author>tc={F1D3FCF6-2C76-47F1-91FE-ACC4FE415FD8}</author>
    <author>tc={737A09C3-18BD-494D-81C0-D0ACC96992E2}</author>
    <author>tc={22C02B3A-B8D6-417A-82F3-F890F215596C}</author>
    <author>tc={A63B7A50-BDDB-4141-B135-D45EE7EC9914}</author>
    <author>tc={4FA959CB-D249-45D2-9755-80505A8D4D5A}</author>
    <author>tc={65D90CB5-7D0B-4FC8-BA6F-2FE5A1B4F839}</author>
    <author>tc={6C24DC84-44F6-43F6-83A4-D77154F81C70}</author>
    <author>tc={E3F8DA23-2BDE-4669-8510-0DB3BBF42B94}</author>
    <author>tc={7DB409C5-68BB-4861-A554-E685F22EA8EF}</author>
    <author>tc={AE9BB1CE-6746-4B2E-8EBE-F147C98FA0AF}</author>
    <author>tc={C0862CE8-E68B-4231-A063-C67C849B8457}</author>
    <author>tc={E2C3F04A-BDE7-4B8D-B473-E5C057D35A43}</author>
    <author>tc={51A96075-2DED-47BF-821C-7620B4AEDA31}</author>
    <author>tc={BA63188C-EA98-46E1-A34E-F45D30D79D91}</author>
    <author>tc={E7C3F43B-802B-4149-AB85-5BA6DB538214}</author>
    <author>tc={4164C2F1-27B0-48CD-8427-ECB906E93D5B}</author>
    <author>tc={3BB0A8F7-9812-4EC2-A875-17C274754135}</author>
    <author>tc={E4FFC83A-3A89-4939-ADB9-B11DCE7F8ADA}</author>
    <author>tc={91A96676-AD68-4C50-BEC0-0DE90BF1F7EB}</author>
    <author>tc={0E5D11DA-140C-499B-A21A-51A3CF1D0CC8}</author>
    <author>tc={C3783B78-2DDD-4607-9206-06EB49105651}</author>
    <author>tc={20826D47-46FB-4999-99E1-C13D626EFAC3}</author>
    <author>tc={14CBB2E7-3549-4317-BD83-C441640A401A}</author>
    <author>tc={A6107D75-B2A4-4B4B-9DFD-27C6E6FC8C27}</author>
    <author>tc={7C018F1C-6EC7-4445-8BE5-31D1DC2A683B}</author>
    <author>tc={F1524590-E971-4A99-ACA5-3545774B8913}</author>
    <author>tc={2F6DB362-C164-4E85-8982-AD825EBB1BE8}</author>
    <author>tc={04C2F596-5E85-4826-A668-5CAE0DAC1FC1}</author>
    <author>tc={A43694F7-1A58-4A5B-B0FD-6B9BC1B2E22E}</author>
    <author>tc={9B192477-363D-41F6-8E7F-5ACAB58234DE}</author>
    <author>tc={7419012E-FED4-4E92-A024-A5EA53100580}</author>
  </authors>
  <commentList>
    <comment ref="K8" authorId="0" shapeId="0" xr:uid="{E81FE3BF-5112-4A25-BC91-CD43DBCD27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power value for normalizing the error (deviation) of the transferred heat.
      For alpha=0.5 a deviation of Delta_Qdot_norm in heat transfer is weigthed equal to a deviation of Delta_T_norm in temperature.</t>
      </text>
    </comment>
    <comment ref="K9" authorId="1" shapeId="0" xr:uid="{CCC9DEA3-A023-434D-A6E7-415EB3707C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Temperature difference for normalizing the error (deviation) of the temperature.
      For alpha=0.5 a deviation of Delta_T_norm in temperature is weighted equal to a deviation of Delta_Qdot_norm in heat transfer.</t>
      </text>
    </comment>
    <comment ref="K12" authorId="2" shapeId="0" xr:uid="{1C2117C0-3615-45CC-8B5E-7054A40DEB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primary side</t>
      </text>
    </comment>
    <comment ref="O12" authorId="3" shapeId="0" xr:uid="{A7A6EA90-CAEA-492D-9621-6ACE507760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AJ12" authorId="4" shapeId="0" xr:uid="{A893FBD8-9D2A-4849-B9F1-D908A7B294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E12" authorId="5" shapeId="0" xr:uid="{E7ADC60D-5EA4-4077-89E2-4A44E6708D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Z12" authorId="6" shapeId="0" xr:uid="{63A3DEB9-C437-46A3-8496-D9A967D80E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CU12" authorId="7" shapeId="0" xr:uid="{37F4D49E-105D-4B2C-A1EE-88A8BAA70A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K13" authorId="8" shapeId="0" xr:uid="{B7EE2093-4AD3-4DB0-A3C5-9367644F1B4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secondary side</t>
      </text>
    </comment>
    <comment ref="O13" authorId="9" shapeId="0" xr:uid="{7A825092-70E5-43CC-BF98-1C866A7698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AJ13" authorId="10" shapeId="0" xr:uid="{7255C85F-6730-4AC5-A1D2-6AFF523696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E13" authorId="11" shapeId="0" xr:uid="{C2636F05-425E-4B73-8E36-B19014C50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Z13" authorId="12" shapeId="0" xr:uid="{02FCC821-3A6A-4B4A-B661-56E1E31320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CU13" authorId="13" shapeId="0" xr:uid="{164D37D4-1017-4AC5-B5D3-3D88F4CBC2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K14" authorId="14" shapeId="0" xr:uid="{69C2A468-E814-4ABC-8FF3-25787F4A91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primary side</t>
      </text>
    </comment>
    <comment ref="O14" authorId="15" shapeId="0" xr:uid="{416DD76E-E052-49D1-9029-9869739C44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AJ14" authorId="16" shapeId="0" xr:uid="{25046707-6235-4928-964C-88FA89A25C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E14" authorId="17" shapeId="0" xr:uid="{B26421D1-1156-4027-859C-659478E8CE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Z14" authorId="18" shapeId="0" xr:uid="{908B732F-C4DD-41DC-A67A-520EAE0C16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CU14" authorId="19" shapeId="0" xr:uid="{FB0672EF-CA94-452F-B3E8-574AE66712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K15" authorId="20" shapeId="0" xr:uid="{112A4D89-C853-4CE5-AAB3-7D46877A55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secondary side</t>
      </text>
    </comment>
    <comment ref="O15" authorId="21" shapeId="0" xr:uid="{61273DCA-6178-4FB0-8E6D-7E1099AE6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AJ15" authorId="22" shapeId="0" xr:uid="{C4280B63-8813-4D67-B2C4-D5D151B314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E15" authorId="23" shapeId="0" xr:uid="{E1B123C8-B413-451B-BC05-34403B03A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Z15" authorId="24" shapeId="0" xr:uid="{8D559860-F75B-48EE-8E5F-0B628F0AB2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CU15" authorId="25" shapeId="0" xr:uid="{D9A7A633-1605-4A49-AFED-942316C352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O16" authorId="26" shapeId="0" xr:uid="{7C104E50-AC62-4AF5-BFC1-89D3727C55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AJ16" authorId="27" shapeId="0" xr:uid="{CDD817C1-2592-4E6B-A5EB-2DB5EDBF84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E16" authorId="28" shapeId="0" xr:uid="{11E378E2-942E-4F88-9814-E1C15FC64C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Z16" authorId="29" shapeId="0" xr:uid="{F0879D20-697F-44BB-B70E-4900B4251A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CU16" authorId="30" shapeId="0" xr:uid="{0809C352-B6D8-49B1-B52C-7351062D33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O17" authorId="31" shapeId="0" xr:uid="{EC4019AA-178F-44CC-9796-5625026CA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AJ17" authorId="32" shapeId="0" xr:uid="{988496CC-BD7E-42B4-912E-E040F3557C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E17" authorId="33" shapeId="0" xr:uid="{9678CB13-C700-4A81-847D-FA43B1661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Z17" authorId="34" shapeId="0" xr:uid="{A7D6BA35-614A-4996-AD94-B409066C9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CU17" authorId="35" shapeId="0" xr:uid="{1C20D755-186B-4CDC-831A-45B4C2BE37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K18" authorId="36" shapeId="0" xr:uid="{5B9954A8-5643-4872-BA8F-6F49B45393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maximum secondary side volume flow in [l/min]</t>
      </text>
    </comment>
    <comment ref="L18" authorId="37" shapeId="0" xr:uid="{E66B5CF4-9A06-4CB3-B2E2-44D8F3FAB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10% Safety</t>
      </text>
    </comment>
    <comment ref="O18" authorId="38" shapeId="0" xr:uid="{8BB6CA20-01A8-49E0-B756-692E0EF5B8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AG18" authorId="39" shapeId="0" xr:uid="{70047790-7771-448E-9DC8-5EC4BFA522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AJ18" authorId="40" shapeId="0" xr:uid="{2DCED79C-97EC-4351-BE15-0051131F89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B18" authorId="41" shapeId="0" xr:uid="{B5F2F4A4-877E-40FB-80CE-FF9EE670D9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E18" authorId="42" shapeId="0" xr:uid="{73EA1AB6-7D49-4D07-A690-5A158165B7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W18" authorId="43" shapeId="0" xr:uid="{36EE9444-FF13-4752-8A79-BB7F00E3C2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Z18" authorId="44" shapeId="0" xr:uid="{FC537059-1FF1-47B9-8644-E5EA94CE02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CR18" authorId="45" shapeId="0" xr:uid="{C1156A6A-5E8E-4397-84AC-77919FBC5B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CU18" authorId="46" shapeId="0" xr:uid="{96D0BD7F-A5B0-47B2-92E7-99A3A62F02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K21" authorId="47" shapeId="0" xr:uid="{45DC63A6-9D9F-4C19-8383-FBE6311886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O21" authorId="48" shapeId="0" xr:uid="{6EBFA90B-A052-4FC6-BF2F-75CC3AC08B2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AF21" authorId="49" shapeId="0" xr:uid="{FD85F80C-61FF-40D1-927F-C9E4DA43C5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AJ21" authorId="50" shapeId="0" xr:uid="{2D103C35-3637-4EC2-982E-B91822FA00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A21" authorId="51" shapeId="0" xr:uid="{66948995-57CF-4C8B-850C-19132A070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E21" authorId="52" shapeId="0" xr:uid="{A1562861-C9C9-49DC-8AF8-02F5E13831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V21" authorId="53" shapeId="0" xr:uid="{5D8683DC-C070-45DC-A99A-53A304D5EA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Z21" authorId="54" shapeId="0" xr:uid="{B526C397-CE84-4098-A962-FD5636FF85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CQ21" authorId="55" shapeId="0" xr:uid="{53F19BBD-F488-42DB-A821-EA423CCAD0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CU21" authorId="56" shapeId="0" xr:uid="{C6A9A140-1602-4F76-929C-A1B83D90EF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K22" authorId="57" shapeId="0" xr:uid="{F9B7737E-B54E-4102-8544-B6D2C95507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AF22" authorId="58" shapeId="0" xr:uid="{327AA5EC-CA88-44D3-9E7D-3329E5C448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A22" authorId="59" shapeId="0" xr:uid="{48BD03C4-7E65-4A76-9CF4-D1784B85D9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V22" authorId="60" shapeId="0" xr:uid="{60114DC2-E4A6-445C-89F9-56B5EE37D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CQ22" authorId="61" shapeId="0" xr:uid="{B8F5E13D-4CFC-4538-A39E-8F636AB6D9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K23" authorId="62" shapeId="0" xr:uid="{F4215D63-3880-4826-9257-178A7CF50C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AF23" authorId="63" shapeId="0" xr:uid="{245BCA52-CA1D-440B-9495-00DB2A402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A23" authorId="64" shapeId="0" xr:uid="{D91DA006-9DBF-42B4-A1F9-D02A5256D0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V23" authorId="65" shapeId="0" xr:uid="{0358D5CC-4EF8-48BD-B14C-6AE883AF0F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CQ23" authorId="66" shapeId="0" xr:uid="{06058235-3C85-4EC4-ACE6-770D0805E2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K24" authorId="67" shapeId="0" xr:uid="{0556D1E4-B3DA-41AD-ACC8-9D665C43C3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O24" authorId="68" shapeId="0" xr:uid="{65F90FAA-E72A-465C-9676-F41E758782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F24" authorId="69" shapeId="0" xr:uid="{9BCCB487-3423-42BF-B44D-792F17CB2C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AJ24" authorId="70" shapeId="0" xr:uid="{622DBD22-872D-49C7-B834-E77D2A7018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A24" authorId="71" shapeId="0" xr:uid="{5F32F45A-E4D9-43E0-9BC1-411846F36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E24" authorId="72" shapeId="0" xr:uid="{D7E7F677-6E2B-40FF-A56B-3CF8959C0F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V24" authorId="73" shapeId="0" xr:uid="{5D3A7F90-4B09-4913-B742-3ED60DCF5C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Z24" authorId="74" shapeId="0" xr:uid="{BC229DBC-B600-42D6-9EE1-BDDEF76CEB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Q24" authorId="75" shapeId="0" xr:uid="{64EC9FDF-321A-43E8-851A-D33534070A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CU24" authorId="76" shapeId="0" xr:uid="{3EBDC214-4687-418D-8D1E-6DE951FB9E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5" authorId="77" shapeId="0" xr:uid="{87330FE3-E65E-42A6-82C6-CE49C63368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5" authorId="78" shapeId="0" xr:uid="{0BE30901-799F-4B0C-B074-7613F0B1765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5" authorId="79" shapeId="0" xr:uid="{4BE5645E-551C-4887-A92E-E82B5D84F5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5" authorId="80" shapeId="0" xr:uid="{1EBE21B6-8CD3-4346-91C2-1C0169C768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5" authorId="81" shapeId="0" xr:uid="{88B4174D-8AF4-4CFA-8613-5B87229558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28" authorId="82" shapeId="0" xr:uid="{4E0D4BB0-CA01-4016-9845-7D7EF6653B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J28" authorId="83" shapeId="0" xr:uid="{6B81AD44-6666-4E41-BA1E-883E0A9F91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E28" authorId="84" shapeId="0" xr:uid="{0624D424-CB8E-4D6F-9AA1-A38E90D092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Z28" authorId="85" shapeId="0" xr:uid="{81755DB2-191D-4D29-B6C9-F483062507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U28" authorId="86" shapeId="0" xr:uid="{BA1648FC-E5C2-4DE0-AB7F-438456EAF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9" authorId="87" shapeId="0" xr:uid="{FF28AAF3-6461-41B6-BBE6-D784781135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9" authorId="88" shapeId="0" xr:uid="{DEDDBC02-73EE-4485-BE5B-2AE84783D6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9" authorId="89" shapeId="0" xr:uid="{87F23520-A2E3-4EA9-968D-0AF99C670D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9" authorId="90" shapeId="0" xr:uid="{9C7D7720-CEAB-439C-BDB7-E38272BEAC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9" authorId="91" shapeId="0" xr:uid="{771FE8B5-7F9E-4E64-BC9F-0D4823E121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32" authorId="92" shapeId="0" xr:uid="{1D6F8963-E552-43D9-A71C-3079C1ED236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AJ32" authorId="93" shapeId="0" xr:uid="{8D0B68C0-1C64-4B8B-8759-5888DA4DBC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E32" authorId="94" shapeId="0" xr:uid="{8A79F890-2EA0-4CE0-AC80-CA8A750BC0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Z32" authorId="95" shapeId="0" xr:uid="{1A3F8E42-8627-43A6-8FD8-62E630082D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CU32" authorId="96" shapeId="0" xr:uid="{EBF24B99-CE25-49DA-9977-4E485F3954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O33" authorId="97" shapeId="0" xr:uid="{BBDBC414-7B61-4A1D-8485-E841DADAD2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AJ33" authorId="98" shapeId="0" xr:uid="{2CD2BFB7-5250-4FB2-BBCF-8E65B51E58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E33" authorId="99" shapeId="0" xr:uid="{894C6CB1-1D35-4F2E-A01F-2BACCCB48B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Z33" authorId="100" shapeId="0" xr:uid="{A9D7CBBE-3072-4EF1-BB36-051F2F3C72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CU33" authorId="101" shapeId="0" xr:uid="{F1D3FCF6-2C76-47F1-91FE-ACC4FE415F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O34" authorId="102" shapeId="0" xr:uid="{737A09C3-18BD-494D-81C0-D0ACC96992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AJ34" authorId="103" shapeId="0" xr:uid="{22C02B3A-B8D6-417A-82F3-F890F21559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E34" authorId="104" shapeId="0" xr:uid="{A63B7A50-BDDB-4141-B135-D45EE7EC99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Z34" authorId="105" shapeId="0" xr:uid="{4FA959CB-D249-45D2-9755-80505A8D4D5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CU34" authorId="106" shapeId="0" xr:uid="{65D90CB5-7D0B-4FC8-BA6F-2FE5A1B4F8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O35" authorId="107" shapeId="0" xr:uid="{6C24DC84-44F6-43F6-83A4-D77154F81C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AJ35" authorId="108" shapeId="0" xr:uid="{E3F8DA23-2BDE-4669-8510-0DB3BBF42B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E35" authorId="109" shapeId="0" xr:uid="{7DB409C5-68BB-4861-A554-E685F22EA8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Z35" authorId="110" shapeId="0" xr:uid="{AE9BB1CE-6746-4B2E-8EBE-F147C98FA0A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CU35" authorId="111" shapeId="0" xr:uid="{C0862CE8-E68B-4231-A063-C67C849B84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O36" authorId="112" shapeId="0" xr:uid="{E2C3F04A-BDE7-4B8D-B473-E5C057D35A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AJ36" authorId="113" shapeId="0" xr:uid="{51A96075-2DED-47BF-821C-7620B4AEDA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E36" authorId="114" shapeId="0" xr:uid="{BA63188C-EA98-46E1-A34E-F45D30D79D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Z36" authorId="115" shapeId="0" xr:uid="{E7C3F43B-802B-4149-AB85-5BA6DB5382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CU36" authorId="116" shapeId="0" xr:uid="{4164C2F1-27B0-48CD-8427-ECB906E93D5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P39" authorId="117" shapeId="0" xr:uid="{3BB0A8F7-9812-4EC2-A875-17C2747541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AK39" authorId="118" shapeId="0" xr:uid="{E4FFC83A-3A89-4939-ADB9-B11DCE7F8A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BF39" authorId="119" shapeId="0" xr:uid="{91A96676-AD68-4C50-BEC0-0DE90BF1F7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A39" authorId="120" shapeId="0" xr:uid="{0E5D11DA-140C-499B-A21A-51A3CF1D0C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V39" authorId="121" shapeId="0" xr:uid="{C3783B78-2DDD-4607-9206-06EB49105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P40" authorId="122" shapeId="0" xr:uid="{20826D47-46FB-4999-99E1-C13D626EFA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AK40" authorId="123" shapeId="0" xr:uid="{14CBB2E7-3549-4317-BD83-C441640A4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BF40" authorId="124" shapeId="0" xr:uid="{A6107D75-B2A4-4B4B-9DFD-27C6E6FC8C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A40" authorId="125" shapeId="0" xr:uid="{7C018F1C-6EC7-4445-8BE5-31D1DC2A68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V40" authorId="126" shapeId="0" xr:uid="{F1524590-E971-4A99-ACA5-3545774B89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P41" authorId="127" shapeId="0" xr:uid="{2F6DB362-C164-4E85-8982-AD825EBB1B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AK41" authorId="128" shapeId="0" xr:uid="{04C2F596-5E85-4826-A668-5CAE0DAC1F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BF41" authorId="129" shapeId="0" xr:uid="{A43694F7-1A58-4A5B-B0FD-6B9BC1B2E2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A41" authorId="130" shapeId="0" xr:uid="{9B192477-363D-41F6-8E7F-5ACAB58234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V41" authorId="131" shapeId="0" xr:uid="{7419012E-FED4-4E92-A024-A5EA531005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<sst xmlns="http://schemas.openxmlformats.org/spreadsheetml/2006/main" count="2492" uniqueCount="620">
  <si>
    <t>p=1bar</t>
  </si>
  <si>
    <t>FLUIDS</t>
  </si>
  <si>
    <t>tm [°c]</t>
  </si>
  <si>
    <t>rho</t>
  </si>
  <si>
    <t>c(p)</t>
  </si>
  <si>
    <t>PIPING</t>
  </si>
  <si>
    <t>ε=</t>
  </si>
  <si>
    <t>DN</t>
  </si>
  <si>
    <t xml:space="preserve">    D(i)</t>
  </si>
  <si>
    <t>Pipe_ID</t>
  </si>
  <si>
    <t>Prosumer_ID</t>
  </si>
  <si>
    <t>mm</t>
  </si>
  <si>
    <t>kg/m³</t>
  </si>
  <si>
    <t>°C</t>
  </si>
  <si>
    <t>m²/s</t>
  </si>
  <si>
    <t>-</t>
  </si>
  <si>
    <t>kW</t>
  </si>
  <si>
    <t>K</t>
  </si>
  <si>
    <t>m³/h</t>
  </si>
  <si>
    <t>Q_pkt_max</t>
  </si>
  <si>
    <t>V_pkt_max</t>
  </si>
  <si>
    <t>m/s</t>
  </si>
  <si>
    <t>Pa/m</t>
  </si>
  <si>
    <t>m</t>
  </si>
  <si>
    <t>DN_real</t>
  </si>
  <si>
    <t>u_real</t>
  </si>
  <si>
    <t>D_i_real</t>
  </si>
  <si>
    <t>Reynolds-</t>
  </si>
  <si>
    <t>Epsilon/d</t>
  </si>
  <si>
    <t>Lambda</t>
  </si>
  <si>
    <t>zahl</t>
  </si>
  <si>
    <t>Re</t>
  </si>
  <si>
    <t>l</t>
  </si>
  <si>
    <t>kPa</t>
  </si>
  <si>
    <t xml:space="preserve">Prosumer  </t>
  </si>
  <si>
    <t>dp_Pros_left</t>
  </si>
  <si>
    <t>dp_Pros_right</t>
  </si>
  <si>
    <t>Prosumer/Pipe IDs</t>
  </si>
  <si>
    <t>Belimo</t>
  </si>
  <si>
    <t>Valves</t>
  </si>
  <si>
    <t>Type</t>
  </si>
  <si>
    <t>V*nom</t>
  </si>
  <si>
    <t>KVs_Theor</t>
  </si>
  <si>
    <t>PN</t>
  </si>
  <si>
    <t>EP015R+MOD</t>
  </si>
  <si>
    <t>EP020R+MOD</t>
  </si>
  <si>
    <t>EP025R+MOD</t>
  </si>
  <si>
    <t>EP032R+MOD</t>
  </si>
  <si>
    <t>EP040R+MOD</t>
  </si>
  <si>
    <t>EP050R+MOD</t>
  </si>
  <si>
    <t>l/s</t>
  </si>
  <si>
    <t>EP065F+MOD</t>
  </si>
  <si>
    <t>EP080F+MOD</t>
  </si>
  <si>
    <t>EP100F+MOD</t>
  </si>
  <si>
    <t>EP125F+MOD</t>
  </si>
  <si>
    <t>EP150F+MOD</t>
  </si>
  <si>
    <t>V'max_min</t>
  </si>
  <si>
    <t>V'max_max</t>
  </si>
  <si>
    <t>EV015R3+BAC</t>
  </si>
  <si>
    <t>EV020R3+BAC</t>
  </si>
  <si>
    <t>EV025R3+BAC</t>
  </si>
  <si>
    <t>EV032R3+BAC</t>
  </si>
  <si>
    <t>EV040R3+BAC</t>
  </si>
  <si>
    <t>EV050R3+BAC</t>
  </si>
  <si>
    <t>EV065F+BAC</t>
  </si>
  <si>
    <t>EV080F+BAC</t>
  </si>
  <si>
    <t>EV100F+BAC</t>
  </si>
  <si>
    <t>EV125F+BAC</t>
  </si>
  <si>
    <t>EV150F+BAC</t>
  </si>
  <si>
    <t>Documentation for the inputs of the Dymola Simulation</t>
  </si>
  <si>
    <t>Q_management_array</t>
  </si>
  <si>
    <t>Time in s</t>
  </si>
  <si>
    <t>Qdot_set in kW</t>
  </si>
  <si>
    <t>T_sec_in_array</t>
  </si>
  <si>
    <t>CTRL PID Q_T_weighted</t>
  </si>
  <si>
    <t>Normalizing Values</t>
  </si>
  <si>
    <t>Delta_Qdot_norm</t>
  </si>
  <si>
    <t>Delta_T_norm</t>
  </si>
  <si>
    <t>Temperature objectives</t>
  </si>
  <si>
    <t>T_prim_hot_des</t>
  </si>
  <si>
    <t>T_sec_hot_des</t>
  </si>
  <si>
    <t>DeltaT_prim_des</t>
  </si>
  <si>
    <t>DeltaT_sec_des</t>
  </si>
  <si>
    <t>General PID settings</t>
  </si>
  <si>
    <t>V_dot_sec_max</t>
  </si>
  <si>
    <t>Value</t>
  </si>
  <si>
    <t>Unit</t>
  </si>
  <si>
    <t>PID primary side - producer mode - tuning</t>
  </si>
  <si>
    <t>k_prim_prod</t>
  </si>
  <si>
    <t>Ti_prim_prod</t>
  </si>
  <si>
    <t>Td_prim_prod</t>
  </si>
  <si>
    <t>alpha_prim_prod</t>
  </si>
  <si>
    <t>PID secondary side - producer mode - tuning</t>
  </si>
  <si>
    <t>Ti_sec_prod</t>
  </si>
  <si>
    <t>Td_sec_prod</t>
  </si>
  <si>
    <t>alpha_sec_prod</t>
  </si>
  <si>
    <t>k_sec_prod</t>
  </si>
  <si>
    <t>PID primary side - consumer mode - tuning</t>
  </si>
  <si>
    <t>PID secondary side - consumer mode - tuning</t>
  </si>
  <si>
    <t>k_prim_cons</t>
  </si>
  <si>
    <t>Ti_prim_cons</t>
  </si>
  <si>
    <t>Td_prim_cons</t>
  </si>
  <si>
    <t>alpha_prim_cons</t>
  </si>
  <si>
    <t>k_sec_cons</t>
  </si>
  <si>
    <t>Ti_sec_cons</t>
  </si>
  <si>
    <t>Td_sec_cons</t>
  </si>
  <si>
    <t>alpha_sec_cons</t>
  </si>
  <si>
    <t>l/min</t>
  </si>
  <si>
    <t>s</t>
  </si>
  <si>
    <t>Parameters</t>
  </si>
  <si>
    <t>Medium_prim</t>
  </si>
  <si>
    <t>Medium_sec</t>
  </si>
  <si>
    <t>Nominal conditions for heat exchanger</t>
  </si>
  <si>
    <t>Q_flow_nominal</t>
  </si>
  <si>
    <t>T_a1_nominal</t>
  </si>
  <si>
    <t>T_a2_nominal</t>
  </si>
  <si>
    <t>m_flow_nominal_1</t>
  </si>
  <si>
    <t>dp1_nominal</t>
  </si>
  <si>
    <t>m_flow_nominal_2</t>
  </si>
  <si>
    <t>dp2_nominal</t>
  </si>
  <si>
    <t>Feed-in pump</t>
  </si>
  <si>
    <t>feedinPer</t>
  </si>
  <si>
    <t>Control valve</t>
  </si>
  <si>
    <t>Kv_conVal</t>
  </si>
  <si>
    <t>l_conVal</t>
  </si>
  <si>
    <t>Check valve</t>
  </si>
  <si>
    <t>Kv_cheVal</t>
  </si>
  <si>
    <t>l_cheVal</t>
  </si>
  <si>
    <t>Transfer station pipes</t>
  </si>
  <si>
    <t>length_transfer_pipe_tot</t>
  </si>
  <si>
    <t>zeta_transferstation</t>
  </si>
  <si>
    <t>d_transferpipe</t>
  </si>
  <si>
    <t>R_ins_transferpipe</t>
  </si>
  <si>
    <t>ambient_temperature</t>
  </si>
  <si>
    <t>ProsNet.Media.Water</t>
  </si>
  <si>
    <t>W</t>
  </si>
  <si>
    <t>From Genertic Data record pumps</t>
  </si>
  <si>
    <t>Km/W</t>
  </si>
  <si>
    <t>kg/s</t>
  </si>
  <si>
    <t>bar</t>
  </si>
  <si>
    <t>m³h/bar^(1/2)</t>
  </si>
  <si>
    <t>heat_transfer_station</t>
  </si>
  <si>
    <t>system.T_ambient</t>
  </si>
  <si>
    <t>T_cold</t>
  </si>
  <si>
    <t>T_hot</t>
  </si>
  <si>
    <t>R_real</t>
  </si>
  <si>
    <t>T_amb</t>
  </si>
  <si>
    <t>length</t>
  </si>
  <si>
    <t>diameter</t>
  </si>
  <si>
    <t>zeta</t>
  </si>
  <si>
    <t>Thermal resistance per meter</t>
  </si>
  <si>
    <t>Length of the pipe</t>
  </si>
  <si>
    <t>Diameter of the pipe</t>
  </si>
  <si>
    <t>Local resistance coefficient</t>
  </si>
  <si>
    <t>zeta_value</t>
  </si>
  <si>
    <t>https://www.hennlich.at/fileadmin/user_upload/KATEGORIEN/Ventile/Dokumente/de_R%C3%BCckschlagventil_05416_1.pdf</t>
  </si>
  <si>
    <r>
      <rPr>
        <sz val="7"/>
        <rFont val="Arial"/>
        <family val="2"/>
      </rPr>
      <t>Anschluss                       Gewicht</t>
    </r>
  </si>
  <si>
    <r>
      <rPr>
        <sz val="7"/>
        <rFont val="Arial"/>
        <family val="2"/>
      </rPr>
      <t>G1" B</t>
    </r>
  </si>
  <si>
    <r>
      <rPr>
        <sz val="7"/>
        <rFont val="Arial"/>
        <family val="2"/>
      </rPr>
      <t>0,82 kg</t>
    </r>
  </si>
  <si>
    <r>
      <rPr>
        <sz val="7"/>
        <rFont val="Arial"/>
        <family val="2"/>
      </rPr>
      <t>VUN015F340</t>
    </r>
  </si>
  <si>
    <r>
      <rPr>
        <sz val="7"/>
        <rFont val="Arial"/>
        <family val="2"/>
      </rPr>
      <t>VUN015F330</t>
    </r>
  </si>
  <si>
    <r>
      <rPr>
        <sz val="7"/>
        <rFont val="Arial"/>
        <family val="2"/>
      </rPr>
      <t>VUN015F300</t>
    </r>
  </si>
  <si>
    <r>
      <rPr>
        <sz val="7"/>
        <rFont val="Arial"/>
        <family val="2"/>
      </rPr>
      <t>VUN020F300</t>
    </r>
  </si>
  <si>
    <r>
      <rPr>
        <sz val="7"/>
        <rFont val="Arial"/>
        <family val="2"/>
      </rPr>
      <t>G1¼" B</t>
    </r>
  </si>
  <si>
    <r>
      <rPr>
        <sz val="7"/>
        <rFont val="Arial"/>
        <family val="2"/>
      </rPr>
      <t>1 kg</t>
    </r>
  </si>
  <si>
    <r>
      <rPr>
        <sz val="7"/>
        <rFont val="Arial"/>
        <family val="2"/>
      </rPr>
      <t>VUN025F300</t>
    </r>
  </si>
  <si>
    <r>
      <rPr>
        <sz val="7"/>
        <rFont val="Arial"/>
        <family val="2"/>
      </rPr>
      <t>G1½" B</t>
    </r>
  </si>
  <si>
    <r>
      <rPr>
        <sz val="7"/>
        <rFont val="Arial"/>
        <family val="2"/>
      </rPr>
      <t>1,3 kg</t>
    </r>
  </si>
  <si>
    <r>
      <rPr>
        <sz val="7"/>
        <rFont val="Arial"/>
        <family val="2"/>
      </rPr>
      <t>VUN032F300</t>
    </r>
  </si>
  <si>
    <r>
      <rPr>
        <sz val="7"/>
        <rFont val="Arial"/>
        <family val="2"/>
      </rPr>
      <t>G2" B</t>
    </r>
  </si>
  <si>
    <r>
      <rPr>
        <sz val="7"/>
        <rFont val="Arial"/>
        <family val="2"/>
      </rPr>
      <t>1,74 kg</t>
    </r>
  </si>
  <si>
    <r>
      <rPr>
        <sz val="7"/>
        <rFont val="Arial"/>
        <family val="2"/>
      </rPr>
      <t>VUN040F300</t>
    </r>
  </si>
  <si>
    <r>
      <rPr>
        <sz val="7"/>
        <rFont val="Arial"/>
        <family val="2"/>
      </rPr>
      <t>G2¼" B</t>
    </r>
  </si>
  <si>
    <r>
      <rPr>
        <sz val="7"/>
        <rFont val="Arial"/>
        <family val="2"/>
      </rPr>
      <t>2,52 kg</t>
    </r>
  </si>
  <si>
    <r>
      <rPr>
        <sz val="7"/>
        <rFont val="Arial"/>
        <family val="2"/>
      </rPr>
      <t>VUN050F300</t>
    </r>
  </si>
  <si>
    <r>
      <rPr>
        <sz val="7"/>
        <rFont val="Arial"/>
        <family val="2"/>
      </rPr>
      <t>G2¾" B</t>
    </r>
  </si>
  <si>
    <r>
      <rPr>
        <sz val="7"/>
        <rFont val="Arial"/>
        <family val="2"/>
      </rPr>
      <t>3,44 kg</t>
    </r>
  </si>
  <si>
    <r>
      <rPr>
        <sz val="7"/>
        <rFont val="Arial"/>
        <family val="2"/>
      </rPr>
      <t>VUN050F200</t>
    </r>
  </si>
  <si>
    <r>
      <rPr>
        <sz val="7"/>
        <rFont val="Arial"/>
        <family val="2"/>
      </rPr>
      <t>K</t>
    </r>
    <r>
      <rPr>
        <vertAlign val="subscript"/>
        <sz val="6"/>
        <rFont val="Arial"/>
        <family val="2"/>
      </rPr>
      <t>vs</t>
    </r>
    <r>
      <rPr>
        <sz val="7"/>
        <rFont val="Arial"/>
        <family val="2"/>
      </rPr>
      <t>-Wert</t>
    </r>
    <r>
      <rPr>
        <sz val="11"/>
        <color theme="1"/>
        <rFont val="Arial"/>
        <family val="2"/>
        <charset val="1"/>
      </rPr>
      <t xml:space="preserve"> in m³/h</t>
    </r>
  </si>
  <si>
    <t>SAUTER Control Valves</t>
  </si>
  <si>
    <t xml:space="preserve">Typ                         </t>
  </si>
  <si>
    <r>
      <rPr>
        <b/>
        <sz val="9"/>
        <color rgb="FF231F20"/>
        <rFont val="Arial"/>
        <family val="2"/>
      </rPr>
      <t>DN</t>
    </r>
  </si>
  <si>
    <t>dP_con_Valve</t>
  </si>
  <si>
    <t>KSB Check Valves</t>
  </si>
  <si>
    <t>KSB Check Valves (flaps)</t>
  </si>
  <si>
    <t>Kvs - Wert in m³/h</t>
  </si>
  <si>
    <t>Hennlich Check Valves</t>
  </si>
  <si>
    <t>Qmin in m³/h</t>
  </si>
  <si>
    <t>Qmax in m³/h</t>
  </si>
  <si>
    <t>m_pkt_nom_prim</t>
  </si>
  <si>
    <t>m_pkt_nom_sec</t>
  </si>
  <si>
    <t>Prosumer 1 / SF1</t>
  </si>
  <si>
    <t>Maximum flow velocity connection pipe</t>
  </si>
  <si>
    <t>Maximum flow velocity distribution pipe</t>
  </si>
  <si>
    <t>Target valve authority</t>
  </si>
  <si>
    <t>Parameter</t>
  </si>
  <si>
    <t>Symbol</t>
  </si>
  <si>
    <t>a_v</t>
  </si>
  <si>
    <t>No</t>
  </si>
  <si>
    <t>Yes</t>
  </si>
  <si>
    <t>Dropdown_Zeta</t>
  </si>
  <si>
    <t>R_ir</t>
  </si>
  <si>
    <t>Piping type</t>
  </si>
  <si>
    <t>23% Antifrogen N</t>
  </si>
  <si>
    <t>35% Antifrogen N</t>
  </si>
  <si>
    <t>unzulässig</t>
  </si>
  <si>
    <t>not viable</t>
  </si>
  <si>
    <t>29% Antifrogen N</t>
  </si>
  <si>
    <t>Medium</t>
  </si>
  <si>
    <t>Dropdown_medium</t>
  </si>
  <si>
    <t>L_route</t>
  </si>
  <si>
    <t>Prosumers</t>
  </si>
  <si>
    <t>Piping</t>
  </si>
  <si>
    <t>Roughness</t>
  </si>
  <si>
    <t>T_m</t>
  </si>
  <si>
    <t>dT</t>
  </si>
  <si>
    <t>Density</t>
  </si>
  <si>
    <t>Heat capacity</t>
  </si>
  <si>
    <t>Kinematic viscosity</t>
  </si>
  <si>
    <t>V_dot_max_con</t>
  </si>
  <si>
    <t>V_dot_max_dis</t>
  </si>
  <si>
    <t>R_max_con</t>
  </si>
  <si>
    <t>R_max_dis</t>
  </si>
  <si>
    <t>Prosumer-based Network in One-Neighbour-Exchange mode</t>
  </si>
  <si>
    <t>V_dot_in</t>
  </si>
  <si>
    <t>V_dot_out</t>
  </si>
  <si>
    <t>dP_HE</t>
  </si>
  <si>
    <t>Network</t>
  </si>
  <si>
    <t>T_hot_sec</t>
  </si>
  <si>
    <t>T_cold_sec</t>
  </si>
  <si>
    <t>Pressure loss in substation through heat exchanger</t>
  </si>
  <si>
    <t>Prosumer ID</t>
  </si>
  <si>
    <t>Heat exchanger hot temperature secondary side</t>
  </si>
  <si>
    <t>Heat exchanger cold temperature secondary side</t>
  </si>
  <si>
    <t>Q_HE_max</t>
  </si>
  <si>
    <t>KVs_check_valve</t>
  </si>
  <si>
    <t>D_i_calc</t>
  </si>
  <si>
    <t>dP_pipes</t>
  </si>
  <si>
    <t>dP_ir_zeta</t>
  </si>
  <si>
    <t>theoretical power delivery</t>
  </si>
  <si>
    <t>Water</t>
  </si>
  <si>
    <t>23% Antifrogen</t>
  </si>
  <si>
    <t>29% Antifrogen</t>
  </si>
  <si>
    <t>35% Antifrogen</t>
  </si>
  <si>
    <t>PE</t>
  </si>
  <si>
    <t>Frank- Sureline I+II</t>
  </si>
  <si>
    <t>Dropdown_pipe</t>
  </si>
  <si>
    <t>kJ/kg*K</t>
  </si>
  <si>
    <t>visco</t>
  </si>
  <si>
    <t>P1</t>
  </si>
  <si>
    <t>P2</t>
  </si>
  <si>
    <t>P3</t>
  </si>
  <si>
    <t>P4</t>
  </si>
  <si>
    <t>P5</t>
  </si>
  <si>
    <t>P6</t>
  </si>
  <si>
    <t>P7</t>
  </si>
  <si>
    <t>P8</t>
  </si>
  <si>
    <t>P9</t>
  </si>
  <si>
    <t>P10</t>
  </si>
  <si>
    <t>P11</t>
  </si>
  <si>
    <t>P12</t>
  </si>
  <si>
    <t>P13</t>
  </si>
  <si>
    <t>P14</t>
  </si>
  <si>
    <t>P15</t>
  </si>
  <si>
    <t>P16</t>
  </si>
  <si>
    <t>P17</t>
  </si>
  <si>
    <t>P18</t>
  </si>
  <si>
    <t>P19</t>
  </si>
  <si>
    <t>P20</t>
  </si>
  <si>
    <t>start_pipe</t>
  </si>
  <si>
    <t>end_pipe</t>
  </si>
  <si>
    <t>dP_check_Valve_con</t>
  </si>
  <si>
    <t>dP_check_Valve_prod</t>
  </si>
  <si>
    <t>Pcon_max_l</t>
  </si>
  <si>
    <t>Pprod_max_l</t>
  </si>
  <si>
    <t>Pcon_max_r</t>
  </si>
  <si>
    <t>Pprod_max_r</t>
  </si>
  <si>
    <t>P_con</t>
  </si>
  <si>
    <t>P_prod</t>
  </si>
  <si>
    <t>end_pros</t>
  </si>
  <si>
    <t>start_pros</t>
  </si>
  <si>
    <t>start_ONE</t>
  </si>
  <si>
    <t>end_ONE</t>
  </si>
  <si>
    <t>start_ONE_to</t>
  </si>
  <si>
    <t>end_ONE_to</t>
  </si>
  <si>
    <t>dP_pipes_ir</t>
  </si>
  <si>
    <t>Prosumer_ONE_max Dp_pipes inkl fittings / zeta</t>
  </si>
  <si>
    <t>dP_pipe_max_con</t>
  </si>
  <si>
    <t>start_ANE_to</t>
  </si>
  <si>
    <t>end_ANE_to</t>
  </si>
  <si>
    <t>start_ANE</t>
  </si>
  <si>
    <t>end_ANE</t>
  </si>
  <si>
    <t>Prosumer_ANE_max Dp_pipes inkl fittings / zeta</t>
  </si>
  <si>
    <t>SF1</t>
  </si>
  <si>
    <t>SF3</t>
  </si>
  <si>
    <t>SF4</t>
  </si>
  <si>
    <t>MF5</t>
  </si>
  <si>
    <t>SF2</t>
  </si>
  <si>
    <t>CoSES description</t>
  </si>
  <si>
    <t>P_pro_max</t>
  </si>
  <si>
    <t>Description Generator</t>
  </si>
  <si>
    <t>P_con_heat_max</t>
  </si>
  <si>
    <t>P_con_DHW_max</t>
  </si>
  <si>
    <t>P_con_max (Heat+DHW)</t>
  </si>
  <si>
    <t>CHP(5,2), CB(14), EH(6), ST(10)</t>
  </si>
  <si>
    <t>CB(20), HP(10), ST(10)</t>
  </si>
  <si>
    <t>HP(10), ST(10)</t>
  </si>
  <si>
    <t>CHP(6), CB(20)</t>
  </si>
  <si>
    <t>CHP(11,9), CHP(34), CB(50)</t>
  </si>
  <si>
    <t>Length</t>
  </si>
  <si>
    <t>Variant:</t>
  </si>
  <si>
    <t>Description:</t>
  </si>
  <si>
    <t>Rename "Results_ONE" for more Versions</t>
  </si>
  <si>
    <t>Use Zeta values? (Otherwise %-Loss assumption)</t>
  </si>
  <si>
    <t>Medium temperature secondary side</t>
  </si>
  <si>
    <t>T_m_sec</t>
  </si>
  <si>
    <t>Auxiliary calculations One Neighbor Exchange</t>
  </si>
  <si>
    <t>Auxiliary calculations All Neighbor Exchange</t>
  </si>
  <si>
    <t>Use Zeta values?</t>
  </si>
  <si>
    <t>P_pro_planable</t>
  </si>
  <si>
    <t>P_con_Minus_pro_planable</t>
  </si>
  <si>
    <t>P_con_50%</t>
  </si>
  <si>
    <t>Specific Heating power</t>
  </si>
  <si>
    <t>W/m²</t>
  </si>
  <si>
    <t>P_con_heat</t>
  </si>
  <si>
    <t>Living area</t>
  </si>
  <si>
    <t>m²</t>
  </si>
  <si>
    <t>P_peak_heat</t>
  </si>
  <si>
    <t>IWU_eq</t>
  </si>
  <si>
    <t>DE.N.SFH.09.GEN</t>
  </si>
  <si>
    <t>DE.N.SFH.12.GEN</t>
  </si>
  <si>
    <t>DE.N.SFH.10.GEN</t>
  </si>
  <si>
    <t>DE.N.MFH.09.GEN</t>
  </si>
  <si>
    <t>IWU reference Area (CFA)</t>
  </si>
  <si>
    <t>W/K</t>
  </si>
  <si>
    <t>Room temp</t>
  </si>
  <si>
    <t>Min Outdoor temp (MUC)</t>
  </si>
  <si>
    <t>specific heat load_max</t>
  </si>
  <si>
    <t>W/m2</t>
  </si>
  <si>
    <t>Transmission losses_Base</t>
  </si>
  <si>
    <t>Ventilation losses_Base</t>
  </si>
  <si>
    <t>Transmission losses_Refurb</t>
  </si>
  <si>
    <t>Ventilation losses_Refurb</t>
  </si>
  <si>
    <t>CoSES_heat load_base</t>
  </si>
  <si>
    <t>CoSES_heat load_improved_standard</t>
  </si>
  <si>
    <t>specific Heat load_base</t>
  </si>
  <si>
    <t>specific Heat load_improved_standard</t>
  </si>
  <si>
    <t>P_DWH_new</t>
  </si>
  <si>
    <t>P_Con_new</t>
  </si>
  <si>
    <t>P_Pro_New</t>
  </si>
  <si>
    <t>https://www.swm.de/dam/doc/installateure/tab-heizwasser/tab-heizwasser-anlage-7-2-auswahltabelle-mengendifferenzdruckregler-fa-danfoss.pdf</t>
  </si>
  <si>
    <t>KVs_conval_real</t>
  </si>
  <si>
    <t>Kvs_conval_calc</t>
  </si>
  <si>
    <t>Heat meter</t>
  </si>
  <si>
    <t>22PEM-1UC</t>
  </si>
  <si>
    <r>
      <rPr>
        <sz val="8.5"/>
        <rFont val="Noto Sans Display"/>
        <family val="2"/>
      </rPr>
      <t>3/4</t>
    </r>
  </si>
  <si>
    <r>
      <rPr>
        <sz val="8.5"/>
        <rFont val="Noto Sans"/>
        <family val="2"/>
      </rPr>
      <t>1 1/4</t>
    </r>
  </si>
  <si>
    <r>
      <rPr>
        <sz val="8.5"/>
        <rFont val="Noto Sans"/>
        <family val="2"/>
      </rPr>
      <t>1 1/2</t>
    </r>
  </si>
  <si>
    <r>
      <rPr>
        <sz val="8.5"/>
        <rFont val="Noto Sans"/>
        <family val="2"/>
      </rPr>
      <t>2 1/2</t>
    </r>
  </si>
  <si>
    <t>Typ</t>
  </si>
  <si>
    <t>G["]</t>
  </si>
  <si>
    <t>qp [m³/h]</t>
  </si>
  <si>
    <t>qs [m³/h]</t>
  </si>
  <si>
    <t>qi [m³/h]</t>
  </si>
  <si>
    <t>dp [kpa]</t>
  </si>
  <si>
    <t>Qmax [kW]</t>
  </si>
  <si>
    <r>
      <rPr>
        <b/>
        <sz val="8.5"/>
        <rFont val="Noto Sans Display"/>
        <family val="2"/>
      </rPr>
      <t>22PEM-1UD</t>
    </r>
  </si>
  <si>
    <r>
      <rPr>
        <b/>
        <sz val="8.5"/>
        <rFont val="Noto Sans Display"/>
        <family val="2"/>
      </rPr>
      <t>22PEM-1UE</t>
    </r>
  </si>
  <si>
    <r>
      <rPr>
        <b/>
        <sz val="8.5"/>
        <rFont val="Noto Sans Display"/>
        <family val="2"/>
      </rPr>
      <t>22PEM-1UF</t>
    </r>
  </si>
  <si>
    <r>
      <rPr>
        <b/>
        <sz val="8.5"/>
        <rFont val="Noto Sans Display"/>
        <family val="2"/>
      </rPr>
      <t>22PEM-1UG</t>
    </r>
  </si>
  <si>
    <r>
      <rPr>
        <b/>
        <sz val="8.5"/>
        <rFont val="Noto Sans Display"/>
        <family val="2"/>
      </rPr>
      <t>22PEM-1UH</t>
    </r>
  </si>
  <si>
    <t>Belimo Heat meter</t>
  </si>
  <si>
    <t>https://www.belimo.com/de/shop/de_CH/Sensoren-Z%C3%A4hler/Thermische-Energiez%C3%A4hler-%28TEZ%29/22PEM-1UC/p?code=22PEM-1UC</t>
  </si>
  <si>
    <t>https://live-commerce-proxy-e2e-sales.ksb.com/rest/v2/ksb/users/anonymous/odata/disfile?application=PDF&amp;documentType=YTO&amp;documentNumber=7117.1&amp;documentPart=DE&amp;documentVersion=26&amp;checksum=330d9a8d574c8c7b291b2bbb0f1dbb3606563ea59f4a4f673fed3db188b5978d&amp;salesOrg=1017&amp;extension=PDF&amp;mimetype=application%2Fpdf</t>
  </si>
  <si>
    <t>V_dot_design_heat_meter</t>
  </si>
  <si>
    <t>dP_heat_meter_real</t>
  </si>
  <si>
    <t>kPa_heat_meter</t>
  </si>
  <si>
    <t>Volume l/m</t>
  </si>
  <si>
    <t>Heat exchanger</t>
  </si>
  <si>
    <t>https://www.reflex-winkelmann.com/uploads/reflex_products/RE1883de_9127142_Waermetauscher_Broschuere.pdf</t>
  </si>
  <si>
    <t>Reflex Heat exchangers</t>
  </si>
  <si>
    <t>Leistung [kW]</t>
  </si>
  <si>
    <t>Niedertemperatur</t>
  </si>
  <si>
    <t>50°C</t>
  </si>
  <si>
    <t>40°C</t>
  </si>
  <si>
    <t>35°C</t>
  </si>
  <si>
    <t>Log. Tempdiff</t>
  </si>
  <si>
    <t>primary</t>
  </si>
  <si>
    <t>secundary</t>
  </si>
  <si>
    <t>5 K</t>
  </si>
  <si>
    <r>
      <rPr>
        <b/>
        <sz val="6"/>
        <rFont val="Tahoma"/>
        <family val="2"/>
      </rPr>
      <t xml:space="preserve">RMB-14-20 </t>
    </r>
    <r>
      <rPr>
        <sz val="6"/>
        <rFont val="Tahoma"/>
        <family val="2"/>
      </rPr>
      <t>(8011200)</t>
    </r>
  </si>
  <si>
    <r>
      <rPr>
        <b/>
        <sz val="6"/>
        <rFont val="Tahoma"/>
        <family val="2"/>
      </rPr>
      <t xml:space="preserve">RMB-22-20 </t>
    </r>
    <r>
      <rPr>
        <sz val="6"/>
        <rFont val="Tahoma"/>
        <family val="2"/>
      </rPr>
      <t>(8011500)</t>
    </r>
  </si>
  <si>
    <r>
      <rPr>
        <b/>
        <sz val="6"/>
        <rFont val="Tahoma"/>
        <family val="2"/>
      </rPr>
      <t xml:space="preserve">RMB-22-30 </t>
    </r>
    <r>
      <rPr>
        <sz val="6"/>
        <rFont val="Tahoma"/>
        <family val="2"/>
      </rPr>
      <t>(8021300)</t>
    </r>
  </si>
  <si>
    <r>
      <rPr>
        <b/>
        <sz val="6"/>
        <rFont val="Tahoma"/>
        <family val="2"/>
      </rPr>
      <t xml:space="preserve">RMB-22-40 </t>
    </r>
    <r>
      <rPr>
        <sz val="6"/>
        <rFont val="Tahoma"/>
        <family val="2"/>
      </rPr>
      <t>(8011700)</t>
    </r>
  </si>
  <si>
    <r>
      <rPr>
        <b/>
        <sz val="6"/>
        <rFont val="Tahoma"/>
        <family val="2"/>
      </rPr>
      <t xml:space="preserve">RHB-31-30 </t>
    </r>
    <r>
      <rPr>
        <sz val="6"/>
        <rFont val="Tahoma"/>
        <family val="2"/>
      </rPr>
      <t>(8023700)</t>
    </r>
  </si>
  <si>
    <r>
      <rPr>
        <b/>
        <sz val="6"/>
        <rFont val="Tahoma"/>
        <family val="2"/>
      </rPr>
      <t xml:space="preserve">RHB-31-40 </t>
    </r>
    <r>
      <rPr>
        <sz val="6"/>
        <rFont val="Tahoma"/>
        <family val="2"/>
      </rPr>
      <t>(8023800)</t>
    </r>
  </si>
  <si>
    <r>
      <rPr>
        <b/>
        <sz val="6"/>
        <rFont val="Tahoma"/>
        <family val="2"/>
      </rPr>
      <t xml:space="preserve">RHB-31-50 </t>
    </r>
    <r>
      <rPr>
        <sz val="6"/>
        <rFont val="Tahoma"/>
        <family val="2"/>
      </rPr>
      <t>(8023900)</t>
    </r>
  </si>
  <si>
    <r>
      <rPr>
        <b/>
        <sz val="6"/>
        <rFont val="Tahoma"/>
        <family val="2"/>
      </rPr>
      <t xml:space="preserve">RHB-31-60 </t>
    </r>
    <r>
      <rPr>
        <sz val="6"/>
        <rFont val="Tahoma"/>
        <family val="2"/>
      </rPr>
      <t>(8024000)</t>
    </r>
  </si>
  <si>
    <r>
      <rPr>
        <b/>
        <sz val="6"/>
        <rFont val="Tahoma"/>
        <family val="2"/>
      </rPr>
      <t xml:space="preserve">RHB-31-70 </t>
    </r>
    <r>
      <rPr>
        <sz val="6"/>
        <rFont val="Tahoma"/>
        <family val="2"/>
      </rPr>
      <t>(8012300)</t>
    </r>
  </si>
  <si>
    <r>
      <rPr>
        <b/>
        <sz val="6"/>
        <rFont val="Tahoma"/>
        <family val="2"/>
      </rPr>
      <t xml:space="preserve">RHB-31-80 </t>
    </r>
    <r>
      <rPr>
        <sz val="6"/>
        <rFont val="Tahoma"/>
        <family val="2"/>
      </rPr>
      <t>(8012400)</t>
    </r>
  </si>
  <si>
    <r>
      <rPr>
        <b/>
        <sz val="6"/>
        <rFont val="Tahoma"/>
        <family val="2"/>
      </rPr>
      <t xml:space="preserve">RHB-31-90 </t>
    </r>
    <r>
      <rPr>
        <sz val="6"/>
        <rFont val="Tahoma"/>
        <family val="2"/>
      </rPr>
      <t>(8012500)</t>
    </r>
  </si>
  <si>
    <r>
      <rPr>
        <b/>
        <sz val="6"/>
        <rFont val="Tahoma"/>
        <family val="2"/>
      </rPr>
      <t xml:space="preserve">RHB-31-100 </t>
    </r>
    <r>
      <rPr>
        <sz val="6"/>
        <rFont val="Tahoma"/>
        <family val="2"/>
      </rPr>
      <t>(8012600)</t>
    </r>
  </si>
  <si>
    <r>
      <rPr>
        <b/>
        <sz val="6"/>
        <rFont val="Tahoma"/>
        <family val="2"/>
      </rPr>
      <t xml:space="preserve">RHB-31-140 </t>
    </r>
    <r>
      <rPr>
        <sz val="6"/>
        <rFont val="Tahoma"/>
        <family val="2"/>
      </rPr>
      <t>(8012800)</t>
    </r>
  </si>
  <si>
    <r>
      <rPr>
        <b/>
        <sz val="6"/>
        <rFont val="Tahoma"/>
        <family val="2"/>
      </rPr>
      <t xml:space="preserve">RMB-110-40 </t>
    </r>
    <r>
      <rPr>
        <sz val="6"/>
        <rFont val="Tahoma"/>
        <family val="2"/>
      </rPr>
      <t>(8024800)</t>
    </r>
  </si>
  <si>
    <r>
      <rPr>
        <b/>
        <sz val="6"/>
        <rFont val="Tahoma"/>
        <family val="2"/>
      </rPr>
      <t xml:space="preserve">RMB-110-50 </t>
    </r>
    <r>
      <rPr>
        <sz val="6"/>
        <rFont val="Tahoma"/>
        <family val="2"/>
      </rPr>
      <t>(8024900)</t>
    </r>
  </si>
  <si>
    <r>
      <rPr>
        <b/>
        <sz val="6"/>
        <rFont val="Tahoma"/>
        <family val="2"/>
      </rPr>
      <t xml:space="preserve">RMB-110-60 </t>
    </r>
    <r>
      <rPr>
        <sz val="6"/>
        <rFont val="Tahoma"/>
        <family val="2"/>
      </rPr>
      <t>(8025000)</t>
    </r>
  </si>
  <si>
    <r>
      <rPr>
        <b/>
        <sz val="6"/>
        <rFont val="Tahoma"/>
        <family val="2"/>
      </rPr>
      <t xml:space="preserve">RMB-110-70 </t>
    </r>
    <r>
      <rPr>
        <sz val="6"/>
        <rFont val="Tahoma"/>
        <family val="2"/>
      </rPr>
      <t>(8025100)</t>
    </r>
  </si>
  <si>
    <r>
      <rPr>
        <b/>
        <sz val="6"/>
        <rFont val="Tahoma"/>
        <family val="2"/>
      </rPr>
      <t xml:space="preserve">RMB-110-80 </t>
    </r>
    <r>
      <rPr>
        <sz val="6"/>
        <rFont val="Tahoma"/>
        <family val="2"/>
      </rPr>
      <t>(8025200)</t>
    </r>
  </si>
  <si>
    <r>
      <rPr>
        <b/>
        <sz val="6"/>
        <rFont val="Tahoma"/>
        <family val="2"/>
      </rPr>
      <t xml:space="preserve">RMB-110-90 </t>
    </r>
    <r>
      <rPr>
        <sz val="6"/>
        <rFont val="Tahoma"/>
        <family val="2"/>
      </rPr>
      <t>(8025300)</t>
    </r>
  </si>
  <si>
    <r>
      <rPr>
        <b/>
        <sz val="6"/>
        <rFont val="Tahoma"/>
        <family val="2"/>
      </rPr>
      <t xml:space="preserve">RMB-110-100 </t>
    </r>
    <r>
      <rPr>
        <sz val="6"/>
        <rFont val="Tahoma"/>
        <family val="2"/>
      </rPr>
      <t>(8025400)</t>
    </r>
  </si>
  <si>
    <r>
      <rPr>
        <b/>
        <sz val="6"/>
        <rFont val="Tahoma"/>
        <family val="2"/>
      </rPr>
      <t xml:space="preserve">RMB-110-120 </t>
    </r>
    <r>
      <rPr>
        <sz val="6"/>
        <rFont val="Tahoma"/>
        <family val="2"/>
      </rPr>
      <t>(8016200)</t>
    </r>
  </si>
  <si>
    <r>
      <rPr>
        <b/>
        <sz val="6"/>
        <rFont val="Tahoma"/>
        <family val="2"/>
      </rPr>
      <t xml:space="preserve">RMB-110-130 </t>
    </r>
    <r>
      <rPr>
        <sz val="6"/>
        <rFont val="Tahoma"/>
        <family val="2"/>
      </rPr>
      <t>(8020800)</t>
    </r>
  </si>
  <si>
    <r>
      <rPr>
        <b/>
        <sz val="6"/>
        <rFont val="Tahoma"/>
        <family val="2"/>
      </rPr>
      <t xml:space="preserve">RMB-110-150 </t>
    </r>
    <r>
      <rPr>
        <sz val="6"/>
        <rFont val="Tahoma"/>
        <family val="2"/>
      </rPr>
      <t>(8020900)</t>
    </r>
  </si>
  <si>
    <r>
      <rPr>
        <b/>
        <sz val="6"/>
        <rFont val="Tahoma"/>
        <family val="2"/>
      </rPr>
      <t xml:space="preserve">RLB-235-100 </t>
    </r>
    <r>
      <rPr>
        <sz val="6"/>
        <rFont val="Tahoma"/>
        <family val="2"/>
      </rPr>
      <t>(8017700)</t>
    </r>
  </si>
  <si>
    <t>Complete Water Content [l]</t>
  </si>
  <si>
    <t xml:space="preserve">Differential Pressure Valves </t>
  </si>
  <si>
    <t>kvs</t>
  </si>
  <si>
    <t>AFPQ/VFQ2</t>
  </si>
  <si>
    <t xml:space="preserve">AVPQ </t>
  </si>
  <si>
    <t>https://assets.danfoss.com/documents/latest/84378/AI194086476755de-000702.pdf</t>
  </si>
  <si>
    <t>V_dot_min [m³/h]</t>
  </si>
  <si>
    <t>V_dot_max [m³/h]</t>
  </si>
  <si>
    <t>Strainer</t>
  </si>
  <si>
    <t>KSB Strainer</t>
  </si>
  <si>
    <t>https://live-commerce-proxy-e2e-sales.ksb.com/rest/v2/ksb/users/anonymous/odata/disfile?application=PDF&amp;documentType=YTO&amp;documentNumber=7125.1&amp;documentPart=DE&amp;documentVersion=24&amp;checksum=49cddd8e94c03ebd990a7a4b082e07ca4dff8cb38345e4aa9d241fe88ce12a4c&amp;salesOrg=1000&amp;extension=PDF&amp;mimetype=application%2Fpdf</t>
  </si>
  <si>
    <r>
      <rPr>
        <b/>
        <sz val="8"/>
        <color rgb="FF231F20"/>
        <rFont val="Trebuchet MS"/>
        <family val="2"/>
      </rPr>
      <t>PN</t>
    </r>
  </si>
  <si>
    <r>
      <rPr>
        <b/>
        <sz val="8"/>
        <color rgb="FF231F20"/>
        <rFont val="Trebuchet MS"/>
        <family val="2"/>
      </rPr>
      <t>DN</t>
    </r>
  </si>
  <si>
    <r>
      <rPr>
        <b/>
        <sz val="8"/>
        <color rgb="FF231F20"/>
        <rFont val="Trebuchet MS"/>
        <family val="2"/>
      </rPr>
      <t>Standardsieb</t>
    </r>
  </si>
  <si>
    <r>
      <rPr>
        <b/>
        <sz val="8"/>
        <color rgb="FF231F20"/>
        <rFont val="Trebuchet MS"/>
        <family val="2"/>
      </rPr>
      <t>Feinsieb</t>
    </r>
  </si>
  <si>
    <r>
      <rPr>
        <b/>
        <sz val="8"/>
        <color rgb="FF231F20"/>
        <rFont val="Trebuchet MS"/>
        <family val="2"/>
      </rPr>
      <t>Kv</t>
    </r>
  </si>
  <si>
    <r>
      <rPr>
        <b/>
        <sz val="8"/>
        <color rgb="FF231F20"/>
        <rFont val="Trebuchet MS"/>
        <family val="2"/>
      </rPr>
      <t>Zeta–Wert</t>
    </r>
  </si>
  <si>
    <r>
      <rPr>
        <b/>
        <sz val="8"/>
        <color rgb="FF231F20"/>
        <rFont val="Trebuchet MS"/>
        <family val="2"/>
      </rPr>
      <t>Maschenweite</t>
    </r>
  </si>
  <si>
    <r>
      <rPr>
        <b/>
        <sz val="8"/>
        <color rgb="FF231F20"/>
        <rFont val="Trebuchet MS"/>
        <family val="2"/>
      </rPr>
      <t>Drahtstärke</t>
    </r>
  </si>
  <si>
    <r>
      <rPr>
        <b/>
        <sz val="8"/>
        <color rgb="FF231F20"/>
        <rFont val="Trebuchet MS"/>
        <family val="2"/>
      </rPr>
      <t>[m³/h]</t>
    </r>
  </si>
  <si>
    <r>
      <rPr>
        <b/>
        <sz val="8"/>
        <color rgb="FF231F20"/>
        <rFont val="Trebuchet MS"/>
        <family val="2"/>
      </rPr>
      <t>[mm]</t>
    </r>
  </si>
  <si>
    <t>Kvs_Strainer</t>
  </si>
  <si>
    <t>dP_strainer</t>
  </si>
  <si>
    <t>Prosumer_ONE_max Dp for Pump  including CONvalves, substations, fittings, CHECKvalves, Strainer, Heat Meters</t>
  </si>
  <si>
    <t>Prosumer_ANE_max Dp including CONvalves, substations, fittings, CHECKvalves, Strainer, Heat meters</t>
  </si>
  <si>
    <t>Results dP</t>
  </si>
  <si>
    <t>Substation_pro</t>
  </si>
  <si>
    <t>Substation_con</t>
  </si>
  <si>
    <t>Pipes(incl fittings)</t>
  </si>
  <si>
    <t>Check_valve_pro</t>
  </si>
  <si>
    <t>Check_valve_con</t>
  </si>
  <si>
    <t>Strainer_con</t>
  </si>
  <si>
    <t>Heat meter_pro</t>
  </si>
  <si>
    <t>Heat meter_con</t>
  </si>
  <si>
    <t>[kPa]</t>
  </si>
  <si>
    <t>from Pros:</t>
  </si>
  <si>
    <t xml:space="preserve"> to Pros:</t>
  </si>
  <si>
    <t>ONE_Pipes</t>
  </si>
  <si>
    <t>ONE_CON_Valves</t>
  </si>
  <si>
    <t>Con_valve</t>
  </si>
  <si>
    <t>ONE_Substation_PRO</t>
  </si>
  <si>
    <t>ONE_Substation_CON</t>
  </si>
  <si>
    <t>ONE_Check_Valve_CON</t>
  </si>
  <si>
    <t>ONE_Check_Valve_PRO</t>
  </si>
  <si>
    <t>ONE_Strainer_CON</t>
  </si>
  <si>
    <t>ONE_Heat_meter_CON</t>
  </si>
  <si>
    <t>ONE_Heat_meter_PRO</t>
  </si>
  <si>
    <t>Consuming Pros:</t>
  </si>
  <si>
    <t>Producing Pros:</t>
  </si>
  <si>
    <t>Sum</t>
  </si>
  <si>
    <t>ANE_Pipes</t>
  </si>
  <si>
    <t>ANE_CON_Valves</t>
  </si>
  <si>
    <t>ANE_Substation_PRO</t>
  </si>
  <si>
    <t>ANE_Substation_CON</t>
  </si>
  <si>
    <t>ANE_Check_Valve_PRO</t>
  </si>
  <si>
    <t>ANE_Check_Valve_CON</t>
  </si>
  <si>
    <t>ANE_Strainer_CON</t>
  </si>
  <si>
    <t>ANE_Heat_meter_PRO</t>
  </si>
  <si>
    <t>ANE_Heat_meter_CON</t>
  </si>
  <si>
    <t>Exclude Checkvalve, Strainer, Heat meter from % pressure drop?</t>
  </si>
  <si>
    <t>Valve_prim_con_Parameters</t>
  </si>
  <si>
    <t>kFixed</t>
  </si>
  <si>
    <t>R</t>
  </si>
  <si>
    <t>delta0</t>
  </si>
  <si>
    <t>ID_2_hot = pipe_hot_12</t>
  </si>
  <si>
    <t>ID_2_cold = pipe_cold_12</t>
  </si>
  <si>
    <t>ID_4_hot = pipe_hot_23</t>
  </si>
  <si>
    <t>ID_4_cold = pipe_cold_23</t>
  </si>
  <si>
    <t>ID_6_hot = pipe_hot_34</t>
  </si>
  <si>
    <t>ID_6_cold = pipe_cold_34</t>
  </si>
  <si>
    <t>ID_8_hot = pipe_hot_45</t>
  </si>
  <si>
    <t>ID_8_cold = pipe_cold_45</t>
  </si>
  <si>
    <t>Distribution Pipes</t>
  </si>
  <si>
    <t>zeta_iR+cV+HM+Str</t>
  </si>
  <si>
    <t>Dynamics</t>
  </si>
  <si>
    <t>energyDynamics_feedPum</t>
  </si>
  <si>
    <t>tau_feedPump</t>
  </si>
  <si>
    <t>use_inputFilter_feedPump</t>
  </si>
  <si>
    <t>riseTime_feedPump</t>
  </si>
  <si>
    <t>init_feedPump</t>
  </si>
  <si>
    <t>y_start_feedPump</t>
  </si>
  <si>
    <t>use_inputFilter_conVal</t>
  </si>
  <si>
    <t>riseTime_conVal</t>
  </si>
  <si>
    <t>init_conVal</t>
  </si>
  <si>
    <t>y_start_conVal</t>
  </si>
  <si>
    <t>Secondary side pumps dynamics</t>
  </si>
  <si>
    <t>energyDynamics_pumpsSec</t>
  </si>
  <si>
    <t>tau_pumpsSec</t>
  </si>
  <si>
    <t>use_inputFilter_pumpsSec</t>
  </si>
  <si>
    <t>riseTime_pumpsSec</t>
  </si>
  <si>
    <t>m_flow_start_pumpsSec</t>
  </si>
  <si>
    <t>y_start_pumpsSec</t>
  </si>
  <si>
    <t>Secondary side control volume dynamics</t>
  </si>
  <si>
    <t>energyDynamics_cv</t>
  </si>
  <si>
    <t>tau_cv</t>
  </si>
  <si>
    <t>T_start_cv</t>
  </si>
  <si>
    <t>Modelica.Fluid.Types.Dynamics.DynamicFreeInitial</t>
  </si>
  <si>
    <t>true</t>
  </si>
  <si>
    <t>Modelica.Blocks.Types.Init.InitialOutput</t>
  </si>
  <si>
    <t>Modelica.Fluid.Types.Dynamics.SteadyState</t>
  </si>
  <si>
    <t>PJP</t>
  </si>
  <si>
    <t>isoplus - plastic jacket pipe</t>
  </si>
  <si>
    <t>Prosumer:</t>
  </si>
  <si>
    <t>Pipe_ID:</t>
  </si>
  <si>
    <t>U [W/m*K]</t>
  </si>
  <si>
    <t>Standard</t>
  </si>
  <si>
    <t>R [W/m*K]</t>
  </si>
  <si>
    <t>if dpFixed_nominal &gt; Modelica.Constants.eps then m_flow_nominal/sqrt(dpFixed_nominal) else 0</t>
  </si>
  <si>
    <t>(kg.m)^(1/2)</t>
  </si>
  <si>
    <t>Pump_characteristic</t>
  </si>
  <si>
    <t>V_flow [m³/h]</t>
  </si>
  <si>
    <t>dP [Pa]</t>
  </si>
  <si>
    <t>dP_con_Valve_calc</t>
  </si>
  <si>
    <t>dP_con_Valve_real</t>
  </si>
  <si>
    <t>kpa</t>
  </si>
  <si>
    <t>a_v_real</t>
  </si>
  <si>
    <t>H_prod_Pump</t>
  </si>
  <si>
    <t>mWs</t>
  </si>
  <si>
    <t>https://product-selection.grundfos.com/de/size-page?qcid=1721799451</t>
  </si>
  <si>
    <t>H_prod_Pump_calc</t>
  </si>
  <si>
    <t>Pumps</t>
  </si>
  <si>
    <t>Grundfos Pumps</t>
  </si>
  <si>
    <t>Name:</t>
  </si>
  <si>
    <t>CR 1-7 A-A-A-E-HQQE</t>
  </si>
  <si>
    <t>n=</t>
  </si>
  <si>
    <t>H [mWs]</t>
  </si>
  <si>
    <t>CR 3-5 A-A-A-E-HQQE</t>
  </si>
  <si>
    <t>Pump Name</t>
  </si>
  <si>
    <t>https://product-selection.grundfos.com/de/products/cr-cre-cri-crie-crn-crne-crt-crte/cr/cr-1-7-96516176?pumpsystemid=1725539818&amp;tab=variant-sizing-results</t>
  </si>
  <si>
    <t>0,0</t>
  </si>
  <si>
    <t>1,0</t>
  </si>
  <si>
    <t>2,0</t>
  </si>
  <si>
    <t>3,0</t>
  </si>
  <si>
    <t>4,0</t>
  </si>
  <si>
    <t>Prosumer 4 / MF5</t>
  </si>
  <si>
    <t>Prosumer 2 / SF3</t>
  </si>
  <si>
    <t>Prosumer 3 / SF4</t>
  </si>
  <si>
    <t>Prosumer 5 / SF2</t>
  </si>
  <si>
    <t>ProsNet.Fluid.Pumps.Data.Pumps_FSP.GrundfosCR17AAAEHQQE</t>
  </si>
  <si>
    <t>Worst conditions for every Prosumer</t>
  </si>
  <si>
    <t>Pros_ID</t>
  </si>
  <si>
    <t>Consumption from…</t>
  </si>
  <si>
    <t>Production to….</t>
  </si>
  <si>
    <t>dP [kPa]</t>
  </si>
  <si>
    <t>=&gt; 1+2 Consume from 3+4+5</t>
  </si>
  <si>
    <t>=&gt; 3+4+5 Consume from 1+2</t>
  </si>
  <si>
    <t>=&gt; With maximum consumption from each individual consumer</t>
  </si>
  <si>
    <t>Prosumer 1</t>
  </si>
  <si>
    <t>DC_Produc</t>
  </si>
  <si>
    <t>Prosumer 2</t>
  </si>
  <si>
    <t>Prosumer 3</t>
  </si>
  <si>
    <t>Prosumer 4</t>
  </si>
  <si>
    <t>Prosumer 5</t>
  </si>
  <si>
    <t>DC_Cons</t>
  </si>
  <si>
    <t>a_v_tar(max)</t>
  </si>
  <si>
    <t>dP_pipes_iR</t>
  </si>
  <si>
    <t>https://product-selection.grundfos.com/de/products/cr-cre-cri-crie-crn-crne-crt-crte/cr/cr-1-7-96516176?pumpsystemid=2008306680&amp;tab=variant-sizing-results</t>
  </si>
  <si>
    <t>https://product-selection.grundfos.com/de/products/cr-cre-cri-crie-crn-crne-crt-crte/cr/cr-3-5-96509508?pumpsystemid=2008309350&amp;tab=variant-sizing-results</t>
  </si>
  <si>
    <t>Temperatur difference Heat exchanger</t>
  </si>
  <si>
    <t>dT_HE</t>
  </si>
  <si>
    <t>POWER</t>
  </si>
  <si>
    <t>TEMPERATURE</t>
  </si>
  <si>
    <t>Prosumer</t>
  </si>
  <si>
    <t>VUN015F320</t>
  </si>
  <si>
    <t>VUN015F310</t>
  </si>
  <si>
    <t>VUN015F350</t>
  </si>
  <si>
    <t>Heat loss rate [kW]:</t>
  </si>
  <si>
    <t>Target temperature cold subnetwork</t>
  </si>
  <si>
    <t>Target temperature hot subnetwork</t>
  </si>
  <si>
    <t>Maximum consumption power</t>
  </si>
  <si>
    <t>Maximum production power</t>
  </si>
  <si>
    <t>u_max_con</t>
  </si>
  <si>
    <t>u_max_dis</t>
  </si>
  <si>
    <t>Maximum pressure gradient connection pipe</t>
  </si>
  <si>
    <t>Maximum pressure gradient distribution pipe</t>
  </si>
  <si>
    <t>T_hot_prim</t>
  </si>
  <si>
    <t>T_cold_prim</t>
  </si>
  <si>
    <t>Prosumer-based Network in All-Neighbour-Exchange mode</t>
  </si>
  <si>
    <t>Exchange scenarios</t>
  </si>
  <si>
    <t>Scenario 1</t>
  </si>
  <si>
    <t>Scenario 2</t>
  </si>
  <si>
    <t>Scenario 3</t>
  </si>
  <si>
    <t>Scenario 4</t>
  </si>
  <si>
    <t>Scenario 5</t>
  </si>
  <si>
    <t>Scenario 6</t>
  </si>
  <si>
    <t>Design Scenarios + Part-load</t>
  </si>
  <si>
    <t>Rename "Results_ANE" for more Versions</t>
  </si>
  <si>
    <t>Buffer_Vdot_Sec</t>
  </si>
  <si>
    <t>Buffer_Q_HE</t>
  </si>
  <si>
    <t>README</t>
  </si>
  <si>
    <t>Preliminary remarks</t>
  </si>
  <si>
    <t>1. Input values</t>
  </si>
  <si>
    <t>To use the tool, first the values describing the prosumer characterisctics and the targeted network conditions must be entered in "input_conditions" by the user. The user can choose the medium between water and different concentrations of antifrogen. Two piping types are available: Plastic Jacket Pipes (standard) from ISOPlus and uninsulated PE pipes from Frank (sureline I and II). The user needs to set targets and boundaries for the pressure conditions and temperatures in the network. The considered pipe lengths and prosumer characteristics need to be set accodring to the given network structure. Depending on the information available and the desired level of detail, the user can choose if certain zeta values or an assumed percentage should be used for the pressure gradient of individual resistors (fittings, etc.) in the network. For check valves, strainers and heat meters a separate calculation, in the range of the included product lines in "medium_components", is possible. If there is no product in the needed range available "0" will be used for the pressure loss. In the case of the control valve a theoretical value will be calculated and displayed instead of "0".</t>
  </si>
  <si>
    <t>2. Dimensioning</t>
  </si>
  <si>
    <t>3. Saving results</t>
  </si>
  <si>
    <t>From</t>
  </si>
  <si>
    <t>4. Transparancy</t>
  </si>
  <si>
    <t>Calculate CheckValve, Strainer, Heatmeter separately?</t>
  </si>
  <si>
    <t>Percentage pressure drop of other individual resistors</t>
  </si>
  <si>
    <t>design power delivery</t>
  </si>
  <si>
    <t xml:space="preserve">The user can save the results of the dimensioning and the used parameters, by clicking on the "save results" button. This will create a new sheet called "Results_ONE" or "Results_ANE". To create multiple, different result sheets the existing results sheets must be renamed, since there can't be multiple sheets with the same name. </t>
  </si>
  <si>
    <t>References</t>
  </si>
  <si>
    <t xml:space="preserve">The spreadsheets and vba code are locked by default. To unlock it use the password: "RADIAL_PBN_TOOL". Two spreadsheets containing information on the case study described in [2]. One contains the prosumer powers and exchange scenarios. The other shows the documentation for the input values in the Dymola simulation/ProsNet [3] library. Three spreadsheets with auxiliary calculations are also hidden. "medium_components" includes the data on the medium and manufacturer products, "auxiliary_calculations" contains the breakdown to the pressure drops and Re and lamda calculations. "prosumer_connections" contains information on the possible hydraulic circuits/exchanges and the expected pressure loss in them. </t>
  </si>
  <si>
    <t>[1] T. Licklederer, T. Hamacher, M. Kramer und V. S. Perić, „Thermohydraulic model of Smart
Thermal Grids with bidirectional power flow between prosumers“, Energy, Jg. 230, 2021, doi:
10.1016/j.energy.2021.120825.                                                                                                                                                                                                 [2] To be published: F. Speer, T. Licklederer, D. Zinsmeister, V. S. Perić: "Dimensioning radial prosumer-based networks", IEWT2023                                      [3] I. Elizarov und T. Licklederer, „ProsNet – a Modelica library for prosumer-based heat networks: description and validation“ (en), J. Phys.: Conf. Ser., Jg. 2042, Nr. 1, S. 12031, 2021, doi: 10.1088/1742-6596/2042/1/012031.</t>
  </si>
  <si>
    <t>This tool was built to automate the process to dimension the main network components of radial prosumer-based networks, i.e. control valves, circulation pumps and network pipes, with adapted static methods for economic estimations in early project stages. The fundamental structure of prosumer-based networks is described in [1]. The tool at hand is currently limited the network structure and nomenclature depicted in "input_conditions". The dimensioning method and network structure is described in more detail in [2]. Since the tool works with macros, the user might have to enable macros for the excel file before it is usable.</t>
  </si>
  <si>
    <t>There are two different design premises available to the user: "Prosumer_ONE" = Each prosumer can only exchange energy with directly neighboring prosumers and "Prosumer_ANE" = Each prosumer can exchange energy with each of the other prosumers in the network. Once all input conditions are specified, the user can trigger the dimensioning in these two design premises by first clicking on "1. pipedim macro" and then on "2. prosumer macro" The resulting values are shown in grey cells, while interim results are shown in white cells to improve transparency. By dragging the orange "start_pros" /"end_pros" and "start_pipe"/"end_pipe" buttons to the corresponding ID of the prosumers/pipes the calculation will start/stop at that point. The calculation is functional when including all prosumers and pipes in the calculation but the calculation time could be increased.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</si>
</sst>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d/m/yy"/>
    <numFmt numFmtId="167" formatCode="0.0000"/>
    <numFmt numFmtId="168" formatCode="#,##0.0"/>
  </numFmts>
  <fonts count="41">
    <font>
      <sz val="11"/>
      <color theme="1"/>
      <name val="Arial"/>
      <family val="2"/>
      <charset val="1"/>
    </font>
    <font>
      <sz val="11"/>
      <color theme="1"/>
      <name val="Arial"/>
      <family val="2"/>
    </font>
    <font>
      <sz val="9"/>
      <name val="Century Gothic"/>
      <family val="2"/>
    </font>
    <font>
      <sz val="8"/>
      <name val="Arial"/>
      <family val="2"/>
    </font>
    <font>
      <sz val="8"/>
      <name val="Century Gothic"/>
      <family val="2"/>
    </font>
    <font>
      <sz val="9"/>
      <name val="Symbol"/>
      <family val="1"/>
      <charset val="2"/>
    </font>
    <font>
      <sz val="9"/>
      <name val="Arial"/>
      <family val="2"/>
    </font>
    <font>
      <sz val="11"/>
      <color rgb="FF3F3F76"/>
      <name val="Arial"/>
      <family val="2"/>
      <charset val="1"/>
    </font>
    <font>
      <b/>
      <sz val="11"/>
      <color rgb="FF3F3F3F"/>
      <name val="Arial"/>
      <family val="2"/>
      <charset val="1"/>
    </font>
    <font>
      <sz val="11"/>
      <color rgb="FFFF0000"/>
      <name val="Arial"/>
      <family val="2"/>
      <charset val="1"/>
    </font>
    <font>
      <sz val="8"/>
      <name val="Arial"/>
      <family val="2"/>
      <charset val="1"/>
    </font>
    <font>
      <sz val="8"/>
      <color theme="1"/>
      <name val="Arial"/>
      <family val="2"/>
      <charset val="1"/>
    </font>
    <font>
      <b/>
      <sz val="11"/>
      <color theme="1"/>
      <name val="Arial"/>
      <family val="2"/>
    </font>
    <font>
      <i/>
      <sz val="11"/>
      <color theme="1"/>
      <name val="Arial"/>
      <family val="2"/>
    </font>
    <font>
      <sz val="10"/>
      <color rgb="FF000000"/>
      <name val="Times New Roman"/>
      <family val="1"/>
    </font>
    <font>
      <sz val="7"/>
      <name val="Arial"/>
      <family val="2"/>
    </font>
    <font>
      <vertAlign val="subscript"/>
      <sz val="6"/>
      <name val="Arial"/>
      <family val="2"/>
    </font>
    <font>
      <b/>
      <sz val="9"/>
      <name val="Arial"/>
      <family val="2"/>
    </font>
    <font>
      <b/>
      <sz val="9"/>
      <color rgb="FF231F20"/>
      <name val="Arial"/>
      <family val="2"/>
    </font>
    <font>
      <sz val="9"/>
      <color rgb="FF231F20"/>
      <name val="Arial"/>
      <family val="2"/>
    </font>
    <font>
      <sz val="11"/>
      <color theme="1"/>
      <name val="Arial"/>
      <family val="2"/>
      <charset val="1"/>
    </font>
    <font>
      <sz val="11"/>
      <color theme="1"/>
      <name val="Arial"/>
      <family val="2"/>
    </font>
    <font>
      <sz val="8"/>
      <color rgb="FFC00000"/>
      <name val="Century Gothic"/>
      <family val="2"/>
    </font>
    <font>
      <sz val="14"/>
      <color rgb="FFFF0000"/>
      <name val="Century Gothic"/>
      <family val="2"/>
    </font>
    <font>
      <b/>
      <sz val="14"/>
      <color theme="1"/>
      <name val="Arial"/>
      <family val="2"/>
    </font>
    <font>
      <u/>
      <sz val="11"/>
      <color theme="10"/>
      <name val="Arial"/>
      <family val="2"/>
      <charset val="1"/>
    </font>
    <font>
      <sz val="11"/>
      <color rgb="FF006100"/>
      <name val="Calibri"/>
      <family val="2"/>
      <scheme val="minor"/>
    </font>
    <font>
      <sz val="11"/>
      <color rgb="FF9C0006"/>
      <name val="Calibri"/>
      <family val="2"/>
      <scheme val="minor"/>
    </font>
    <font>
      <sz val="11"/>
      <color rgb="FF9C5700"/>
      <name val="Calibri"/>
      <family val="2"/>
      <scheme val="minor"/>
    </font>
    <font>
      <sz val="8.5"/>
      <color rgb="FF000000"/>
      <name val="Noto Sans Display"/>
      <family val="2"/>
    </font>
    <font>
      <sz val="8.5"/>
      <name val="Noto Sans Display"/>
    </font>
    <font>
      <sz val="8.5"/>
      <name val="Noto Sans Display"/>
      <family val="2"/>
    </font>
    <font>
      <sz val="8.5"/>
      <name val="Noto Sans"/>
      <family val="2"/>
    </font>
    <font>
      <b/>
      <sz val="8.5"/>
      <name val="Noto Sans Display"/>
    </font>
    <font>
      <b/>
      <sz val="8.5"/>
      <name val="Noto Sans Display"/>
      <family val="2"/>
    </font>
    <font>
      <sz val="12"/>
      <color theme="1"/>
      <name val="Arial"/>
      <family val="2"/>
      <charset val="1"/>
    </font>
    <font>
      <b/>
      <sz val="6"/>
      <name val="Tahoma"/>
      <family val="2"/>
    </font>
    <font>
      <sz val="6"/>
      <name val="Tahoma"/>
      <family val="2"/>
    </font>
    <font>
      <b/>
      <sz val="8"/>
      <name val="Trebuchet MS"/>
      <family val="2"/>
    </font>
    <font>
      <sz val="8"/>
      <color rgb="FF231F20"/>
      <name val="Trebuchet MS"/>
      <family val="2"/>
    </font>
    <font>
      <b/>
      <sz val="8"/>
      <color rgb="FF231F20"/>
      <name val="Trebuchet MS"/>
      <family val="2"/>
    </font>
  </fonts>
  <fills count="12">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00"/>
        <bgColor indexed="64"/>
      </patternFill>
    </fill>
    <fill>
      <patternFill patternType="solid">
        <fgColor rgb="FFE3E4E4"/>
      </patternFill>
    </fill>
    <fill>
      <patternFill patternType="solid">
        <fgColor rgb="FFD1D3D4"/>
      </patternFill>
    </fill>
    <fill>
      <patternFill patternType="solid">
        <fgColor rgb="FF92D050"/>
        <bgColor indexed="64"/>
      </patternFill>
    </fill>
  </fills>
  <borders count="67">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double">
        <color indexed="64"/>
      </bottom>
      <diagonal/>
    </border>
    <border>
      <left style="hair">
        <color indexed="64"/>
      </left>
      <right style="thin">
        <color indexed="64"/>
      </right>
      <top/>
      <bottom style="double">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rgb="FFFFFFFF"/>
      </right>
      <top/>
      <bottom/>
      <diagonal/>
    </border>
    <border>
      <left style="thin">
        <color rgb="FFFFFFFF"/>
      </left>
      <right/>
      <top/>
      <bottom/>
      <diagonal/>
    </border>
    <border>
      <left/>
      <right style="thin">
        <color rgb="FFC4E2C1"/>
      </right>
      <top/>
      <bottom/>
      <diagonal/>
    </border>
    <border>
      <left style="thin">
        <color rgb="FFC4E2C1"/>
      </left>
      <right style="thin">
        <color rgb="FFC4E2C1"/>
      </right>
      <top/>
      <bottom/>
      <diagonal/>
    </border>
    <border>
      <left style="thin">
        <color rgb="FFC4E2C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style="thin">
        <color rgb="FF000000"/>
      </top>
      <bottom style="thin">
        <color rgb="FF000000"/>
      </bottom>
      <diagonal/>
    </border>
    <border>
      <left/>
      <right style="thin">
        <color rgb="FFFFFFFF"/>
      </right>
      <top/>
      <bottom style="thin">
        <color rgb="FF9C9E9F"/>
      </bottom>
      <diagonal/>
    </border>
    <border>
      <left style="thin">
        <color rgb="FFFFFFFF"/>
      </left>
      <right/>
      <top/>
      <bottom style="thin">
        <color rgb="FF9C9E9F"/>
      </bottom>
      <diagonal/>
    </border>
    <border>
      <left style="thin">
        <color rgb="FF231F20"/>
      </left>
      <right style="thin">
        <color rgb="FF231F20"/>
      </right>
      <top style="thin">
        <color rgb="FF231F20"/>
      </top>
      <bottom style="thin">
        <color rgb="FF231F20"/>
      </bottom>
      <diagonal/>
    </border>
    <border>
      <left style="thin">
        <color rgb="FF231F20"/>
      </left>
      <right/>
      <top style="thin">
        <color rgb="FF231F20"/>
      </top>
      <bottom style="thin">
        <color rgb="FF231F20"/>
      </bottom>
      <diagonal/>
    </border>
    <border>
      <left/>
      <right style="thin">
        <color rgb="FF231F20"/>
      </right>
      <top style="thin">
        <color rgb="FF231F20"/>
      </top>
      <bottom style="thin">
        <color rgb="FF231F20"/>
      </bottom>
      <diagonal/>
    </border>
    <border>
      <left/>
      <right/>
      <top style="thin">
        <color rgb="FF231F20"/>
      </top>
      <bottom style="thin">
        <color rgb="FF231F20"/>
      </bottom>
      <diagonal/>
    </border>
    <border>
      <left style="thin">
        <color rgb="FF231F20"/>
      </left>
      <right style="thin">
        <color rgb="FF231F20"/>
      </right>
      <top style="thin">
        <color rgb="FF231F20"/>
      </top>
      <bottom/>
      <diagonal/>
    </border>
    <border>
      <left style="thin">
        <color rgb="FF231F20"/>
      </left>
      <right style="thin">
        <color rgb="FF231F20"/>
      </right>
      <top/>
      <bottom/>
      <diagonal/>
    </border>
    <border>
      <left style="thin">
        <color rgb="FF231F20"/>
      </left>
      <right style="thin">
        <color rgb="FF231F20"/>
      </right>
      <top/>
      <bottom style="thin">
        <color rgb="FF231F20"/>
      </bottom>
      <diagonal/>
    </border>
    <border>
      <left/>
      <right style="thin">
        <color rgb="FF7F7F7F"/>
      </right>
      <top/>
      <bottom/>
      <diagonal/>
    </border>
    <border>
      <left style="thin">
        <color rgb="FF7F7F7F"/>
      </left>
      <right style="thin">
        <color rgb="FF7F7F7F"/>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164" fontId="3" fillId="0" borderId="5">
      <alignment horizontal="right" vertical="center"/>
      <protection locked="0" hidden="1"/>
    </xf>
    <xf numFmtId="0" fontId="5" fillId="0" borderId="12">
      <alignment horizontal="center" vertical="center"/>
    </xf>
    <xf numFmtId="0" fontId="7" fillId="2" borderId="18" applyNumberFormat="0" applyAlignment="0" applyProtection="0"/>
    <xf numFmtId="0" fontId="8" fillId="3" borderId="26" applyNumberFormat="0" applyAlignment="0" applyProtection="0"/>
    <xf numFmtId="0" fontId="14" fillId="0" borderId="0"/>
    <xf numFmtId="9" fontId="20" fillId="0" borderId="0" applyFont="0" applyFill="0" applyBorder="0" applyAlignment="0" applyProtection="0"/>
    <xf numFmtId="0" fontId="25" fillId="0" borderId="0" applyNumberFormat="0" applyFill="0" applyBorder="0" applyAlignment="0" applyProtection="0"/>
    <xf numFmtId="0" fontId="26" fillId="5" borderId="0" applyNumberFormat="0" applyBorder="0" applyAlignment="0" applyProtection="0"/>
    <xf numFmtId="0" fontId="27" fillId="6" borderId="0" applyNumberFormat="0" applyBorder="0" applyAlignment="0" applyProtection="0"/>
    <xf numFmtId="0" fontId="28" fillId="7" borderId="0" applyNumberFormat="0" applyBorder="0" applyAlignment="0" applyProtection="0"/>
  </cellStyleXfs>
  <cellXfs count="244">
    <xf numFmtId="0" fontId="0" fillId="0" borderId="0" xfId="0"/>
    <xf numFmtId="0" fontId="2" fillId="0" borderId="2" xfId="0" applyFont="1" applyBorder="1" applyAlignment="1" applyProtection="1">
      <alignment horizontal="center"/>
      <protection hidden="1"/>
    </xf>
    <xf numFmtId="0" fontId="2" fillId="0" borderId="3" xfId="0" applyFont="1" applyBorder="1" applyAlignment="1" applyProtection="1">
      <alignment horizontal="center"/>
      <protection hidden="1"/>
    </xf>
    <xf numFmtId="0" fontId="2" fillId="0" borderId="4" xfId="0" applyFont="1" applyBorder="1" applyAlignment="1" applyProtection="1">
      <alignment horizontal="center"/>
      <protection hidden="1"/>
    </xf>
    <xf numFmtId="1" fontId="4" fillId="0" borderId="6" xfId="1" applyNumberFormat="1" applyFont="1" applyBorder="1" applyAlignment="1" applyProtection="1">
      <alignment horizontal="center" vertical="center"/>
      <protection hidden="1"/>
    </xf>
    <xf numFmtId="164" fontId="4" fillId="0" borderId="7" xfId="1" applyFont="1" applyBorder="1" applyProtection="1">
      <alignment horizontal="right" vertical="center"/>
      <protection hidden="1"/>
    </xf>
    <xf numFmtId="11" fontId="4" fillId="0" borderId="7" xfId="1" applyNumberFormat="1" applyFont="1" applyBorder="1" applyProtection="1">
      <alignment horizontal="right" vertical="center"/>
      <protection hidden="1"/>
    </xf>
    <xf numFmtId="165" fontId="4" fillId="0" borderId="8" xfId="1" applyNumberFormat="1" applyFont="1" applyBorder="1" applyProtection="1">
      <alignment horizontal="right" vertical="center"/>
      <protection hidden="1"/>
    </xf>
    <xf numFmtId="1" fontId="4" fillId="0" borderId="9" xfId="1" applyNumberFormat="1" applyFont="1" applyBorder="1" applyAlignment="1" applyProtection="1">
      <alignment horizontal="center" vertical="center"/>
      <protection hidden="1"/>
    </xf>
    <xf numFmtId="164" fontId="4" fillId="0" borderId="5" xfId="1" applyFont="1" applyProtection="1">
      <alignment horizontal="right" vertical="center"/>
      <protection hidden="1"/>
    </xf>
    <xf numFmtId="11" fontId="4" fillId="0" borderId="5" xfId="1" applyNumberFormat="1" applyFont="1" applyProtection="1">
      <alignment horizontal="right" vertical="center"/>
      <protection hidden="1"/>
    </xf>
    <xf numFmtId="165" fontId="4" fillId="0" borderId="10" xfId="1" applyNumberFormat="1" applyFont="1" applyBorder="1" applyProtection="1">
      <alignment horizontal="right" vertical="center"/>
      <protection hidden="1"/>
    </xf>
    <xf numFmtId="1" fontId="4" fillId="0" borderId="11" xfId="1" applyNumberFormat="1" applyFont="1" applyBorder="1" applyAlignment="1" applyProtection="1">
      <alignment horizontal="center" vertical="center"/>
      <protection hidden="1"/>
    </xf>
    <xf numFmtId="164" fontId="4" fillId="0" borderId="12" xfId="1" applyFont="1" applyBorder="1" applyProtection="1">
      <alignment horizontal="right" vertical="center"/>
      <protection hidden="1"/>
    </xf>
    <xf numFmtId="11" fontId="4" fillId="0" borderId="12" xfId="1" applyNumberFormat="1" applyFont="1" applyBorder="1" applyProtection="1">
      <alignment horizontal="right" vertical="center"/>
      <protection hidden="1"/>
    </xf>
    <xf numFmtId="165" fontId="4" fillId="0" borderId="13" xfId="1" applyNumberFormat="1" applyFont="1" applyBorder="1" applyProtection="1">
      <alignment horizontal="right" vertical="center"/>
      <protection hidden="1"/>
    </xf>
    <xf numFmtId="0" fontId="6" fillId="0" borderId="0" xfId="2" applyFont="1" applyBorder="1">
      <alignment horizontal="center" vertical="center"/>
    </xf>
    <xf numFmtId="1" fontId="4" fillId="0" borderId="9" xfId="1" applyNumberFormat="1" applyFont="1" applyBorder="1" applyProtection="1">
      <alignment horizontal="right" vertical="center"/>
      <protection hidden="1"/>
    </xf>
    <xf numFmtId="164" fontId="4" fillId="0" borderId="10" xfId="1" applyFont="1" applyBorder="1" applyProtection="1">
      <alignment horizontal="right" vertical="center"/>
      <protection hidden="1"/>
    </xf>
    <xf numFmtId="164" fontId="4" fillId="0" borderId="14" xfId="1" applyFont="1" applyBorder="1" applyProtection="1">
      <alignment horizontal="right" vertical="center"/>
      <protection hidden="1"/>
    </xf>
    <xf numFmtId="1" fontId="4" fillId="0" borderId="11" xfId="1" applyNumberFormat="1" applyFont="1" applyBorder="1" applyProtection="1">
      <alignment horizontal="right" vertical="center"/>
      <protection hidden="1"/>
    </xf>
    <xf numFmtId="164" fontId="4" fillId="0" borderId="13" xfId="1" applyFont="1" applyBorder="1" applyProtection="1">
      <alignment horizontal="right" vertical="center"/>
      <protection hidden="1"/>
    </xf>
    <xf numFmtId="0" fontId="2" fillId="0" borderId="15" xfId="0" quotePrefix="1" applyFont="1" applyBorder="1"/>
    <xf numFmtId="166" fontId="2" fillId="0" borderId="17" xfId="0" quotePrefix="1" applyNumberFormat="1" applyFont="1" applyBorder="1"/>
    <xf numFmtId="0" fontId="2" fillId="0" borderId="0" xfId="0" quotePrefix="1" applyFont="1"/>
    <xf numFmtId="0" fontId="2" fillId="0" borderId="1" xfId="0" applyFont="1" applyBorder="1" applyAlignment="1" applyProtection="1">
      <alignment horizontal="center"/>
      <protection locked="0"/>
    </xf>
    <xf numFmtId="0" fontId="2" fillId="0" borderId="0" xfId="0" quotePrefix="1" applyFont="1" applyAlignment="1">
      <alignment horizontal="left"/>
    </xf>
    <xf numFmtId="0" fontId="2" fillId="0" borderId="1" xfId="0" quotePrefix="1" applyFont="1" applyBorder="1" applyAlignment="1" applyProtection="1">
      <alignment horizontal="center"/>
      <protection locked="0"/>
    </xf>
    <xf numFmtId="0" fontId="2" fillId="0" borderId="16" xfId="0" quotePrefix="1" applyFont="1" applyBorder="1" applyAlignment="1">
      <alignment horizontal="left"/>
    </xf>
    <xf numFmtId="0" fontId="2" fillId="0" borderId="16" xfId="0" quotePrefix="1" applyFont="1" applyBorder="1"/>
    <xf numFmtId="0" fontId="2" fillId="0" borderId="22" xfId="0" quotePrefix="1" applyFont="1" applyBorder="1"/>
    <xf numFmtId="0" fontId="2" fillId="0" borderId="17" xfId="0" quotePrefix="1" applyFont="1" applyBorder="1"/>
    <xf numFmtId="0" fontId="2" fillId="0" borderId="23" xfId="0" quotePrefix="1" applyFont="1" applyBorder="1"/>
    <xf numFmtId="0" fontId="2" fillId="0" borderId="1" xfId="0" quotePrefix="1" applyFont="1" applyBorder="1"/>
    <xf numFmtId="0" fontId="2" fillId="0" borderId="24" xfId="0" quotePrefix="1" applyFont="1" applyBorder="1"/>
    <xf numFmtId="0" fontId="2" fillId="0" borderId="25" xfId="2" quotePrefix="1" applyFont="1" applyBorder="1">
      <alignment horizontal="center" vertical="center"/>
    </xf>
    <xf numFmtId="2" fontId="4" fillId="0" borderId="5" xfId="1" applyNumberFormat="1" applyFont="1" applyProtection="1">
      <alignment horizontal="right" vertical="center"/>
      <protection hidden="1"/>
    </xf>
    <xf numFmtId="167" fontId="4" fillId="0" borderId="10" xfId="1" applyNumberFormat="1" applyFont="1" applyBorder="1" applyProtection="1">
      <alignment horizontal="right" vertical="center"/>
      <protection hidden="1"/>
    </xf>
    <xf numFmtId="164" fontId="0" fillId="0" borderId="0" xfId="0" applyNumberFormat="1"/>
    <xf numFmtId="0" fontId="9" fillId="0" borderId="0" xfId="0" applyFont="1"/>
    <xf numFmtId="4" fontId="0" fillId="0" borderId="0" xfId="0" applyNumberFormat="1"/>
    <xf numFmtId="0" fontId="0" fillId="0" borderId="0" xfId="0" applyAlignment="1">
      <alignment horizontal="right" vertical="top"/>
    </xf>
    <xf numFmtId="0" fontId="0" fillId="0" borderId="0" xfId="0" quotePrefix="1"/>
    <xf numFmtId="0" fontId="0" fillId="0" borderId="0" xfId="0" applyAlignment="1">
      <alignment wrapText="1"/>
    </xf>
    <xf numFmtId="0" fontId="12" fillId="0" borderId="0" xfId="0" applyFont="1"/>
    <xf numFmtId="0" fontId="0" fillId="0" borderId="27" xfId="0" applyBorder="1" applyAlignment="1">
      <alignment wrapText="1"/>
    </xf>
    <xf numFmtId="0" fontId="0" fillId="0" borderId="29" xfId="0" applyBorder="1" applyAlignment="1">
      <alignment wrapText="1"/>
    </xf>
    <xf numFmtId="0" fontId="0" fillId="0" borderId="0" xfId="0" applyAlignment="1">
      <alignment vertical="top"/>
    </xf>
    <xf numFmtId="0" fontId="17" fillId="0" borderId="0" xfId="0" applyFont="1" applyAlignment="1">
      <alignment horizontal="left" vertical="top" wrapText="1" indent="2"/>
    </xf>
    <xf numFmtId="1" fontId="18" fillId="0" borderId="35" xfId="0" applyNumberFormat="1" applyFont="1" applyBorder="1" applyAlignment="1">
      <alignment horizontal="right" vertical="top" shrinkToFit="1"/>
    </xf>
    <xf numFmtId="1" fontId="18" fillId="0" borderId="38" xfId="0" applyNumberFormat="1" applyFont="1" applyBorder="1" applyAlignment="1">
      <alignment horizontal="right" vertical="top" shrinkToFit="1"/>
    </xf>
    <xf numFmtId="1" fontId="18" fillId="0" borderId="36" xfId="0" applyNumberFormat="1" applyFont="1" applyBorder="1" applyAlignment="1">
      <alignment vertical="top" shrinkToFit="1"/>
    </xf>
    <xf numFmtId="0" fontId="6" fillId="0" borderId="0" xfId="0" applyFont="1" applyAlignment="1">
      <alignment horizontal="left" vertical="top" wrapText="1" indent="2"/>
    </xf>
    <xf numFmtId="164" fontId="19" fillId="0" borderId="37" xfId="0" applyNumberFormat="1" applyFont="1" applyBorder="1" applyAlignment="1">
      <alignment horizontal="right" vertical="top" shrinkToFit="1"/>
    </xf>
    <xf numFmtId="164" fontId="19" fillId="0" borderId="38" xfId="0" applyNumberFormat="1" applyFont="1" applyBorder="1" applyAlignment="1">
      <alignment horizontal="right" vertical="top" shrinkToFit="1"/>
    </xf>
    <xf numFmtId="0" fontId="6" fillId="0" borderId="39" xfId="0" applyFont="1" applyBorder="1" applyAlignment="1">
      <alignment vertical="top" wrapText="1"/>
    </xf>
    <xf numFmtId="164" fontId="19" fillId="0" borderId="37" xfId="0" applyNumberFormat="1" applyFont="1" applyBorder="1" applyAlignment="1">
      <alignment vertical="top" shrinkToFit="1"/>
    </xf>
    <xf numFmtId="164" fontId="19" fillId="0" borderId="0" xfId="0" applyNumberFormat="1" applyFont="1" applyAlignment="1">
      <alignment vertical="top" shrinkToFit="1"/>
    </xf>
    <xf numFmtId="1" fontId="18" fillId="0" borderId="37" xfId="0" applyNumberFormat="1" applyFont="1" applyBorder="1" applyAlignment="1">
      <alignment horizontal="right" vertical="top" shrinkToFit="1"/>
    </xf>
    <xf numFmtId="1" fontId="18" fillId="0" borderId="0" xfId="0" applyNumberFormat="1" applyFont="1" applyAlignment="1">
      <alignment horizontal="right" vertical="top" shrinkToFit="1"/>
    </xf>
    <xf numFmtId="164" fontId="19" fillId="0" borderId="0" xfId="0" applyNumberFormat="1" applyFont="1" applyAlignment="1">
      <alignment horizontal="right" vertical="top" shrinkToFit="1"/>
    </xf>
    <xf numFmtId="1" fontId="18" fillId="0" borderId="0" xfId="0" applyNumberFormat="1" applyFont="1" applyAlignment="1">
      <alignment vertical="top" shrinkToFit="1"/>
    </xf>
    <xf numFmtId="0" fontId="6" fillId="0" borderId="0" xfId="0" applyFont="1" applyAlignment="1">
      <alignment vertical="top" wrapText="1"/>
    </xf>
    <xf numFmtId="0" fontId="0" fillId="0" borderId="0" xfId="0" applyAlignment="1">
      <alignment horizontal="center" vertical="center"/>
    </xf>
    <xf numFmtId="0" fontId="0" fillId="0" borderId="0" xfId="0" quotePrefix="1" applyAlignment="1">
      <alignment horizontal="center" vertical="center"/>
    </xf>
    <xf numFmtId="0" fontId="0" fillId="0" borderId="0" xfId="2" quotePrefix="1" applyFont="1" applyBorder="1">
      <alignment horizontal="center" vertical="center"/>
    </xf>
    <xf numFmtId="0" fontId="2" fillId="0" borderId="0" xfId="0" applyFont="1" applyProtection="1">
      <protection hidden="1"/>
    </xf>
    <xf numFmtId="0" fontId="12" fillId="0" borderId="0" xfId="0" quotePrefix="1" applyFont="1"/>
    <xf numFmtId="0" fontId="14" fillId="0" borderId="0" xfId="5"/>
    <xf numFmtId="0" fontId="22" fillId="0" borderId="44" xfId="0" applyFont="1" applyBorder="1" applyProtection="1">
      <protection hidden="1"/>
    </xf>
    <xf numFmtId="0" fontId="4" fillId="0" borderId="44" xfId="0" applyFont="1" applyBorder="1" applyProtection="1">
      <protection hidden="1"/>
    </xf>
    <xf numFmtId="1" fontId="4" fillId="0" borderId="44" xfId="1" applyNumberFormat="1" applyFont="1" applyBorder="1" applyProtection="1">
      <alignment horizontal="right" vertical="center"/>
      <protection hidden="1"/>
    </xf>
    <xf numFmtId="0" fontId="23" fillId="0" borderId="16" xfId="0" quotePrefix="1" applyFont="1" applyBorder="1" applyAlignment="1">
      <alignment horizontal="left"/>
    </xf>
    <xf numFmtId="164" fontId="12" fillId="0" borderId="0" xfId="0" applyNumberFormat="1" applyFont="1"/>
    <xf numFmtId="168" fontId="0" fillId="0" borderId="0" xfId="0" applyNumberFormat="1"/>
    <xf numFmtId="0" fontId="25" fillId="0" borderId="0" xfId="7"/>
    <xf numFmtId="0" fontId="27" fillId="6" borderId="0" xfId="9"/>
    <xf numFmtId="0" fontId="28" fillId="7" borderId="0" xfId="10"/>
    <xf numFmtId="0" fontId="26" fillId="5" borderId="0" xfId="8"/>
    <xf numFmtId="0" fontId="21" fillId="0" borderId="0" xfId="0" applyFont="1"/>
    <xf numFmtId="1" fontId="29" fillId="0" borderId="52" xfId="0" applyNumberFormat="1" applyFont="1" applyBorder="1" applyAlignment="1">
      <alignment horizontal="right" vertical="top" indent="1" shrinkToFit="1"/>
    </xf>
    <xf numFmtId="0" fontId="30" fillId="0" borderId="52" xfId="0" applyFont="1" applyBorder="1" applyAlignment="1">
      <alignment horizontal="right" vertical="top" wrapText="1" indent="1"/>
    </xf>
    <xf numFmtId="1" fontId="29" fillId="0" borderId="52" xfId="0" applyNumberFormat="1" applyFont="1" applyBorder="1" applyAlignment="1">
      <alignment horizontal="left" vertical="top" indent="3" shrinkToFit="1"/>
    </xf>
    <xf numFmtId="0" fontId="32" fillId="0" borderId="52" xfId="0" applyFont="1" applyBorder="1" applyAlignment="1">
      <alignment horizontal="right" vertical="top" wrapText="1"/>
    </xf>
    <xf numFmtId="164" fontId="29" fillId="0" borderId="52" xfId="0" applyNumberFormat="1" applyFont="1" applyBorder="1" applyAlignment="1">
      <alignment horizontal="right" vertical="top" shrinkToFit="1"/>
    </xf>
    <xf numFmtId="1" fontId="29" fillId="0" borderId="52" xfId="0" applyNumberFormat="1" applyFont="1" applyBorder="1" applyAlignment="1">
      <alignment horizontal="right" vertical="top" shrinkToFit="1"/>
    </xf>
    <xf numFmtId="165" fontId="29" fillId="0" borderId="52" xfId="0" applyNumberFormat="1" applyFont="1" applyBorder="1" applyAlignment="1">
      <alignment horizontal="right" vertical="top" indent="2" shrinkToFit="1"/>
    </xf>
    <xf numFmtId="1" fontId="29" fillId="0" borderId="52" xfId="0" applyNumberFormat="1" applyFont="1" applyBorder="1" applyAlignment="1">
      <alignment horizontal="right" vertical="top" indent="2" shrinkToFit="1"/>
    </xf>
    <xf numFmtId="2" fontId="29" fillId="0" borderId="52" xfId="0" applyNumberFormat="1" applyFont="1" applyBorder="1" applyAlignment="1">
      <alignment horizontal="right" vertical="top" indent="2" shrinkToFit="1"/>
    </xf>
    <xf numFmtId="164" fontId="29" fillId="0" borderId="52" xfId="0" applyNumberFormat="1" applyFont="1" applyBorder="1" applyAlignment="1">
      <alignment horizontal="right" vertical="top" indent="2" shrinkToFit="1"/>
    </xf>
    <xf numFmtId="0" fontId="33" fillId="0" borderId="52" xfId="0" applyFont="1" applyBorder="1" applyAlignment="1">
      <alignment horizontal="left" vertical="top" wrapText="1"/>
    </xf>
    <xf numFmtId="167" fontId="4" fillId="0" borderId="9" xfId="1" applyNumberFormat="1" applyFont="1" applyBorder="1" applyProtection="1">
      <alignment horizontal="right" vertical="center"/>
      <protection hidden="1"/>
    </xf>
    <xf numFmtId="0" fontId="38" fillId="10" borderId="55" xfId="5" applyFont="1" applyFill="1" applyBorder="1" applyAlignment="1">
      <alignment horizontal="left" vertical="top" wrapText="1"/>
    </xf>
    <xf numFmtId="3" fontId="0" fillId="0" borderId="0" xfId="0" applyNumberFormat="1"/>
    <xf numFmtId="168" fontId="0" fillId="8" borderId="0" xfId="0" applyNumberFormat="1" applyFill="1"/>
    <xf numFmtId="168" fontId="12" fillId="8" borderId="0" xfId="0" applyNumberFormat="1" applyFont="1" applyFill="1"/>
    <xf numFmtId="168" fontId="12" fillId="0" borderId="0" xfId="0" applyNumberFormat="1" applyFont="1"/>
    <xf numFmtId="0" fontId="1" fillId="0" borderId="0" xfId="0" applyFont="1"/>
    <xf numFmtId="167" fontId="4" fillId="0" borderId="14" xfId="1" applyNumberFormat="1" applyFont="1" applyBorder="1" applyProtection="1">
      <alignment horizontal="right" vertical="center"/>
      <protection hidden="1"/>
    </xf>
    <xf numFmtId="167" fontId="4" fillId="0" borderId="13" xfId="1" applyNumberFormat="1" applyFont="1" applyBorder="1" applyProtection="1">
      <alignment horizontal="right" vertical="center"/>
      <protection hidden="1"/>
    </xf>
    <xf numFmtId="49" fontId="0" fillId="0" borderId="0" xfId="0" applyNumberFormat="1"/>
    <xf numFmtId="3" fontId="0" fillId="0" borderId="0" xfId="0" applyNumberFormat="1" applyAlignment="1">
      <alignment horizontal="left"/>
    </xf>
    <xf numFmtId="4" fontId="0" fillId="0" borderId="0" xfId="6" applyNumberFormat="1" applyFont="1"/>
    <xf numFmtId="0" fontId="15" fillId="0" borderId="0" xfId="0" applyFont="1"/>
    <xf numFmtId="4" fontId="0" fillId="11" borderId="0" xfId="0" applyNumberFormat="1" applyFill="1"/>
    <xf numFmtId="0" fontId="12" fillId="0" borderId="41" xfId="0" applyFont="1" applyBorder="1" applyProtection="1">
      <protection hidden="1"/>
    </xf>
    <xf numFmtId="0" fontId="12" fillId="0" borderId="42" xfId="0" applyFont="1" applyBorder="1" applyProtection="1">
      <protection hidden="1"/>
    </xf>
    <xf numFmtId="0" fontId="0" fillId="0" borderId="42" xfId="0" applyBorder="1" applyProtection="1">
      <protection hidden="1"/>
    </xf>
    <xf numFmtId="0" fontId="0" fillId="0" borderId="43" xfId="0" applyBorder="1" applyProtection="1">
      <protection hidden="1"/>
    </xf>
    <xf numFmtId="0" fontId="0" fillId="0" borderId="0" xfId="0" applyProtection="1">
      <protection hidden="1"/>
    </xf>
    <xf numFmtId="0" fontId="12" fillId="0" borderId="41" xfId="0" applyFont="1" applyBorder="1" applyAlignment="1" applyProtection="1">
      <alignment vertical="top"/>
      <protection hidden="1"/>
    </xf>
    <xf numFmtId="0" fontId="0" fillId="0" borderId="0" xfId="0" applyAlignment="1" applyProtection="1">
      <alignment horizontal="left" vertical="center"/>
      <protection hidden="1"/>
    </xf>
    <xf numFmtId="0" fontId="0" fillId="0" borderId="0" xfId="0" applyAlignment="1" applyProtection="1">
      <alignment vertical="top" textRotation="90"/>
      <protection hidden="1"/>
    </xf>
    <xf numFmtId="0" fontId="12" fillId="0" borderId="0" xfId="0" applyFont="1" applyAlignment="1" applyProtection="1">
      <alignment horizontal="right"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protection hidden="1"/>
    </xf>
    <xf numFmtId="0" fontId="0" fillId="0" borderId="0" xfId="0" quotePrefix="1" applyAlignment="1" applyProtection="1">
      <alignment horizontal="left" vertical="center"/>
      <protection hidden="1"/>
    </xf>
    <xf numFmtId="9" fontId="0" fillId="0" borderId="0" xfId="6" applyFont="1" applyAlignment="1" applyProtection="1">
      <alignment horizontal="center" vertical="center"/>
      <protection hidden="1"/>
    </xf>
    <xf numFmtId="0" fontId="12" fillId="0" borderId="0" xfId="0" applyFont="1" applyProtection="1">
      <protection hidden="1"/>
    </xf>
    <xf numFmtId="0" fontId="9" fillId="0" borderId="0" xfId="0" applyFont="1" applyProtection="1">
      <protection hidden="1"/>
    </xf>
    <xf numFmtId="0" fontId="12" fillId="0" borderId="0" xfId="0" applyFont="1" applyAlignment="1" applyProtection="1">
      <alignment vertical="center" textRotation="255"/>
      <protection hidden="1"/>
    </xf>
    <xf numFmtId="0" fontId="12" fillId="0" borderId="0" xfId="0" applyFont="1" applyAlignment="1" applyProtection="1">
      <alignment wrapText="1"/>
      <protection hidden="1"/>
    </xf>
    <xf numFmtId="0" fontId="12" fillId="0" borderId="0" xfId="0" quotePrefix="1" applyFont="1" applyProtection="1">
      <protection hidden="1"/>
    </xf>
    <xf numFmtId="0" fontId="12" fillId="0" borderId="0" xfId="0" applyFont="1" applyAlignment="1" applyProtection="1">
      <alignment vertical="center"/>
      <protection hidden="1"/>
    </xf>
    <xf numFmtId="4" fontId="8" fillId="3" borderId="26" xfId="4" applyNumberFormat="1" applyProtection="1">
      <protection hidden="1"/>
    </xf>
    <xf numFmtId="4" fontId="0" fillId="0" borderId="0" xfId="0" applyNumberFormat="1" applyProtection="1">
      <protection hidden="1"/>
    </xf>
    <xf numFmtId="168" fontId="0" fillId="0" borderId="0" xfId="0" applyNumberFormat="1" applyProtection="1">
      <protection hidden="1"/>
    </xf>
    <xf numFmtId="0" fontId="8" fillId="3" borderId="26" xfId="4" applyProtection="1">
      <protection hidden="1"/>
    </xf>
    <xf numFmtId="0" fontId="21" fillId="0" borderId="0" xfId="0" applyFont="1" applyAlignment="1" applyProtection="1">
      <alignment vertical="center"/>
      <protection hidden="1"/>
    </xf>
    <xf numFmtId="0" fontId="0" fillId="0" borderId="40" xfId="0" applyBorder="1" applyProtection="1">
      <protection hidden="1"/>
    </xf>
    <xf numFmtId="164" fontId="0" fillId="0" borderId="0" xfId="0" applyNumberFormat="1" applyProtection="1">
      <protection hidden="1"/>
    </xf>
    <xf numFmtId="2" fontId="0" fillId="0" borderId="0" xfId="0" applyNumberFormat="1" applyProtection="1">
      <protection hidden="1"/>
    </xf>
    <xf numFmtId="0" fontId="8" fillId="3" borderId="26" xfId="4" applyProtection="1">
      <protection locked="0"/>
    </xf>
    <xf numFmtId="0" fontId="7" fillId="2" borderId="18" xfId="3" applyProtection="1">
      <protection locked="0"/>
    </xf>
    <xf numFmtId="0" fontId="0" fillId="0" borderId="0" xfId="0" applyAlignment="1" applyProtection="1">
      <alignment wrapText="1"/>
      <protection hidden="1"/>
    </xf>
    <xf numFmtId="0" fontId="25" fillId="0" borderId="0" xfId="7" applyAlignment="1" applyProtection="1">
      <alignment wrapText="1"/>
      <protection hidden="1"/>
    </xf>
    <xf numFmtId="0" fontId="12" fillId="4" borderId="27" xfId="0" applyFont="1" applyFill="1" applyBorder="1" applyAlignment="1" applyProtection="1">
      <alignment vertical="center" wrapText="1"/>
      <protection hidden="1"/>
    </xf>
    <xf numFmtId="0" fontId="12" fillId="4" borderId="28" xfId="0" applyFont="1" applyFill="1" applyBorder="1" applyAlignment="1" applyProtection="1">
      <alignment vertical="center" wrapText="1"/>
      <protection hidden="1"/>
    </xf>
    <xf numFmtId="0" fontId="12" fillId="4" borderId="29" xfId="0" applyFont="1" applyFill="1" applyBorder="1" applyAlignment="1" applyProtection="1">
      <alignment vertical="center" wrapText="1"/>
      <protection hidden="1"/>
    </xf>
    <xf numFmtId="0" fontId="12" fillId="4" borderId="30" xfId="0" applyFont="1" applyFill="1" applyBorder="1" applyAlignment="1" applyProtection="1">
      <alignment vertical="center" wrapText="1"/>
      <protection hidden="1"/>
    </xf>
    <xf numFmtId="0" fontId="12" fillId="4" borderId="31" xfId="0" applyFont="1" applyFill="1" applyBorder="1" applyAlignment="1" applyProtection="1">
      <alignment vertical="center" wrapText="1"/>
      <protection hidden="1"/>
    </xf>
    <xf numFmtId="0" fontId="12" fillId="4" borderId="32" xfId="0" applyFont="1" applyFill="1" applyBorder="1" applyAlignment="1" applyProtection="1">
      <alignment vertical="center" wrapText="1"/>
      <protection hidden="1"/>
    </xf>
    <xf numFmtId="0" fontId="12" fillId="0" borderId="0" xfId="0" applyFont="1" applyAlignment="1" applyProtection="1">
      <alignment horizontal="right" wrapText="1"/>
      <protection hidden="1"/>
    </xf>
    <xf numFmtId="0" fontId="12" fillId="0" borderId="0" xfId="0" applyFont="1" applyAlignment="1" applyProtection="1">
      <alignment horizontal="left" wrapText="1"/>
      <protection hidden="1"/>
    </xf>
    <xf numFmtId="0" fontId="0" fillId="0" borderId="27" xfId="0" applyBorder="1" applyAlignment="1" applyProtection="1">
      <alignment wrapText="1"/>
      <protection hidden="1"/>
    </xf>
    <xf numFmtId="0" fontId="0" fillId="0" borderId="29" xfId="0" applyBorder="1" applyAlignment="1" applyProtection="1">
      <alignment wrapText="1"/>
      <protection hidden="1"/>
    </xf>
    <xf numFmtId="0" fontId="0" fillId="0" borderId="28" xfId="0" applyBorder="1" applyAlignment="1" applyProtection="1">
      <alignment wrapText="1"/>
      <protection hidden="1"/>
    </xf>
    <xf numFmtId="0" fontId="0" fillId="0" borderId="33" xfId="0" applyBorder="1" applyAlignment="1" applyProtection="1">
      <alignment wrapText="1"/>
      <protection hidden="1"/>
    </xf>
    <xf numFmtId="4" fontId="7" fillId="2" borderId="34" xfId="3" applyNumberFormat="1" applyBorder="1" applyAlignment="1" applyProtection="1">
      <alignment wrapText="1"/>
      <protection hidden="1"/>
    </xf>
    <xf numFmtId="0" fontId="7" fillId="2" borderId="34" xfId="3" applyBorder="1" applyAlignment="1" applyProtection="1">
      <alignment wrapText="1"/>
      <protection hidden="1"/>
    </xf>
    <xf numFmtId="0" fontId="7" fillId="2" borderId="18" xfId="3" applyAlignment="1" applyProtection="1">
      <alignment wrapText="1"/>
      <protection hidden="1"/>
    </xf>
    <xf numFmtId="0" fontId="0" fillId="0" borderId="34" xfId="0" applyBorder="1" applyAlignment="1" applyProtection="1">
      <alignment wrapText="1"/>
      <protection hidden="1"/>
    </xf>
    <xf numFmtId="164" fontId="0" fillId="0" borderId="33" xfId="0" applyNumberFormat="1" applyBorder="1" applyAlignment="1" applyProtection="1">
      <alignment wrapText="1"/>
      <protection hidden="1"/>
    </xf>
    <xf numFmtId="0" fontId="0" fillId="0" borderId="30" xfId="0" applyBorder="1" applyAlignment="1" applyProtection="1">
      <alignment wrapText="1"/>
      <protection hidden="1"/>
    </xf>
    <xf numFmtId="0" fontId="7" fillId="2" borderId="50" xfId="3" applyBorder="1" applyAlignment="1" applyProtection="1">
      <alignment wrapText="1"/>
      <protection hidden="1"/>
    </xf>
    <xf numFmtId="0" fontId="0" fillId="0" borderId="32" xfId="0" applyBorder="1" applyAlignment="1" applyProtection="1">
      <alignment wrapText="1"/>
      <protection hidden="1"/>
    </xf>
    <xf numFmtId="0" fontId="0" fillId="0" borderId="31" xfId="0" applyBorder="1" applyAlignment="1" applyProtection="1">
      <alignment wrapText="1"/>
      <protection hidden="1"/>
    </xf>
    <xf numFmtId="164" fontId="7" fillId="2" borderId="18" xfId="3" applyNumberFormat="1" applyAlignment="1" applyProtection="1">
      <alignment wrapText="1"/>
      <protection hidden="1"/>
    </xf>
    <xf numFmtId="0" fontId="7" fillId="2" borderId="18" xfId="3" quotePrefix="1" applyAlignment="1" applyProtection="1">
      <alignment wrapText="1"/>
      <protection hidden="1"/>
    </xf>
    <xf numFmtId="3" fontId="7" fillId="2" borderId="18" xfId="3" applyNumberFormat="1" applyAlignment="1" applyProtection="1">
      <alignment wrapText="1"/>
      <protection hidden="1"/>
    </xf>
    <xf numFmtId="164" fontId="7" fillId="2" borderId="50" xfId="3" applyNumberFormat="1" applyBorder="1" applyAlignment="1" applyProtection="1">
      <alignment wrapText="1"/>
      <protection hidden="1"/>
    </xf>
    <xf numFmtId="0" fontId="7" fillId="0" borderId="31" xfId="3" applyFill="1" applyBorder="1" applyAlignment="1" applyProtection="1">
      <alignment wrapText="1"/>
      <protection hidden="1"/>
    </xf>
    <xf numFmtId="4" fontId="7" fillId="2" borderId="18" xfId="3" applyNumberFormat="1" applyAlignment="1" applyProtection="1">
      <alignment wrapText="1"/>
      <protection hidden="1"/>
    </xf>
    <xf numFmtId="4" fontId="7" fillId="2" borderId="50" xfId="3" applyNumberFormat="1" applyBorder="1" applyAlignment="1" applyProtection="1">
      <alignment wrapText="1"/>
      <protection hidden="1"/>
    </xf>
    <xf numFmtId="11" fontId="0" fillId="0" borderId="31" xfId="0" applyNumberFormat="1" applyBorder="1" applyAlignment="1" applyProtection="1">
      <alignment wrapText="1"/>
      <protection hidden="1"/>
    </xf>
    <xf numFmtId="3" fontId="0" fillId="0" borderId="0" xfId="0" applyNumberFormat="1" applyAlignment="1" applyProtection="1">
      <alignment wrapText="1"/>
      <protection hidden="1"/>
    </xf>
    <xf numFmtId="0" fontId="7" fillId="0" borderId="0" xfId="3" applyFill="1" applyBorder="1" applyAlignment="1" applyProtection="1">
      <alignment wrapText="1"/>
      <protection hidden="1"/>
    </xf>
    <xf numFmtId="0" fontId="13" fillId="0" borderId="31" xfId="0" applyFont="1" applyBorder="1" applyAlignment="1" applyProtection="1">
      <alignment wrapText="1"/>
      <protection hidden="1"/>
    </xf>
    <xf numFmtId="0" fontId="8" fillId="3" borderId="26" xfId="4" applyAlignment="1" applyProtection="1">
      <alignment wrapText="1"/>
      <protection hidden="1"/>
    </xf>
    <xf numFmtId="4" fontId="7" fillId="2" borderId="32" xfId="3" applyNumberFormat="1" applyBorder="1" applyAlignment="1" applyProtection="1">
      <alignment wrapText="1"/>
      <protection hidden="1"/>
    </xf>
    <xf numFmtId="0" fontId="7" fillId="2" borderId="32" xfId="3" applyBorder="1" applyAlignment="1" applyProtection="1">
      <alignment wrapText="1"/>
      <protection hidden="1"/>
    </xf>
    <xf numFmtId="0" fontId="9" fillId="0" borderId="0" xfId="0" applyFont="1" applyAlignment="1" applyProtection="1">
      <alignment wrapText="1"/>
      <protection hidden="1"/>
    </xf>
    <xf numFmtId="0" fontId="24" fillId="0" borderId="0" xfId="0" applyFont="1" applyProtection="1">
      <protection hidden="1"/>
    </xf>
    <xf numFmtId="0" fontId="7" fillId="2" borderId="18" xfId="3" applyProtection="1">
      <protection locked="0" hidden="1"/>
    </xf>
    <xf numFmtId="0" fontId="0" fillId="0" borderId="0" xfId="0" applyProtection="1">
      <protection locked="0" hidden="1"/>
    </xf>
    <xf numFmtId="0" fontId="0" fillId="0" borderId="0" xfId="0" applyAlignment="1" applyProtection="1">
      <alignment horizontal="right" vertical="top"/>
      <protection hidden="1"/>
    </xf>
    <xf numFmtId="0" fontId="0" fillId="0" borderId="0" xfId="0" applyAlignment="1" applyProtection="1">
      <alignment vertical="top"/>
      <protection hidden="1"/>
    </xf>
    <xf numFmtId="164" fontId="12" fillId="0" borderId="0" xfId="0" applyNumberFormat="1" applyFont="1" applyProtection="1">
      <protection hidden="1"/>
    </xf>
    <xf numFmtId="0" fontId="12" fillId="0" borderId="0" xfId="0" applyFont="1" applyAlignment="1" applyProtection="1">
      <alignment horizontal="right"/>
      <protection hidden="1"/>
    </xf>
    <xf numFmtId="3" fontId="7" fillId="2" borderId="18" xfId="3" applyNumberFormat="1" applyProtection="1">
      <protection locked="0" hidden="1"/>
    </xf>
    <xf numFmtId="9" fontId="7" fillId="2" borderId="18" xfId="6" applyFont="1" applyFill="1" applyBorder="1" applyProtection="1">
      <protection locked="0"/>
    </xf>
    <xf numFmtId="0" fontId="7" fillId="2" borderId="46" xfId="3" applyBorder="1" applyProtection="1">
      <protection locked="0"/>
    </xf>
    <xf numFmtId="0" fontId="7" fillId="2" borderId="47" xfId="3" applyBorder="1" applyProtection="1">
      <protection locked="0"/>
    </xf>
    <xf numFmtId="0" fontId="7" fillId="2" borderId="48" xfId="3" applyBorder="1" applyProtection="1">
      <protection locked="0"/>
    </xf>
    <xf numFmtId="0" fontId="7" fillId="2" borderId="49" xfId="3" applyBorder="1" applyProtection="1">
      <protection locked="0"/>
    </xf>
    <xf numFmtId="0" fontId="7" fillId="2" borderId="50" xfId="3" applyBorder="1" applyProtection="1">
      <protection locked="0"/>
    </xf>
    <xf numFmtId="0" fontId="7" fillId="2" borderId="51" xfId="3" applyBorder="1" applyProtection="1">
      <protection locked="0"/>
    </xf>
    <xf numFmtId="0" fontId="7" fillId="2" borderId="45" xfId="3" applyBorder="1" applyProtection="1">
      <protection locked="0"/>
    </xf>
    <xf numFmtId="0" fontId="7" fillId="2" borderId="62" xfId="3" applyBorder="1" applyProtection="1">
      <protection locked="0"/>
    </xf>
    <xf numFmtId="0" fontId="7" fillId="2" borderId="63" xfId="3" applyBorder="1" applyProtection="1">
      <protection locked="0"/>
    </xf>
    <xf numFmtId="164" fontId="0" fillId="0" borderId="0" xfId="0" applyNumberFormat="1" applyProtection="1">
      <protection locked="0" hidden="1"/>
    </xf>
    <xf numFmtId="168" fontId="0" fillId="0" borderId="0" xfId="0" applyNumberFormat="1" applyProtection="1">
      <protection locked="0" hidden="1"/>
    </xf>
    <xf numFmtId="0" fontId="7" fillId="2" borderId="18" xfId="3" applyProtection="1">
      <protection hidden="1"/>
    </xf>
    <xf numFmtId="0" fontId="7" fillId="2" borderId="18" xfId="3" applyAlignment="1" applyProtection="1">
      <alignment vertical="center"/>
      <protection hidden="1"/>
    </xf>
    <xf numFmtId="0" fontId="0" fillId="0" borderId="40" xfId="0" applyBorder="1" applyAlignment="1">
      <alignment horizontal="left" vertical="top"/>
    </xf>
    <xf numFmtId="0" fontId="12" fillId="0" borderId="64" xfId="0" applyFont="1" applyBorder="1"/>
    <xf numFmtId="0" fontId="0" fillId="0" borderId="65" xfId="0" applyBorder="1" applyAlignment="1">
      <alignment vertical="top" wrapText="1"/>
    </xf>
    <xf numFmtId="0" fontId="0" fillId="0" borderId="66" xfId="0" applyBorder="1" applyAlignment="1">
      <alignment vertical="top" wrapText="1"/>
    </xf>
    <xf numFmtId="0" fontId="0" fillId="0" borderId="0" xfId="0" applyAlignment="1">
      <alignment horizontal="center" vertical="center" textRotation="255"/>
    </xf>
    <xf numFmtId="0" fontId="12" fillId="0" borderId="0" xfId="0" applyFont="1" applyAlignment="1" applyProtection="1">
      <alignment horizontal="center" vertical="top" textRotation="90"/>
      <protection hidden="1"/>
    </xf>
    <xf numFmtId="0" fontId="12" fillId="0" borderId="0" xfId="0" applyFont="1" applyAlignment="1" applyProtection="1">
      <alignment horizontal="center" vertical="center"/>
      <protection hidden="1"/>
    </xf>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0" fontId="0" fillId="0" borderId="43" xfId="0" applyBorder="1" applyAlignment="1" applyProtection="1">
      <alignment horizontal="center"/>
      <protection hidden="1"/>
    </xf>
    <xf numFmtId="0" fontId="0" fillId="0" borderId="41"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43" xfId="0" applyBorder="1" applyAlignment="1" applyProtection="1">
      <alignment horizontal="left" vertical="top"/>
      <protection hidden="1"/>
    </xf>
    <xf numFmtId="0" fontId="38" fillId="10" borderId="59" xfId="5" applyFont="1" applyFill="1" applyBorder="1" applyAlignment="1">
      <alignment horizontal="left" vertical="top" wrapText="1"/>
    </xf>
    <xf numFmtId="0" fontId="38" fillId="10" borderId="60" xfId="5" applyFont="1" applyFill="1" applyBorder="1" applyAlignment="1">
      <alignment horizontal="left" vertical="top" wrapText="1"/>
    </xf>
    <xf numFmtId="0" fontId="38" fillId="10" borderId="61" xfId="5" applyFont="1" applyFill="1" applyBorder="1" applyAlignment="1">
      <alignment horizontal="left" vertical="top" wrapText="1"/>
    </xf>
    <xf numFmtId="0" fontId="38" fillId="10" borderId="56" xfId="5" applyFont="1" applyFill="1" applyBorder="1" applyAlignment="1">
      <alignment horizontal="center" vertical="top" wrapText="1"/>
    </xf>
    <xf numFmtId="0" fontId="38" fillId="10" borderId="58" xfId="5" applyFont="1" applyFill="1" applyBorder="1" applyAlignment="1">
      <alignment horizontal="center" vertical="top" wrapText="1"/>
    </xf>
    <xf numFmtId="0" fontId="38" fillId="10" borderId="57" xfId="5" applyFont="1" applyFill="1" applyBorder="1" applyAlignment="1">
      <alignment horizontal="center" vertical="top" wrapText="1"/>
    </xf>
    <xf numFmtId="0" fontId="38" fillId="10" borderId="56" xfId="5" applyFont="1" applyFill="1" applyBorder="1" applyAlignment="1">
      <alignment horizontal="left" vertical="top" wrapText="1"/>
    </xf>
    <xf numFmtId="0" fontId="38" fillId="10" borderId="57" xfId="5" applyFont="1" applyFill="1" applyBorder="1" applyAlignment="1">
      <alignment horizontal="left" vertical="top" wrapText="1"/>
    </xf>
    <xf numFmtId="1" fontId="39" fillId="0" borderId="59" xfId="5" applyNumberFormat="1" applyFont="1" applyBorder="1" applyAlignment="1">
      <alignment horizontal="left" vertical="top" shrinkToFit="1"/>
    </xf>
    <xf numFmtId="1" fontId="39" fillId="0" borderId="60" xfId="5" applyNumberFormat="1" applyFont="1" applyBorder="1" applyAlignment="1">
      <alignment horizontal="left" vertical="top" shrinkToFit="1"/>
    </xf>
    <xf numFmtId="1" fontId="39" fillId="0" borderId="61" xfId="5" applyNumberFormat="1" applyFont="1" applyBorder="1" applyAlignment="1">
      <alignment horizontal="left" vertical="top" shrinkToFit="1"/>
    </xf>
    <xf numFmtId="0" fontId="0" fillId="0" borderId="0" xfId="0" applyAlignment="1">
      <alignment horizontal="center" textRotation="255"/>
    </xf>
    <xf numFmtId="0" fontId="35" fillId="0" borderId="0" xfId="0" applyFont="1" applyAlignment="1">
      <alignment horizontal="center" vertical="center" textRotation="255"/>
    </xf>
    <xf numFmtId="0" fontId="0" fillId="0" borderId="1" xfId="0" applyBorder="1" applyAlignment="1">
      <alignment horizontal="center" vertical="center" textRotation="255" wrapText="1"/>
    </xf>
    <xf numFmtId="0" fontId="11" fillId="0" borderId="0" xfId="0" applyFont="1" applyAlignment="1">
      <alignment horizontal="center" textRotation="255"/>
    </xf>
    <xf numFmtId="0" fontId="0" fillId="0" borderId="0" xfId="0" applyAlignment="1">
      <alignment horizontal="center"/>
    </xf>
    <xf numFmtId="0" fontId="0" fillId="0" borderId="0" xfId="0" applyAlignment="1">
      <alignment horizontal="center" vertical="top" wrapText="1"/>
    </xf>
    <xf numFmtId="0" fontId="0" fillId="9" borderId="54" xfId="0" applyFill="1" applyBorder="1" applyAlignment="1">
      <alignment horizontal="center" vertical="top" wrapText="1"/>
    </xf>
    <xf numFmtId="0" fontId="0" fillId="9" borderId="53" xfId="0" applyFill="1" applyBorder="1" applyAlignment="1">
      <alignment horizontal="center" vertical="top" wrapText="1"/>
    </xf>
    <xf numFmtId="0" fontId="0" fillId="0" borderId="0" xfId="0" applyAlignment="1">
      <alignment horizontal="center" vertical="center"/>
    </xf>
    <xf numFmtId="0" fontId="2" fillId="0" borderId="19"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2" fillId="0" borderId="20" xfId="0" applyFont="1" applyBorder="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1" xfId="0" applyFont="1" applyBorder="1" applyAlignment="1">
      <alignment horizontal="center"/>
    </xf>
    <xf numFmtId="0" fontId="2" fillId="0" borderId="16" xfId="0" applyFont="1" applyBorder="1" applyAlignment="1">
      <alignment horizontal="center"/>
    </xf>
    <xf numFmtId="0" fontId="2" fillId="0" borderId="13" xfId="0" applyFont="1" applyBorder="1" applyAlignment="1">
      <alignment horizontal="center"/>
    </xf>
    <xf numFmtId="0" fontId="11" fillId="0" borderId="0" xfId="0" applyFont="1" applyAlignment="1">
      <alignment horizontal="center" vertical="center" textRotation="255"/>
    </xf>
    <xf numFmtId="0" fontId="24" fillId="0" borderId="0" xfId="0" applyFont="1" applyAlignment="1" applyProtection="1">
      <alignment horizontal="center" vertical="center" wrapText="1"/>
      <protection hidden="1"/>
    </xf>
    <xf numFmtId="0" fontId="12" fillId="4" borderId="27" xfId="0" applyFont="1" applyFill="1" applyBorder="1" applyAlignment="1" applyProtection="1">
      <alignment horizontal="center" vertical="center" wrapText="1"/>
      <protection hidden="1"/>
    </xf>
    <xf numFmtId="0" fontId="12" fillId="4" borderId="28" xfId="0" applyFont="1" applyFill="1" applyBorder="1" applyAlignment="1" applyProtection="1">
      <alignment horizontal="center" vertical="center" wrapText="1"/>
      <protection hidden="1"/>
    </xf>
    <xf numFmtId="0" fontId="12" fillId="4" borderId="29" xfId="0" applyFont="1" applyFill="1" applyBorder="1" applyAlignment="1" applyProtection="1">
      <alignment horizontal="center" vertical="center" wrapText="1"/>
      <protection hidden="1"/>
    </xf>
    <xf numFmtId="0" fontId="12" fillId="4" borderId="30" xfId="0" applyFont="1" applyFill="1" applyBorder="1" applyAlignment="1" applyProtection="1">
      <alignment horizontal="center" vertical="center" wrapText="1"/>
      <protection hidden="1"/>
    </xf>
    <xf numFmtId="0" fontId="12" fillId="4" borderId="31" xfId="0" applyFont="1" applyFill="1" applyBorder="1" applyAlignment="1" applyProtection="1">
      <alignment horizontal="center" vertical="center" wrapText="1"/>
      <protection hidden="1"/>
    </xf>
    <xf numFmtId="0" fontId="12" fillId="4" borderId="32" xfId="0" applyFont="1" applyFill="1" applyBorder="1" applyAlignment="1" applyProtection="1">
      <alignment horizontal="center" vertical="center" wrapText="1"/>
      <protection hidden="1"/>
    </xf>
  </cellXfs>
  <cellStyles count="11">
    <cellStyle name="Ausgabe" xfId="4" builtinId="21"/>
    <cellStyle name="Eingabe" xfId="3" builtinId="20"/>
    <cellStyle name="Gut" xfId="8" builtinId="26"/>
    <cellStyle name="Link" xfId="7" builtinId="8"/>
    <cellStyle name="Neutral" xfId="10" builtinId="28"/>
    <cellStyle name="Prozent" xfId="6" builtinId="5"/>
    <cellStyle name="Schlecht" xfId="9" builtinId="27"/>
    <cellStyle name="Standard" xfId="0" builtinId="0"/>
    <cellStyle name="Standard 2" xfId="5" xr:uid="{D45DA837-014B-466B-A3A3-C2AB9CA4CAB8}"/>
    <cellStyle name="symbol" xfId="2" xr:uid="{00000000-0005-0000-0000-000003000000}"/>
    <cellStyle name="Zahlenwerte" xfId="1"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403998</xdr:colOff>
      <xdr:row>25</xdr:row>
      <xdr:rowOff>175734</xdr:rowOff>
    </xdr:from>
    <xdr:to>
      <xdr:col>23</xdr:col>
      <xdr:colOff>173725</xdr:colOff>
      <xdr:row>38</xdr:row>
      <xdr:rowOff>147671</xdr:rowOff>
    </xdr:to>
    <xdr:pic>
      <xdr:nvPicPr>
        <xdr:cNvPr id="2" name="Grafik 1">
          <a:extLst>
            <a:ext uri="{FF2B5EF4-FFF2-40B4-BE49-F238E27FC236}">
              <a16:creationId xmlns:a16="http://schemas.microsoft.com/office/drawing/2014/main" id="{98DBE3B0-78C0-2128-55DA-F8D3239C8E8D}"/>
            </a:ext>
          </a:extLst>
        </xdr:cNvPr>
        <xdr:cNvPicPr>
          <a:picLocks noChangeAspect="1"/>
        </xdr:cNvPicPr>
      </xdr:nvPicPr>
      <xdr:blipFill>
        <a:blip xmlns:r="http://schemas.openxmlformats.org/officeDocument/2006/relationships" r:embed="rId1"/>
        <a:stretch>
          <a:fillRect/>
        </a:stretch>
      </xdr:blipFill>
      <xdr:spPr>
        <a:xfrm>
          <a:off x="6389162" y="7086139"/>
          <a:ext cx="8284850" cy="2415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840566</xdr:colOff>
      <xdr:row>36</xdr:row>
      <xdr:rowOff>22719</xdr:rowOff>
    </xdr:from>
    <xdr:to>
      <xdr:col>2</xdr:col>
      <xdr:colOff>752543</xdr:colOff>
      <xdr:row>37</xdr:row>
      <xdr:rowOff>168828</xdr:rowOff>
    </xdr:to>
    <xdr:sp macro="[0]!Pipe_ONE" textlink="">
      <xdr:nvSpPr>
        <xdr:cNvPr id="3" name="Abgerundetes Rechteck 8">
          <a:extLst>
            <a:ext uri="{FF2B5EF4-FFF2-40B4-BE49-F238E27FC236}">
              <a16:creationId xmlns:a16="http://schemas.microsoft.com/office/drawing/2014/main" id="{C2B9880E-0846-471D-8B4C-09053BC7E995}"/>
            </a:ext>
          </a:extLst>
        </xdr:cNvPr>
        <xdr:cNvSpPr/>
      </xdr:nvSpPr>
      <xdr:spPr>
        <a:xfrm>
          <a:off x="840566" y="8735076"/>
          <a:ext cx="1797573" cy="3392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a:t>
          </a:r>
          <a:r>
            <a:rPr lang="en-GB" sz="1600" baseline="0"/>
            <a:t> </a:t>
          </a:r>
          <a:r>
            <a:rPr lang="en-GB" sz="1600"/>
            <a:t>pipedim macro</a:t>
          </a:r>
        </a:p>
      </xdr:txBody>
    </xdr:sp>
    <xdr:clientData/>
  </xdr:twoCellAnchor>
  <xdr:twoCellAnchor>
    <xdr:from>
      <xdr:col>1</xdr:col>
      <xdr:colOff>34076</xdr:colOff>
      <xdr:row>9</xdr:row>
      <xdr:rowOff>34077</xdr:rowOff>
    </xdr:from>
    <xdr:to>
      <xdr:col>3</xdr:col>
      <xdr:colOff>10900</xdr:colOff>
      <xdr:row>10</xdr:row>
      <xdr:rowOff>170232</xdr:rowOff>
    </xdr:to>
    <xdr:sp macro="[0]!Prosumer_ONE" textlink="">
      <xdr:nvSpPr>
        <xdr:cNvPr id="2" name="Abgerundetes Rechteck 8">
          <a:extLst>
            <a:ext uri="{FF2B5EF4-FFF2-40B4-BE49-F238E27FC236}">
              <a16:creationId xmlns:a16="http://schemas.microsoft.com/office/drawing/2014/main" id="{3D9534A6-6F2F-439C-9DF0-AA3067F58890}"/>
            </a:ext>
          </a:extLst>
        </xdr:cNvPr>
        <xdr:cNvSpPr/>
      </xdr:nvSpPr>
      <xdr:spPr>
        <a:xfrm>
          <a:off x="954156" y="2533058"/>
          <a:ext cx="1794264" cy="317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56795</xdr:colOff>
      <xdr:row>1</xdr:row>
      <xdr:rowOff>68153</xdr:rowOff>
    </xdr:from>
    <xdr:to>
      <xdr:col>7</xdr:col>
      <xdr:colOff>1329004</xdr:colOff>
      <xdr:row>1</xdr:row>
      <xdr:rowOff>374847</xdr:rowOff>
    </xdr:to>
    <xdr:sp macro="[0]!Results_ONE" textlink="">
      <xdr:nvSpPr>
        <xdr:cNvPr id="4" name="Abgerundetes Rechteck 8">
          <a:extLst>
            <a:ext uri="{FF2B5EF4-FFF2-40B4-BE49-F238E27FC236}">
              <a16:creationId xmlns:a16="http://schemas.microsoft.com/office/drawing/2014/main" id="{51B2EDE7-FE43-46BC-BC02-33CE7D548480}"/>
            </a:ext>
          </a:extLst>
        </xdr:cNvPr>
        <xdr:cNvSpPr/>
      </xdr:nvSpPr>
      <xdr:spPr>
        <a:xfrm>
          <a:off x="6338325" y="386206"/>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11358</xdr:colOff>
      <xdr:row>36</xdr:row>
      <xdr:rowOff>56795</xdr:rowOff>
    </xdr:from>
    <xdr:to>
      <xdr:col>2</xdr:col>
      <xdr:colOff>786620</xdr:colOff>
      <xdr:row>37</xdr:row>
      <xdr:rowOff>168828</xdr:rowOff>
    </xdr:to>
    <xdr:sp macro="[0]!Pipe_ANE" textlink="">
      <xdr:nvSpPr>
        <xdr:cNvPr id="2" name="Abgerundetes Rechteck 8">
          <a:extLst>
            <a:ext uri="{FF2B5EF4-FFF2-40B4-BE49-F238E27FC236}">
              <a16:creationId xmlns:a16="http://schemas.microsoft.com/office/drawing/2014/main" id="{CA80D0D3-C330-4EDB-A9AB-C4B4067F54BF}"/>
            </a:ext>
          </a:extLst>
        </xdr:cNvPr>
        <xdr:cNvSpPr/>
      </xdr:nvSpPr>
      <xdr:spPr>
        <a:xfrm>
          <a:off x="931438" y="8780512"/>
          <a:ext cx="1740778" cy="3051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 pipedim macro</a:t>
          </a:r>
        </a:p>
      </xdr:txBody>
    </xdr:sp>
    <xdr:clientData/>
  </xdr:twoCellAnchor>
  <xdr:twoCellAnchor>
    <xdr:from>
      <xdr:col>0</xdr:col>
      <xdr:colOff>817849</xdr:colOff>
      <xdr:row>9</xdr:row>
      <xdr:rowOff>113590</xdr:rowOff>
    </xdr:from>
    <xdr:to>
      <xdr:col>2</xdr:col>
      <xdr:colOff>795131</xdr:colOff>
      <xdr:row>11</xdr:row>
      <xdr:rowOff>11359</xdr:rowOff>
    </xdr:to>
    <xdr:sp macro="[0]!Prosumer_ANE" textlink="">
      <xdr:nvSpPr>
        <xdr:cNvPr id="3" name="Abgerundetes Rechteck 8">
          <a:extLst>
            <a:ext uri="{FF2B5EF4-FFF2-40B4-BE49-F238E27FC236}">
              <a16:creationId xmlns:a16="http://schemas.microsoft.com/office/drawing/2014/main" id="{68E26ECB-F2AE-4B3E-B522-BB3706E001AB}"/>
            </a:ext>
          </a:extLst>
        </xdr:cNvPr>
        <xdr:cNvSpPr/>
      </xdr:nvSpPr>
      <xdr:spPr>
        <a:xfrm>
          <a:off x="817849" y="2623930"/>
          <a:ext cx="1862878" cy="283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170384</xdr:colOff>
      <xdr:row>1</xdr:row>
      <xdr:rowOff>56794</xdr:rowOff>
    </xdr:from>
    <xdr:to>
      <xdr:col>7</xdr:col>
      <xdr:colOff>1442593</xdr:colOff>
      <xdr:row>1</xdr:row>
      <xdr:rowOff>363488</xdr:rowOff>
    </xdr:to>
    <xdr:sp macro="[0]!Results_ANE" textlink="">
      <xdr:nvSpPr>
        <xdr:cNvPr id="6" name="Abgerundetes Rechteck 8">
          <a:extLst>
            <a:ext uri="{FF2B5EF4-FFF2-40B4-BE49-F238E27FC236}">
              <a16:creationId xmlns:a16="http://schemas.microsoft.com/office/drawing/2014/main" id="{75E766E7-B96F-4B10-95B9-0F02F61B983C}"/>
            </a:ext>
          </a:extLst>
        </xdr:cNvPr>
        <xdr:cNvSpPr/>
      </xdr:nvSpPr>
      <xdr:spPr>
        <a:xfrm>
          <a:off x="6610941" y="374847"/>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0</xdr:colOff>
      <xdr:row>68</xdr:row>
      <xdr:rowOff>0</xdr:rowOff>
    </xdr:from>
    <xdr:to>
      <xdr:col>28</xdr:col>
      <xdr:colOff>339677</xdr:colOff>
      <xdr:row>82</xdr:row>
      <xdr:rowOff>135630</xdr:rowOff>
    </xdr:to>
    <xdr:pic>
      <xdr:nvPicPr>
        <xdr:cNvPr id="2" name="Grafik 1">
          <a:extLst>
            <a:ext uri="{FF2B5EF4-FFF2-40B4-BE49-F238E27FC236}">
              <a16:creationId xmlns:a16="http://schemas.microsoft.com/office/drawing/2014/main" id="{9F9F2403-290A-639B-7F0E-20BED220FA45}"/>
            </a:ext>
          </a:extLst>
        </xdr:cNvPr>
        <xdr:cNvPicPr>
          <a:picLocks noChangeAspect="1"/>
        </xdr:cNvPicPr>
      </xdr:nvPicPr>
      <xdr:blipFill>
        <a:blip xmlns:r="http://schemas.openxmlformats.org/officeDocument/2006/relationships" r:embed="rId1"/>
        <a:stretch>
          <a:fillRect/>
        </a:stretch>
      </xdr:blipFill>
      <xdr:spPr>
        <a:xfrm>
          <a:off x="17294087" y="12451743"/>
          <a:ext cx="8354591" cy="2695951"/>
        </a:xfrm>
        <a:prstGeom prst="rect">
          <a:avLst/>
        </a:prstGeom>
      </xdr:spPr>
    </xdr:pic>
    <xdr:clientData/>
  </xdr:twoCellAnchor>
  <xdr:twoCellAnchor editAs="oneCell">
    <xdr:from>
      <xdr:col>6</xdr:col>
      <xdr:colOff>123799</xdr:colOff>
      <xdr:row>101</xdr:row>
      <xdr:rowOff>98180</xdr:rowOff>
    </xdr:from>
    <xdr:to>
      <xdr:col>7</xdr:col>
      <xdr:colOff>805961</xdr:colOff>
      <xdr:row>114</xdr:row>
      <xdr:rowOff>10081</xdr:rowOff>
    </xdr:to>
    <xdr:pic>
      <xdr:nvPicPr>
        <xdr:cNvPr id="3" name="Grafik 2">
          <a:extLst>
            <a:ext uri="{FF2B5EF4-FFF2-40B4-BE49-F238E27FC236}">
              <a16:creationId xmlns:a16="http://schemas.microsoft.com/office/drawing/2014/main" id="{5BC01B0B-F4E1-F088-7E44-D0F0C311DC6A}"/>
            </a:ext>
          </a:extLst>
        </xdr:cNvPr>
        <xdr:cNvPicPr>
          <a:picLocks noChangeAspect="1"/>
        </xdr:cNvPicPr>
      </xdr:nvPicPr>
      <xdr:blipFill>
        <a:blip xmlns:r="http://schemas.openxmlformats.org/officeDocument/2006/relationships" r:embed="rId2"/>
        <a:stretch>
          <a:fillRect/>
        </a:stretch>
      </xdr:blipFill>
      <xdr:spPr>
        <a:xfrm>
          <a:off x="5531068" y="19016295"/>
          <a:ext cx="1539412" cy="2293151"/>
        </a:xfrm>
        <a:prstGeom prst="rect">
          <a:avLst/>
        </a:prstGeom>
      </xdr:spPr>
    </xdr:pic>
    <xdr:clientData/>
  </xdr:twoCellAnchor>
  <xdr:twoCellAnchor editAs="oneCell">
    <xdr:from>
      <xdr:col>7</xdr:col>
      <xdr:colOff>844289</xdr:colOff>
      <xdr:row>101</xdr:row>
      <xdr:rowOff>147835</xdr:rowOff>
    </xdr:from>
    <xdr:to>
      <xdr:col>9</xdr:col>
      <xdr:colOff>747633</xdr:colOff>
      <xdr:row>114</xdr:row>
      <xdr:rowOff>29309</xdr:rowOff>
    </xdr:to>
    <xdr:pic>
      <xdr:nvPicPr>
        <xdr:cNvPr id="4" name="Grafik 3">
          <a:extLst>
            <a:ext uri="{FF2B5EF4-FFF2-40B4-BE49-F238E27FC236}">
              <a16:creationId xmlns:a16="http://schemas.microsoft.com/office/drawing/2014/main" id="{773E11CD-B292-235A-D2BA-C6AB5DD7CDD1}"/>
            </a:ext>
          </a:extLst>
        </xdr:cNvPr>
        <xdr:cNvPicPr>
          <a:picLocks noChangeAspect="1"/>
        </xdr:cNvPicPr>
      </xdr:nvPicPr>
      <xdr:blipFill>
        <a:blip xmlns:r="http://schemas.openxmlformats.org/officeDocument/2006/relationships" r:embed="rId3"/>
        <a:stretch>
          <a:fillRect/>
        </a:stretch>
      </xdr:blipFill>
      <xdr:spPr>
        <a:xfrm>
          <a:off x="7108808" y="19065950"/>
          <a:ext cx="1617844" cy="2262724"/>
        </a:xfrm>
        <a:prstGeom prst="rect">
          <a:avLst/>
        </a:prstGeom>
      </xdr:spPr>
    </xdr:pic>
    <xdr:clientData/>
  </xdr:twoCellAnchor>
  <xdr:twoCellAnchor editAs="oneCell">
    <xdr:from>
      <xdr:col>18</xdr:col>
      <xdr:colOff>200151</xdr:colOff>
      <xdr:row>103</xdr:row>
      <xdr:rowOff>150406</xdr:rowOff>
    </xdr:from>
    <xdr:to>
      <xdr:col>20</xdr:col>
      <xdr:colOff>489691</xdr:colOff>
      <xdr:row>114</xdr:row>
      <xdr:rowOff>61289</xdr:rowOff>
    </xdr:to>
    <xdr:pic>
      <xdr:nvPicPr>
        <xdr:cNvPr id="5" name="Grafik 4">
          <a:extLst>
            <a:ext uri="{FF2B5EF4-FFF2-40B4-BE49-F238E27FC236}">
              <a16:creationId xmlns:a16="http://schemas.microsoft.com/office/drawing/2014/main" id="{13423693-6DF7-C1A6-66E1-CE28C658BB7B}"/>
            </a:ext>
          </a:extLst>
        </xdr:cNvPr>
        <xdr:cNvPicPr>
          <a:picLocks noChangeAspect="1"/>
        </xdr:cNvPicPr>
      </xdr:nvPicPr>
      <xdr:blipFill>
        <a:blip xmlns:r="http://schemas.openxmlformats.org/officeDocument/2006/relationships" r:embed="rId4"/>
        <a:stretch>
          <a:fillRect/>
        </a:stretch>
      </xdr:blipFill>
      <xdr:spPr>
        <a:xfrm flipH="1">
          <a:off x="16184833" y="18819406"/>
          <a:ext cx="2021358" cy="1815883"/>
        </a:xfrm>
        <a:prstGeom prst="rect">
          <a:avLst/>
        </a:prstGeom>
      </xdr:spPr>
    </xdr:pic>
    <xdr:clientData/>
  </xdr:twoCellAnchor>
  <xdr:twoCellAnchor editAs="oneCell">
    <xdr:from>
      <xdr:col>7</xdr:col>
      <xdr:colOff>587840</xdr:colOff>
      <xdr:row>160</xdr:row>
      <xdr:rowOff>132522</xdr:rowOff>
    </xdr:from>
    <xdr:to>
      <xdr:col>13</xdr:col>
      <xdr:colOff>591028</xdr:colOff>
      <xdr:row>178</xdr:row>
      <xdr:rowOff>100989</xdr:rowOff>
    </xdr:to>
    <xdr:pic>
      <xdr:nvPicPr>
        <xdr:cNvPr id="6" name="Grafik 5">
          <a:extLst>
            <a:ext uri="{FF2B5EF4-FFF2-40B4-BE49-F238E27FC236}">
              <a16:creationId xmlns:a16="http://schemas.microsoft.com/office/drawing/2014/main" id="{7EA59F36-3B55-B47F-CF6A-A4001B8A7EB8}"/>
            </a:ext>
          </a:extLst>
        </xdr:cNvPr>
        <xdr:cNvPicPr>
          <a:picLocks noChangeAspect="1"/>
        </xdr:cNvPicPr>
      </xdr:nvPicPr>
      <xdr:blipFill>
        <a:blip xmlns:r="http://schemas.openxmlformats.org/officeDocument/2006/relationships" r:embed="rId5"/>
        <a:stretch>
          <a:fillRect/>
        </a:stretch>
      </xdr:blipFill>
      <xdr:spPr>
        <a:xfrm>
          <a:off x="7155949" y="26123348"/>
          <a:ext cx="5337188" cy="3273228"/>
        </a:xfrm>
        <a:prstGeom prst="rect">
          <a:avLst/>
        </a:prstGeom>
      </xdr:spPr>
    </xdr:pic>
    <xdr:clientData/>
  </xdr:twoCellAnchor>
  <xdr:twoCellAnchor editAs="oneCell">
    <xdr:from>
      <xdr:col>7</xdr:col>
      <xdr:colOff>468655</xdr:colOff>
      <xdr:row>118</xdr:row>
      <xdr:rowOff>74543</xdr:rowOff>
    </xdr:from>
    <xdr:to>
      <xdr:col>12</xdr:col>
      <xdr:colOff>486695</xdr:colOff>
      <xdr:row>133</xdr:row>
      <xdr:rowOff>163592</xdr:rowOff>
    </xdr:to>
    <xdr:pic>
      <xdr:nvPicPr>
        <xdr:cNvPr id="7" name="Grafik 6">
          <a:extLst>
            <a:ext uri="{FF2B5EF4-FFF2-40B4-BE49-F238E27FC236}">
              <a16:creationId xmlns:a16="http://schemas.microsoft.com/office/drawing/2014/main" id="{9FFDCE8E-CD7E-4DF5-A14C-18C2DE970110}"/>
            </a:ext>
          </a:extLst>
        </xdr:cNvPr>
        <xdr:cNvPicPr>
          <a:picLocks noChangeAspect="1"/>
        </xdr:cNvPicPr>
      </xdr:nvPicPr>
      <xdr:blipFill>
        <a:blip xmlns:r="http://schemas.openxmlformats.org/officeDocument/2006/relationships" r:embed="rId6"/>
        <a:stretch>
          <a:fillRect/>
        </a:stretch>
      </xdr:blipFill>
      <xdr:spPr>
        <a:xfrm>
          <a:off x="7550285" y="22031739"/>
          <a:ext cx="4490649" cy="2822310"/>
        </a:xfrm>
        <a:prstGeom prst="rect">
          <a:avLst/>
        </a:prstGeom>
      </xdr:spPr>
    </xdr:pic>
    <xdr:clientData/>
  </xdr:twoCellAnchor>
  <xdr:twoCellAnchor editAs="oneCell">
    <xdr:from>
      <xdr:col>14</xdr:col>
      <xdr:colOff>55905</xdr:colOff>
      <xdr:row>27</xdr:row>
      <xdr:rowOff>123825</xdr:rowOff>
    </xdr:from>
    <xdr:to>
      <xdr:col>18</xdr:col>
      <xdr:colOff>841200</xdr:colOff>
      <xdr:row>48</xdr:row>
      <xdr:rowOff>5770</xdr:rowOff>
    </xdr:to>
    <xdr:pic>
      <xdr:nvPicPr>
        <xdr:cNvPr id="8" name="Grafik 7">
          <a:extLst>
            <a:ext uri="{FF2B5EF4-FFF2-40B4-BE49-F238E27FC236}">
              <a16:creationId xmlns:a16="http://schemas.microsoft.com/office/drawing/2014/main" id="{0812A687-CBC9-40F1-B311-9D6FCDB4FD26}"/>
            </a:ext>
          </a:extLst>
        </xdr:cNvPr>
        <xdr:cNvPicPr>
          <a:picLocks noChangeAspect="1"/>
        </xdr:cNvPicPr>
      </xdr:nvPicPr>
      <xdr:blipFill>
        <a:blip xmlns:r="http://schemas.openxmlformats.org/officeDocument/2006/relationships" r:embed="rId7"/>
        <a:stretch>
          <a:fillRect/>
        </a:stretch>
      </xdr:blipFill>
      <xdr:spPr>
        <a:xfrm>
          <a:off x="13295655" y="5048250"/>
          <a:ext cx="4214295" cy="40443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38207</xdr:colOff>
      <xdr:row>91</xdr:row>
      <xdr:rowOff>34077</xdr:rowOff>
    </xdr:from>
    <xdr:to>
      <xdr:col>1</xdr:col>
      <xdr:colOff>54772</xdr:colOff>
      <xdr:row>91</xdr:row>
      <xdr:rowOff>418238</xdr:rowOff>
    </xdr:to>
    <xdr:sp macro="" textlink="">
      <xdr:nvSpPr>
        <xdr:cNvPr id="4" name="Rechtwinkliges Dreieck 3">
          <a:extLst>
            <a:ext uri="{FF2B5EF4-FFF2-40B4-BE49-F238E27FC236}">
              <a16:creationId xmlns:a16="http://schemas.microsoft.com/office/drawing/2014/main" id="{13AABD26-7830-49AD-BA43-72C64E16A86D}"/>
            </a:ext>
          </a:extLst>
        </xdr:cNvPr>
        <xdr:cNvSpPr/>
      </xdr:nvSpPr>
      <xdr:spPr>
        <a:xfrm>
          <a:off x="1127536" y="6379218"/>
          <a:ext cx="1415994"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32" name="Rechtwinkliges Dreieck 31">
          <a:extLst>
            <a:ext uri="{FF2B5EF4-FFF2-40B4-BE49-F238E27FC236}">
              <a16:creationId xmlns:a16="http://schemas.microsoft.com/office/drawing/2014/main" id="{9C9AD885-170F-4510-8619-4EC70694660C}"/>
            </a:ext>
          </a:extLst>
        </xdr:cNvPr>
        <xdr:cNvSpPr/>
      </xdr:nvSpPr>
      <xdr:spPr>
        <a:xfrm flipH="1">
          <a:off x="13003152" y="17950560"/>
          <a:ext cx="458345"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33" name="Rechtwinkliges Dreieck 32">
          <a:extLst>
            <a:ext uri="{FF2B5EF4-FFF2-40B4-BE49-F238E27FC236}">
              <a16:creationId xmlns:a16="http://schemas.microsoft.com/office/drawing/2014/main" id="{078E8049-473C-45D8-92FF-1993B3487207}"/>
            </a:ext>
          </a:extLst>
        </xdr:cNvPr>
        <xdr:cNvSpPr/>
      </xdr:nvSpPr>
      <xdr:spPr>
        <a:xfrm flipH="1">
          <a:off x="13002017" y="17942609"/>
          <a:ext cx="451529"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0</xdr:col>
      <xdr:colOff>38207</xdr:colOff>
      <xdr:row>119</xdr:row>
      <xdr:rowOff>34077</xdr:rowOff>
    </xdr:from>
    <xdr:to>
      <xdr:col>1</xdr:col>
      <xdr:colOff>54772</xdr:colOff>
      <xdr:row>119</xdr:row>
      <xdr:rowOff>418238</xdr:rowOff>
    </xdr:to>
    <xdr:sp macro="" textlink="">
      <xdr:nvSpPr>
        <xdr:cNvPr id="30" name="Rechtwinkliges Dreieck 29">
          <a:extLst>
            <a:ext uri="{FF2B5EF4-FFF2-40B4-BE49-F238E27FC236}">
              <a16:creationId xmlns:a16="http://schemas.microsoft.com/office/drawing/2014/main" id="{2B6BFDF1-4A04-4BE5-B151-DC36437B018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147</xdr:row>
      <xdr:rowOff>34077</xdr:rowOff>
    </xdr:from>
    <xdr:to>
      <xdr:col>1</xdr:col>
      <xdr:colOff>54772</xdr:colOff>
      <xdr:row>147</xdr:row>
      <xdr:rowOff>418238</xdr:rowOff>
    </xdr:to>
    <xdr:sp macro="" textlink="">
      <xdr:nvSpPr>
        <xdr:cNvPr id="31" name="Rechtwinkliges Dreieck 30">
          <a:extLst>
            <a:ext uri="{FF2B5EF4-FFF2-40B4-BE49-F238E27FC236}">
              <a16:creationId xmlns:a16="http://schemas.microsoft.com/office/drawing/2014/main" id="{55FDB180-DC0D-4C04-8EAB-BC0F8405289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175</xdr:row>
      <xdr:rowOff>34077</xdr:rowOff>
    </xdr:from>
    <xdr:to>
      <xdr:col>1</xdr:col>
      <xdr:colOff>54772</xdr:colOff>
      <xdr:row>175</xdr:row>
      <xdr:rowOff>418238</xdr:rowOff>
    </xdr:to>
    <xdr:sp macro="" textlink="">
      <xdr:nvSpPr>
        <xdr:cNvPr id="59" name="Rechtwinkliges Dreieck 58">
          <a:extLst>
            <a:ext uri="{FF2B5EF4-FFF2-40B4-BE49-F238E27FC236}">
              <a16:creationId xmlns:a16="http://schemas.microsoft.com/office/drawing/2014/main" id="{AFC50677-3FA0-409C-9872-99219E7CFF3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203</xdr:row>
      <xdr:rowOff>34077</xdr:rowOff>
    </xdr:from>
    <xdr:to>
      <xdr:col>1</xdr:col>
      <xdr:colOff>54772</xdr:colOff>
      <xdr:row>203</xdr:row>
      <xdr:rowOff>418238</xdr:rowOff>
    </xdr:to>
    <xdr:sp macro="" textlink="">
      <xdr:nvSpPr>
        <xdr:cNvPr id="60" name="Rechtwinkliges Dreieck 59">
          <a:extLst>
            <a:ext uri="{FF2B5EF4-FFF2-40B4-BE49-F238E27FC236}">
              <a16:creationId xmlns:a16="http://schemas.microsoft.com/office/drawing/2014/main" id="{3CF71FB0-D7FC-4EF0-8B17-5E9C0274B018}"/>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231</xdr:row>
      <xdr:rowOff>34077</xdr:rowOff>
    </xdr:from>
    <xdr:to>
      <xdr:col>1</xdr:col>
      <xdr:colOff>54772</xdr:colOff>
      <xdr:row>231</xdr:row>
      <xdr:rowOff>418238</xdr:rowOff>
    </xdr:to>
    <xdr:sp macro="" textlink="">
      <xdr:nvSpPr>
        <xdr:cNvPr id="61" name="Rechtwinkliges Dreieck 60">
          <a:extLst>
            <a:ext uri="{FF2B5EF4-FFF2-40B4-BE49-F238E27FC236}">
              <a16:creationId xmlns:a16="http://schemas.microsoft.com/office/drawing/2014/main" id="{06F9027E-F8CB-4B4A-B89F-B964CE3825C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259</xdr:row>
      <xdr:rowOff>34077</xdr:rowOff>
    </xdr:from>
    <xdr:to>
      <xdr:col>1</xdr:col>
      <xdr:colOff>54772</xdr:colOff>
      <xdr:row>259</xdr:row>
      <xdr:rowOff>418238</xdr:rowOff>
    </xdr:to>
    <xdr:sp macro="" textlink="">
      <xdr:nvSpPr>
        <xdr:cNvPr id="62" name="Rechtwinkliges Dreieck 61">
          <a:extLst>
            <a:ext uri="{FF2B5EF4-FFF2-40B4-BE49-F238E27FC236}">
              <a16:creationId xmlns:a16="http://schemas.microsoft.com/office/drawing/2014/main" id="{72CDA844-00A4-4301-A532-886653E512E5}"/>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287</xdr:row>
      <xdr:rowOff>34077</xdr:rowOff>
    </xdr:from>
    <xdr:to>
      <xdr:col>1</xdr:col>
      <xdr:colOff>54772</xdr:colOff>
      <xdr:row>287</xdr:row>
      <xdr:rowOff>418238</xdr:rowOff>
    </xdr:to>
    <xdr:sp macro="" textlink="">
      <xdr:nvSpPr>
        <xdr:cNvPr id="63" name="Rechtwinkliges Dreieck 62">
          <a:extLst>
            <a:ext uri="{FF2B5EF4-FFF2-40B4-BE49-F238E27FC236}">
              <a16:creationId xmlns:a16="http://schemas.microsoft.com/office/drawing/2014/main" id="{5D3F947F-048D-4600-B477-30AFB0C5B8C7}"/>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315</xdr:row>
      <xdr:rowOff>34077</xdr:rowOff>
    </xdr:from>
    <xdr:to>
      <xdr:col>1</xdr:col>
      <xdr:colOff>54772</xdr:colOff>
      <xdr:row>315</xdr:row>
      <xdr:rowOff>418238</xdr:rowOff>
    </xdr:to>
    <xdr:sp macro="" textlink="">
      <xdr:nvSpPr>
        <xdr:cNvPr id="64" name="Rechtwinkliges Dreieck 63">
          <a:extLst>
            <a:ext uri="{FF2B5EF4-FFF2-40B4-BE49-F238E27FC236}">
              <a16:creationId xmlns:a16="http://schemas.microsoft.com/office/drawing/2014/main" id="{97257703-9B46-4825-808D-AE65A69F6A26}"/>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315</xdr:row>
      <xdr:rowOff>34077</xdr:rowOff>
    </xdr:from>
    <xdr:to>
      <xdr:col>26</xdr:col>
      <xdr:colOff>54772</xdr:colOff>
      <xdr:row>315</xdr:row>
      <xdr:rowOff>418238</xdr:rowOff>
    </xdr:to>
    <xdr:sp macro="" textlink="">
      <xdr:nvSpPr>
        <xdr:cNvPr id="65" name="Rechtwinkliges Dreieck 64">
          <a:extLst>
            <a:ext uri="{FF2B5EF4-FFF2-40B4-BE49-F238E27FC236}">
              <a16:creationId xmlns:a16="http://schemas.microsoft.com/office/drawing/2014/main" id="{8BCE17FD-F1CB-42B9-8B9A-00A2B6E87B8A}"/>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287</xdr:row>
      <xdr:rowOff>34077</xdr:rowOff>
    </xdr:from>
    <xdr:to>
      <xdr:col>26</xdr:col>
      <xdr:colOff>54772</xdr:colOff>
      <xdr:row>287</xdr:row>
      <xdr:rowOff>418238</xdr:rowOff>
    </xdr:to>
    <xdr:sp macro="" textlink="">
      <xdr:nvSpPr>
        <xdr:cNvPr id="66" name="Rechtwinkliges Dreieck 65">
          <a:extLst>
            <a:ext uri="{FF2B5EF4-FFF2-40B4-BE49-F238E27FC236}">
              <a16:creationId xmlns:a16="http://schemas.microsoft.com/office/drawing/2014/main" id="{911228E0-62DA-4F13-8FB8-D40DFB691C0B}"/>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259</xdr:row>
      <xdr:rowOff>34077</xdr:rowOff>
    </xdr:from>
    <xdr:to>
      <xdr:col>26</xdr:col>
      <xdr:colOff>54772</xdr:colOff>
      <xdr:row>259</xdr:row>
      <xdr:rowOff>418238</xdr:rowOff>
    </xdr:to>
    <xdr:sp macro="" textlink="">
      <xdr:nvSpPr>
        <xdr:cNvPr id="67" name="Rechtwinkliges Dreieck 66">
          <a:extLst>
            <a:ext uri="{FF2B5EF4-FFF2-40B4-BE49-F238E27FC236}">
              <a16:creationId xmlns:a16="http://schemas.microsoft.com/office/drawing/2014/main" id="{2D5FB934-677B-43FF-A29C-EDC480735AF9}"/>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231</xdr:row>
      <xdr:rowOff>34077</xdr:rowOff>
    </xdr:from>
    <xdr:to>
      <xdr:col>26</xdr:col>
      <xdr:colOff>54772</xdr:colOff>
      <xdr:row>231</xdr:row>
      <xdr:rowOff>418238</xdr:rowOff>
    </xdr:to>
    <xdr:sp macro="" textlink="">
      <xdr:nvSpPr>
        <xdr:cNvPr id="68" name="Rechtwinkliges Dreieck 67">
          <a:extLst>
            <a:ext uri="{FF2B5EF4-FFF2-40B4-BE49-F238E27FC236}">
              <a16:creationId xmlns:a16="http://schemas.microsoft.com/office/drawing/2014/main" id="{67CBD85D-52F5-4205-AB29-6EADC6C624C7}"/>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203</xdr:row>
      <xdr:rowOff>34077</xdr:rowOff>
    </xdr:from>
    <xdr:to>
      <xdr:col>26</xdr:col>
      <xdr:colOff>54772</xdr:colOff>
      <xdr:row>203</xdr:row>
      <xdr:rowOff>418238</xdr:rowOff>
    </xdr:to>
    <xdr:sp macro="" textlink="">
      <xdr:nvSpPr>
        <xdr:cNvPr id="69" name="Rechtwinkliges Dreieck 68">
          <a:extLst>
            <a:ext uri="{FF2B5EF4-FFF2-40B4-BE49-F238E27FC236}">
              <a16:creationId xmlns:a16="http://schemas.microsoft.com/office/drawing/2014/main" id="{0AC9C1F7-7A72-4113-B167-C5E98E2778D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175</xdr:row>
      <xdr:rowOff>34077</xdr:rowOff>
    </xdr:from>
    <xdr:to>
      <xdr:col>26</xdr:col>
      <xdr:colOff>54772</xdr:colOff>
      <xdr:row>175</xdr:row>
      <xdr:rowOff>418238</xdr:rowOff>
    </xdr:to>
    <xdr:sp macro="" textlink="">
      <xdr:nvSpPr>
        <xdr:cNvPr id="70" name="Rechtwinkliges Dreieck 69">
          <a:extLst>
            <a:ext uri="{FF2B5EF4-FFF2-40B4-BE49-F238E27FC236}">
              <a16:creationId xmlns:a16="http://schemas.microsoft.com/office/drawing/2014/main" id="{F6B2B5C9-FEA5-4F92-8597-F71B82E1153D}"/>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147</xdr:row>
      <xdr:rowOff>34077</xdr:rowOff>
    </xdr:from>
    <xdr:to>
      <xdr:col>26</xdr:col>
      <xdr:colOff>54772</xdr:colOff>
      <xdr:row>147</xdr:row>
      <xdr:rowOff>418238</xdr:rowOff>
    </xdr:to>
    <xdr:sp macro="" textlink="">
      <xdr:nvSpPr>
        <xdr:cNvPr id="71" name="Rechtwinkliges Dreieck 70">
          <a:extLst>
            <a:ext uri="{FF2B5EF4-FFF2-40B4-BE49-F238E27FC236}">
              <a16:creationId xmlns:a16="http://schemas.microsoft.com/office/drawing/2014/main" id="{F2DA27BE-0059-4402-90B1-6FDBA4FF502E}"/>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119</xdr:row>
      <xdr:rowOff>34077</xdr:rowOff>
    </xdr:from>
    <xdr:to>
      <xdr:col>26</xdr:col>
      <xdr:colOff>54772</xdr:colOff>
      <xdr:row>119</xdr:row>
      <xdr:rowOff>418238</xdr:rowOff>
    </xdr:to>
    <xdr:sp macro="" textlink="">
      <xdr:nvSpPr>
        <xdr:cNvPr id="72" name="Rechtwinkliges Dreieck 71">
          <a:extLst>
            <a:ext uri="{FF2B5EF4-FFF2-40B4-BE49-F238E27FC236}">
              <a16:creationId xmlns:a16="http://schemas.microsoft.com/office/drawing/2014/main" id="{C9307801-1A82-482D-AD54-3165BF25B29F}"/>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91</xdr:row>
      <xdr:rowOff>34077</xdr:rowOff>
    </xdr:from>
    <xdr:to>
      <xdr:col>26</xdr:col>
      <xdr:colOff>54772</xdr:colOff>
      <xdr:row>91</xdr:row>
      <xdr:rowOff>418238</xdr:rowOff>
    </xdr:to>
    <xdr:sp macro="" textlink="">
      <xdr:nvSpPr>
        <xdr:cNvPr id="73" name="Rechtwinkliges Dreieck 72">
          <a:extLst>
            <a:ext uri="{FF2B5EF4-FFF2-40B4-BE49-F238E27FC236}">
              <a16:creationId xmlns:a16="http://schemas.microsoft.com/office/drawing/2014/main" id="{64D57609-1992-4E1E-BC56-77ECAE436B2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74" name="Rechtwinkliges Dreieck 73">
          <a:extLst>
            <a:ext uri="{FF2B5EF4-FFF2-40B4-BE49-F238E27FC236}">
              <a16:creationId xmlns:a16="http://schemas.microsoft.com/office/drawing/2014/main" id="{DBAE121B-60F7-4B7A-90ED-A04DF5D43C0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75" name="Rechtwinkliges Dreieck 74">
          <a:extLst>
            <a:ext uri="{FF2B5EF4-FFF2-40B4-BE49-F238E27FC236}">
              <a16:creationId xmlns:a16="http://schemas.microsoft.com/office/drawing/2014/main" id="{52C38DB9-2884-4CA3-BBF9-F06875344E9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6" name="Rechtwinkliges Dreieck 75">
          <a:extLst>
            <a:ext uri="{FF2B5EF4-FFF2-40B4-BE49-F238E27FC236}">
              <a16:creationId xmlns:a16="http://schemas.microsoft.com/office/drawing/2014/main" id="{49B24ABF-0249-447C-A92E-6A41DB409A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7" name="Rechtwinkliges Dreieck 76">
          <a:extLst>
            <a:ext uri="{FF2B5EF4-FFF2-40B4-BE49-F238E27FC236}">
              <a16:creationId xmlns:a16="http://schemas.microsoft.com/office/drawing/2014/main" id="{47937715-423D-4CD7-A5C7-090D853BB4D9}"/>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8" name="Rechtwinkliges Dreieck 77">
          <a:extLst>
            <a:ext uri="{FF2B5EF4-FFF2-40B4-BE49-F238E27FC236}">
              <a16:creationId xmlns:a16="http://schemas.microsoft.com/office/drawing/2014/main" id="{1CC65B00-A507-49E0-BFC0-5456A5037DD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9" name="Rechtwinkliges Dreieck 78">
          <a:extLst>
            <a:ext uri="{FF2B5EF4-FFF2-40B4-BE49-F238E27FC236}">
              <a16:creationId xmlns:a16="http://schemas.microsoft.com/office/drawing/2014/main" id="{5A17B6AC-8983-45DA-821A-52C0A75343A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0" name="Rechtwinkliges Dreieck 79">
          <a:extLst>
            <a:ext uri="{FF2B5EF4-FFF2-40B4-BE49-F238E27FC236}">
              <a16:creationId xmlns:a16="http://schemas.microsoft.com/office/drawing/2014/main" id="{7CBBDA2A-7841-499C-8B85-FC5DB1454F4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1" name="Rechtwinkliges Dreieck 80">
          <a:extLst>
            <a:ext uri="{FF2B5EF4-FFF2-40B4-BE49-F238E27FC236}">
              <a16:creationId xmlns:a16="http://schemas.microsoft.com/office/drawing/2014/main" id="{0C52F334-0868-457C-835C-A3135EBA606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2" name="Rechtwinkliges Dreieck 81">
          <a:extLst>
            <a:ext uri="{FF2B5EF4-FFF2-40B4-BE49-F238E27FC236}">
              <a16:creationId xmlns:a16="http://schemas.microsoft.com/office/drawing/2014/main" id="{41B4895B-27C2-41A1-A155-63B92E8430C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3" name="Rechtwinkliges Dreieck 82">
          <a:extLst>
            <a:ext uri="{FF2B5EF4-FFF2-40B4-BE49-F238E27FC236}">
              <a16:creationId xmlns:a16="http://schemas.microsoft.com/office/drawing/2014/main" id="{F5FF9F8D-F39F-4008-B08D-6FE2CBB7F41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4" name="Rechtwinkliges Dreieck 83">
          <a:extLst>
            <a:ext uri="{FF2B5EF4-FFF2-40B4-BE49-F238E27FC236}">
              <a16:creationId xmlns:a16="http://schemas.microsoft.com/office/drawing/2014/main" id="{1F1692CB-1553-4FAB-88F9-68909EB741E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5" name="Rechtwinkliges Dreieck 84">
          <a:extLst>
            <a:ext uri="{FF2B5EF4-FFF2-40B4-BE49-F238E27FC236}">
              <a16:creationId xmlns:a16="http://schemas.microsoft.com/office/drawing/2014/main" id="{0C9EA9AE-2320-4FF8-9189-80E5E04C2160}"/>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6" name="Rechtwinkliges Dreieck 85">
          <a:extLst>
            <a:ext uri="{FF2B5EF4-FFF2-40B4-BE49-F238E27FC236}">
              <a16:creationId xmlns:a16="http://schemas.microsoft.com/office/drawing/2014/main" id="{A7B95A77-79CD-461F-A337-E1B93479FF2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7" name="Rechtwinkliges Dreieck 86">
          <a:extLst>
            <a:ext uri="{FF2B5EF4-FFF2-40B4-BE49-F238E27FC236}">
              <a16:creationId xmlns:a16="http://schemas.microsoft.com/office/drawing/2014/main" id="{A3C4C6A1-88B9-4532-9136-1F022F287B6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88" name="Rechtwinkliges Dreieck 87">
          <a:extLst>
            <a:ext uri="{FF2B5EF4-FFF2-40B4-BE49-F238E27FC236}">
              <a16:creationId xmlns:a16="http://schemas.microsoft.com/office/drawing/2014/main" id="{3C077EC9-91AF-4566-A529-45CEA68EF6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89" name="Rechtwinkliges Dreieck 88">
          <a:extLst>
            <a:ext uri="{FF2B5EF4-FFF2-40B4-BE49-F238E27FC236}">
              <a16:creationId xmlns:a16="http://schemas.microsoft.com/office/drawing/2014/main" id="{5A6848C8-3ECF-47EC-9E10-5973D3F7A5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90" name="Rechtwinkliges Dreieck 89">
          <a:extLst>
            <a:ext uri="{FF2B5EF4-FFF2-40B4-BE49-F238E27FC236}">
              <a16:creationId xmlns:a16="http://schemas.microsoft.com/office/drawing/2014/main" id="{2E81A46E-5B71-4A19-AEEF-613DBDF226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91" name="Rechtwinkliges Dreieck 90">
          <a:extLst>
            <a:ext uri="{FF2B5EF4-FFF2-40B4-BE49-F238E27FC236}">
              <a16:creationId xmlns:a16="http://schemas.microsoft.com/office/drawing/2014/main" id="{DCAAB855-9EF9-48EE-B103-8BA1E4C3DB1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2" name="Rechtwinkliges Dreieck 91">
          <a:extLst>
            <a:ext uri="{FF2B5EF4-FFF2-40B4-BE49-F238E27FC236}">
              <a16:creationId xmlns:a16="http://schemas.microsoft.com/office/drawing/2014/main" id="{110A332A-13DF-4C2F-8C92-5FF8277F5EF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3" name="Rechtwinkliges Dreieck 92">
          <a:extLst>
            <a:ext uri="{FF2B5EF4-FFF2-40B4-BE49-F238E27FC236}">
              <a16:creationId xmlns:a16="http://schemas.microsoft.com/office/drawing/2014/main" id="{4EAD3205-F8ED-4E04-A138-A3CAE20B59C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4" name="Rechtwinkliges Dreieck 93">
          <a:extLst>
            <a:ext uri="{FF2B5EF4-FFF2-40B4-BE49-F238E27FC236}">
              <a16:creationId xmlns:a16="http://schemas.microsoft.com/office/drawing/2014/main" id="{F6413648-174E-420A-B955-CC6FB91CE7A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5" name="Rechtwinkliges Dreieck 94">
          <a:extLst>
            <a:ext uri="{FF2B5EF4-FFF2-40B4-BE49-F238E27FC236}">
              <a16:creationId xmlns:a16="http://schemas.microsoft.com/office/drawing/2014/main" id="{20C58695-A9BE-4E2C-883B-CDD8ABB75DE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6" name="Rechtwinkliges Dreieck 95">
          <a:extLst>
            <a:ext uri="{FF2B5EF4-FFF2-40B4-BE49-F238E27FC236}">
              <a16:creationId xmlns:a16="http://schemas.microsoft.com/office/drawing/2014/main" id="{9AC9C9E0-C954-4776-8A34-451655BFD1E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7" name="Rechtwinkliges Dreieck 96">
          <a:extLst>
            <a:ext uri="{FF2B5EF4-FFF2-40B4-BE49-F238E27FC236}">
              <a16:creationId xmlns:a16="http://schemas.microsoft.com/office/drawing/2014/main" id="{375C94D7-0C5C-46D1-9807-E3B357F9EA1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8" name="Rechtwinkliges Dreieck 97">
          <a:extLst>
            <a:ext uri="{FF2B5EF4-FFF2-40B4-BE49-F238E27FC236}">
              <a16:creationId xmlns:a16="http://schemas.microsoft.com/office/drawing/2014/main" id="{C770EF58-8134-4DE1-B43B-84C2C682D0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9" name="Rechtwinkliges Dreieck 98">
          <a:extLst>
            <a:ext uri="{FF2B5EF4-FFF2-40B4-BE49-F238E27FC236}">
              <a16:creationId xmlns:a16="http://schemas.microsoft.com/office/drawing/2014/main" id="{FD09F3DE-EF58-4CDE-B362-047681CAF3A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0" name="Rechtwinkliges Dreieck 99">
          <a:extLst>
            <a:ext uri="{FF2B5EF4-FFF2-40B4-BE49-F238E27FC236}">
              <a16:creationId xmlns:a16="http://schemas.microsoft.com/office/drawing/2014/main" id="{2E751C89-4DC7-4BB8-BA1B-CE3755FD4E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1" name="Rechtwinkliges Dreieck 100">
          <a:extLst>
            <a:ext uri="{FF2B5EF4-FFF2-40B4-BE49-F238E27FC236}">
              <a16:creationId xmlns:a16="http://schemas.microsoft.com/office/drawing/2014/main" id="{1FC2A6FA-E72A-4741-B810-7AD40DC13F0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2" name="Rechtwinkliges Dreieck 101">
          <a:extLst>
            <a:ext uri="{FF2B5EF4-FFF2-40B4-BE49-F238E27FC236}">
              <a16:creationId xmlns:a16="http://schemas.microsoft.com/office/drawing/2014/main" id="{1AF9805A-2CAF-442E-AEBF-F1599D0B7BB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3" name="Rechtwinkliges Dreieck 102">
          <a:extLst>
            <a:ext uri="{FF2B5EF4-FFF2-40B4-BE49-F238E27FC236}">
              <a16:creationId xmlns:a16="http://schemas.microsoft.com/office/drawing/2014/main" id="{7BE9A6BC-30F8-4D36-97A3-EFFF27802D2B}"/>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4" name="Rechtwinkliges Dreieck 103">
          <a:extLst>
            <a:ext uri="{FF2B5EF4-FFF2-40B4-BE49-F238E27FC236}">
              <a16:creationId xmlns:a16="http://schemas.microsoft.com/office/drawing/2014/main" id="{CC4DED1B-E3AE-438A-8991-AA260140929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5" name="Rechtwinkliges Dreieck 104">
          <a:extLst>
            <a:ext uri="{FF2B5EF4-FFF2-40B4-BE49-F238E27FC236}">
              <a16:creationId xmlns:a16="http://schemas.microsoft.com/office/drawing/2014/main" id="{B8EC3F7E-E203-4591-860A-95B7C1994A2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6" name="Rechtwinkliges Dreieck 105">
          <a:extLst>
            <a:ext uri="{FF2B5EF4-FFF2-40B4-BE49-F238E27FC236}">
              <a16:creationId xmlns:a16="http://schemas.microsoft.com/office/drawing/2014/main" id="{3F80F484-B6D7-4929-A2EF-9C7D474F028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7" name="Rechtwinkliges Dreieck 106">
          <a:extLst>
            <a:ext uri="{FF2B5EF4-FFF2-40B4-BE49-F238E27FC236}">
              <a16:creationId xmlns:a16="http://schemas.microsoft.com/office/drawing/2014/main" id="{5B577A96-5387-4BB2-81CB-464EAA044EF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08" name="Rechtwinkliges Dreieck 107">
          <a:extLst>
            <a:ext uri="{FF2B5EF4-FFF2-40B4-BE49-F238E27FC236}">
              <a16:creationId xmlns:a16="http://schemas.microsoft.com/office/drawing/2014/main" id="{DB89026E-A97B-417A-9315-92A4C93532E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09" name="Rechtwinkliges Dreieck 108">
          <a:extLst>
            <a:ext uri="{FF2B5EF4-FFF2-40B4-BE49-F238E27FC236}">
              <a16:creationId xmlns:a16="http://schemas.microsoft.com/office/drawing/2014/main" id="{061B893E-C5E1-455E-8E11-A152BC4D3FB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10" name="Rechtwinkliges Dreieck 109">
          <a:extLst>
            <a:ext uri="{FF2B5EF4-FFF2-40B4-BE49-F238E27FC236}">
              <a16:creationId xmlns:a16="http://schemas.microsoft.com/office/drawing/2014/main" id="{4FA31F19-2E0C-41F5-8A0C-B0A05DA40F9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11" name="Rechtwinkliges Dreieck 110">
          <a:extLst>
            <a:ext uri="{FF2B5EF4-FFF2-40B4-BE49-F238E27FC236}">
              <a16:creationId xmlns:a16="http://schemas.microsoft.com/office/drawing/2014/main" id="{CCF81F8F-F2B5-4A06-A790-8EF7B38E0FC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2" name="Rechtwinkliges Dreieck 111">
          <a:extLst>
            <a:ext uri="{FF2B5EF4-FFF2-40B4-BE49-F238E27FC236}">
              <a16:creationId xmlns:a16="http://schemas.microsoft.com/office/drawing/2014/main" id="{41B43903-D918-4689-BD38-F29ABCBD443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3" name="Rechtwinkliges Dreieck 112">
          <a:extLst>
            <a:ext uri="{FF2B5EF4-FFF2-40B4-BE49-F238E27FC236}">
              <a16:creationId xmlns:a16="http://schemas.microsoft.com/office/drawing/2014/main" id="{09FE9D15-EB3A-4C02-9FC0-A94341BA6B3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4" name="Rechtwinkliges Dreieck 113">
          <a:extLst>
            <a:ext uri="{FF2B5EF4-FFF2-40B4-BE49-F238E27FC236}">
              <a16:creationId xmlns:a16="http://schemas.microsoft.com/office/drawing/2014/main" id="{6581E89D-3A10-4B6B-BA3C-6C47EFE7B4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5" name="Rechtwinkliges Dreieck 114">
          <a:extLst>
            <a:ext uri="{FF2B5EF4-FFF2-40B4-BE49-F238E27FC236}">
              <a16:creationId xmlns:a16="http://schemas.microsoft.com/office/drawing/2014/main" id="{3185F07E-1D98-4172-85A9-73E7EA0F2AF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6" name="Rechtwinkliges Dreieck 115">
          <a:extLst>
            <a:ext uri="{FF2B5EF4-FFF2-40B4-BE49-F238E27FC236}">
              <a16:creationId xmlns:a16="http://schemas.microsoft.com/office/drawing/2014/main" id="{172D41B2-F269-4DA3-B62A-5FEEFD0BEE7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7" name="Rechtwinkliges Dreieck 116">
          <a:extLst>
            <a:ext uri="{FF2B5EF4-FFF2-40B4-BE49-F238E27FC236}">
              <a16:creationId xmlns:a16="http://schemas.microsoft.com/office/drawing/2014/main" id="{2EBC268E-2E9C-4413-8DF6-8A514DF995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8" name="Rechtwinkliges Dreieck 117">
          <a:extLst>
            <a:ext uri="{FF2B5EF4-FFF2-40B4-BE49-F238E27FC236}">
              <a16:creationId xmlns:a16="http://schemas.microsoft.com/office/drawing/2014/main" id="{A4476C1B-9740-454C-8BDB-1245C12DC4F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9" name="Rechtwinkliges Dreieck 118">
          <a:extLst>
            <a:ext uri="{FF2B5EF4-FFF2-40B4-BE49-F238E27FC236}">
              <a16:creationId xmlns:a16="http://schemas.microsoft.com/office/drawing/2014/main" id="{52F182A2-2D41-42A7-9DBC-5665D320EF6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0" name="Rechtwinkliges Dreieck 119">
          <a:extLst>
            <a:ext uri="{FF2B5EF4-FFF2-40B4-BE49-F238E27FC236}">
              <a16:creationId xmlns:a16="http://schemas.microsoft.com/office/drawing/2014/main" id="{21554658-2F5D-4021-B63C-2F8B8596764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1" name="Rechtwinkliges Dreieck 120">
          <a:extLst>
            <a:ext uri="{FF2B5EF4-FFF2-40B4-BE49-F238E27FC236}">
              <a16:creationId xmlns:a16="http://schemas.microsoft.com/office/drawing/2014/main" id="{3526813B-9E3A-49F7-9BA8-22FC0BC312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2" name="Rechtwinkliges Dreieck 121">
          <a:extLst>
            <a:ext uri="{FF2B5EF4-FFF2-40B4-BE49-F238E27FC236}">
              <a16:creationId xmlns:a16="http://schemas.microsoft.com/office/drawing/2014/main" id="{8073BC40-65B8-4108-9393-3B5E2A187F1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3" name="Rechtwinkliges Dreieck 122">
          <a:extLst>
            <a:ext uri="{FF2B5EF4-FFF2-40B4-BE49-F238E27FC236}">
              <a16:creationId xmlns:a16="http://schemas.microsoft.com/office/drawing/2014/main" id="{BC9AC640-5157-485B-ABC8-83EA5A6DE75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4" name="Rechtwinkliges Dreieck 123">
          <a:extLst>
            <a:ext uri="{FF2B5EF4-FFF2-40B4-BE49-F238E27FC236}">
              <a16:creationId xmlns:a16="http://schemas.microsoft.com/office/drawing/2014/main" id="{BA760AF7-F77A-4361-A438-FD2CBD8B47E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5" name="Rechtwinkliges Dreieck 124">
          <a:extLst>
            <a:ext uri="{FF2B5EF4-FFF2-40B4-BE49-F238E27FC236}">
              <a16:creationId xmlns:a16="http://schemas.microsoft.com/office/drawing/2014/main" id="{F4D5B3A4-DAA8-42AA-AB3C-EDFDDBC5B8A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6" name="Rechtwinkliges Dreieck 125">
          <a:extLst>
            <a:ext uri="{FF2B5EF4-FFF2-40B4-BE49-F238E27FC236}">
              <a16:creationId xmlns:a16="http://schemas.microsoft.com/office/drawing/2014/main" id="{C32B4BEB-F02B-4675-AD56-3DBD18D2B94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7" name="Rechtwinkliges Dreieck 126">
          <a:extLst>
            <a:ext uri="{FF2B5EF4-FFF2-40B4-BE49-F238E27FC236}">
              <a16:creationId xmlns:a16="http://schemas.microsoft.com/office/drawing/2014/main" id="{45EE486D-0229-4444-A268-3865933A19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28" name="Rechtwinkliges Dreieck 127">
          <a:extLst>
            <a:ext uri="{FF2B5EF4-FFF2-40B4-BE49-F238E27FC236}">
              <a16:creationId xmlns:a16="http://schemas.microsoft.com/office/drawing/2014/main" id="{CB7F921D-240B-40F5-9F58-C3660256FC67}"/>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29" name="Rechtwinkliges Dreieck 128">
          <a:extLst>
            <a:ext uri="{FF2B5EF4-FFF2-40B4-BE49-F238E27FC236}">
              <a16:creationId xmlns:a16="http://schemas.microsoft.com/office/drawing/2014/main" id="{541101F8-5446-4E5D-8FF8-9E7C0309BC2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30" name="Rechtwinkliges Dreieck 129">
          <a:extLst>
            <a:ext uri="{FF2B5EF4-FFF2-40B4-BE49-F238E27FC236}">
              <a16:creationId xmlns:a16="http://schemas.microsoft.com/office/drawing/2014/main" id="{55316BB2-349E-46C4-A0CC-0BD89FD113A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31" name="Rechtwinkliges Dreieck 130">
          <a:extLst>
            <a:ext uri="{FF2B5EF4-FFF2-40B4-BE49-F238E27FC236}">
              <a16:creationId xmlns:a16="http://schemas.microsoft.com/office/drawing/2014/main" id="{F2631D73-A0E1-409F-99D4-B74502511FB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2" name="Rechtwinkliges Dreieck 131">
          <a:extLst>
            <a:ext uri="{FF2B5EF4-FFF2-40B4-BE49-F238E27FC236}">
              <a16:creationId xmlns:a16="http://schemas.microsoft.com/office/drawing/2014/main" id="{AF139237-5FFF-4AE4-B9F1-55AD35352868}"/>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3" name="Rechtwinkliges Dreieck 132">
          <a:extLst>
            <a:ext uri="{FF2B5EF4-FFF2-40B4-BE49-F238E27FC236}">
              <a16:creationId xmlns:a16="http://schemas.microsoft.com/office/drawing/2014/main" id="{66067FE9-E793-424E-B3C1-E4BA845D1BF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4" name="Rechtwinkliges Dreieck 133">
          <a:extLst>
            <a:ext uri="{FF2B5EF4-FFF2-40B4-BE49-F238E27FC236}">
              <a16:creationId xmlns:a16="http://schemas.microsoft.com/office/drawing/2014/main" id="{9D8C2C6D-CB90-4CA6-82E2-5279D8808EB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5" name="Rechtwinkliges Dreieck 134">
          <a:extLst>
            <a:ext uri="{FF2B5EF4-FFF2-40B4-BE49-F238E27FC236}">
              <a16:creationId xmlns:a16="http://schemas.microsoft.com/office/drawing/2014/main" id="{B5E509EC-5C90-42B1-AF59-390093D409C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6" name="Rechtwinkliges Dreieck 135">
          <a:extLst>
            <a:ext uri="{FF2B5EF4-FFF2-40B4-BE49-F238E27FC236}">
              <a16:creationId xmlns:a16="http://schemas.microsoft.com/office/drawing/2014/main" id="{61A9D62B-E723-4EBE-A6F3-0C6FA1CFB8D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7" name="Rechtwinkliges Dreieck 136">
          <a:extLst>
            <a:ext uri="{FF2B5EF4-FFF2-40B4-BE49-F238E27FC236}">
              <a16:creationId xmlns:a16="http://schemas.microsoft.com/office/drawing/2014/main" id="{6D4D2208-BCA7-4186-8132-AAE7A427619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8" name="Rechtwinkliges Dreieck 137">
          <a:extLst>
            <a:ext uri="{FF2B5EF4-FFF2-40B4-BE49-F238E27FC236}">
              <a16:creationId xmlns:a16="http://schemas.microsoft.com/office/drawing/2014/main" id="{138AD754-34DC-4D9C-A7D5-8E74277ED85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9" name="Rechtwinkliges Dreieck 138">
          <a:extLst>
            <a:ext uri="{FF2B5EF4-FFF2-40B4-BE49-F238E27FC236}">
              <a16:creationId xmlns:a16="http://schemas.microsoft.com/office/drawing/2014/main" id="{B434DF65-7D9C-486C-A70F-65EAB3FBB6C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0" name="Rechtwinkliges Dreieck 139">
          <a:extLst>
            <a:ext uri="{FF2B5EF4-FFF2-40B4-BE49-F238E27FC236}">
              <a16:creationId xmlns:a16="http://schemas.microsoft.com/office/drawing/2014/main" id="{440D350B-6D95-4247-8F24-0E008929AE1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1" name="Rechtwinkliges Dreieck 140">
          <a:extLst>
            <a:ext uri="{FF2B5EF4-FFF2-40B4-BE49-F238E27FC236}">
              <a16:creationId xmlns:a16="http://schemas.microsoft.com/office/drawing/2014/main" id="{510787E8-51D7-43B6-83D2-1A820350735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2" name="Rechtwinkliges Dreieck 141">
          <a:extLst>
            <a:ext uri="{FF2B5EF4-FFF2-40B4-BE49-F238E27FC236}">
              <a16:creationId xmlns:a16="http://schemas.microsoft.com/office/drawing/2014/main" id="{6C85D7A4-034D-4AE3-BD56-C8B852A7863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3" name="Rechtwinkliges Dreieck 142">
          <a:extLst>
            <a:ext uri="{FF2B5EF4-FFF2-40B4-BE49-F238E27FC236}">
              <a16:creationId xmlns:a16="http://schemas.microsoft.com/office/drawing/2014/main" id="{B6AB5AAE-8E7A-4A1C-9CBC-4559D45B005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9525</xdr:rowOff>
    </xdr:from>
    <xdr:to>
      <xdr:col>2</xdr:col>
      <xdr:colOff>7953</xdr:colOff>
      <xdr:row>5</xdr:row>
      <xdr:rowOff>8283</xdr:rowOff>
    </xdr:to>
    <xdr:sp macro="" textlink="">
      <xdr:nvSpPr>
        <xdr:cNvPr id="2" name="Rechtwinkliges Dreieck 1">
          <a:extLst>
            <a:ext uri="{FF2B5EF4-FFF2-40B4-BE49-F238E27FC236}">
              <a16:creationId xmlns:a16="http://schemas.microsoft.com/office/drawing/2014/main" id="{06456447-1DF6-4D8B-B1CE-54303E50FEE6}"/>
            </a:ext>
          </a:extLst>
        </xdr:cNvPr>
        <xdr:cNvSpPr/>
      </xdr:nvSpPr>
      <xdr:spPr>
        <a:xfrm>
          <a:off x="1089329" y="780802"/>
          <a:ext cx="1017768" cy="4122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21</xdr:col>
      <xdr:colOff>882595</xdr:colOff>
      <xdr:row>4</xdr:row>
      <xdr:rowOff>9525</xdr:rowOff>
    </xdr:from>
    <xdr:to>
      <xdr:col>23</xdr:col>
      <xdr:colOff>16564</xdr:colOff>
      <xdr:row>5</xdr:row>
      <xdr:rowOff>8283</xdr:rowOff>
    </xdr:to>
    <xdr:sp macro="" textlink="">
      <xdr:nvSpPr>
        <xdr:cNvPr id="3" name="Rechtwinkliges Dreieck 2">
          <a:extLst>
            <a:ext uri="{FF2B5EF4-FFF2-40B4-BE49-F238E27FC236}">
              <a16:creationId xmlns:a16="http://schemas.microsoft.com/office/drawing/2014/main" id="{9B6FAFE3-0146-474C-AFD3-D6420D9B2B5E}"/>
            </a:ext>
          </a:extLst>
        </xdr:cNvPr>
        <xdr:cNvSpPr/>
      </xdr:nvSpPr>
      <xdr:spPr>
        <a:xfrm flipH="1">
          <a:off x="13469510" y="741045"/>
          <a:ext cx="1089990" cy="41222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twoCellAnchor>
    <xdr:from>
      <xdr:col>21</xdr:col>
      <xdr:colOff>828260</xdr:colOff>
      <xdr:row>33</xdr:row>
      <xdr:rowOff>9525</xdr:rowOff>
    </xdr:from>
    <xdr:to>
      <xdr:col>23</xdr:col>
      <xdr:colOff>16564</xdr:colOff>
      <xdr:row>34</xdr:row>
      <xdr:rowOff>8283</xdr:rowOff>
    </xdr:to>
    <xdr:sp macro="" textlink="">
      <xdr:nvSpPr>
        <xdr:cNvPr id="6" name="Rechtwinkliges Dreieck 5">
          <a:extLst>
            <a:ext uri="{FF2B5EF4-FFF2-40B4-BE49-F238E27FC236}">
              <a16:creationId xmlns:a16="http://schemas.microsoft.com/office/drawing/2014/main" id="{5D321753-8C39-41B2-9F78-186BB5D7C2B8}"/>
            </a:ext>
          </a:extLst>
        </xdr:cNvPr>
        <xdr:cNvSpPr/>
      </xdr:nvSpPr>
      <xdr:spPr>
        <a:xfrm flipH="1">
          <a:off x="26169067" y="4621282"/>
          <a:ext cx="1406718" cy="47583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22</xdr:col>
      <xdr:colOff>188</xdr:colOff>
      <xdr:row>33</xdr:row>
      <xdr:rowOff>9525</xdr:rowOff>
    </xdr:from>
    <xdr:to>
      <xdr:col>23</xdr:col>
      <xdr:colOff>16564</xdr:colOff>
      <xdr:row>34</xdr:row>
      <xdr:rowOff>8283</xdr:rowOff>
    </xdr:to>
    <xdr:sp macro="" textlink="">
      <xdr:nvSpPr>
        <xdr:cNvPr id="7" name="Rechtwinkliges Dreieck 6">
          <a:extLst>
            <a:ext uri="{FF2B5EF4-FFF2-40B4-BE49-F238E27FC236}">
              <a16:creationId xmlns:a16="http://schemas.microsoft.com/office/drawing/2014/main" id="{05FEE483-34D5-43C7-B097-5AF84F85EA70}"/>
            </a:ext>
          </a:extLst>
        </xdr:cNvPr>
        <xdr:cNvSpPr/>
      </xdr:nvSpPr>
      <xdr:spPr>
        <a:xfrm flipH="1">
          <a:off x="5077664" y="6234261"/>
          <a:ext cx="470736" cy="18050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xdr:txBody>
    </xdr:sp>
    <xdr:clientData/>
  </xdr:twoCellAnchor>
  <xdr:twoCellAnchor>
    <xdr:from>
      <xdr:col>26</xdr:col>
      <xdr:colOff>0</xdr:colOff>
      <xdr:row>4</xdr:row>
      <xdr:rowOff>9525</xdr:rowOff>
    </xdr:from>
    <xdr:to>
      <xdr:col>27</xdr:col>
      <xdr:colOff>74392</xdr:colOff>
      <xdr:row>4</xdr:row>
      <xdr:rowOff>404794</xdr:rowOff>
    </xdr:to>
    <xdr:sp macro="" textlink="">
      <xdr:nvSpPr>
        <xdr:cNvPr id="10" name="Rechtwinkliges Dreieck 9">
          <a:extLst>
            <a:ext uri="{FF2B5EF4-FFF2-40B4-BE49-F238E27FC236}">
              <a16:creationId xmlns:a16="http://schemas.microsoft.com/office/drawing/2014/main" id="{4020268C-D7BB-41E8-9E94-F5B72249FE26}"/>
            </a:ext>
          </a:extLst>
        </xdr:cNvPr>
        <xdr:cNvSpPr/>
      </xdr:nvSpPr>
      <xdr:spPr>
        <a:xfrm>
          <a:off x="15868531" y="781938"/>
          <a:ext cx="1755525" cy="39526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11" name="Rechtwinkliges Dreieck 10">
          <a:extLst>
            <a:ext uri="{FF2B5EF4-FFF2-40B4-BE49-F238E27FC236}">
              <a16:creationId xmlns:a16="http://schemas.microsoft.com/office/drawing/2014/main" id="{8F5CCD5D-9F50-4C40-808B-8BF6CADB7B35}"/>
            </a:ext>
          </a:extLst>
        </xdr:cNvPr>
        <xdr:cNvSpPr/>
      </xdr:nvSpPr>
      <xdr:spPr>
        <a:xfrm flipH="1">
          <a:off x="10876660" y="790198"/>
          <a:ext cx="1081317"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26</xdr:col>
      <xdr:colOff>14457</xdr:colOff>
      <xdr:row>33</xdr:row>
      <xdr:rowOff>9525</xdr:rowOff>
    </xdr:from>
    <xdr:to>
      <xdr:col>27</xdr:col>
      <xdr:colOff>16564</xdr:colOff>
      <xdr:row>33</xdr:row>
      <xdr:rowOff>419250</xdr:rowOff>
    </xdr:to>
    <xdr:sp macro="" textlink="">
      <xdr:nvSpPr>
        <xdr:cNvPr id="13" name="Rechtwinkliges Dreieck 12">
          <a:extLst>
            <a:ext uri="{FF2B5EF4-FFF2-40B4-BE49-F238E27FC236}">
              <a16:creationId xmlns:a16="http://schemas.microsoft.com/office/drawing/2014/main" id="{F72A4CDE-657E-494D-A1E7-A063793CDCDA}"/>
            </a:ext>
          </a:extLst>
        </xdr:cNvPr>
        <xdr:cNvSpPr/>
      </xdr:nvSpPr>
      <xdr:spPr>
        <a:xfrm>
          <a:off x="13184708" y="6500681"/>
          <a:ext cx="898436" cy="4097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33</xdr:row>
      <xdr:rowOff>9525</xdr:rowOff>
    </xdr:from>
    <xdr:to>
      <xdr:col>48</xdr:col>
      <xdr:colOff>16564</xdr:colOff>
      <xdr:row>34</xdr:row>
      <xdr:rowOff>8283</xdr:rowOff>
    </xdr:to>
    <xdr:sp macro="" textlink="">
      <xdr:nvSpPr>
        <xdr:cNvPr id="14" name="Rechtwinkliges Dreieck 13">
          <a:extLst>
            <a:ext uri="{FF2B5EF4-FFF2-40B4-BE49-F238E27FC236}">
              <a16:creationId xmlns:a16="http://schemas.microsoft.com/office/drawing/2014/main" id="{7B610E86-D983-4058-9FCA-FF9AA6631AF7}"/>
            </a:ext>
          </a:extLst>
        </xdr:cNvPr>
        <xdr:cNvSpPr/>
      </xdr:nvSpPr>
      <xdr:spPr>
        <a:xfrm flipH="1">
          <a:off x="23396351" y="790198"/>
          <a:ext cx="864462"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marL="0" marR="0" lvl="0" indent="0" algn="r" defTabSz="914400" eaLnBrk="1" fontAlgn="auto" latinLnBrk="0" hangingPunct="1">
            <a:lnSpc>
              <a:spcPct val="100000"/>
            </a:lnSpc>
            <a:spcBef>
              <a:spcPts val="0"/>
            </a:spcBef>
            <a:spcAft>
              <a:spcPts val="0"/>
            </a:spcAft>
            <a:buClrTx/>
            <a:buSzTx/>
            <a:buFontTx/>
            <a:buNone/>
            <a:tabLst/>
            <a:defRPr/>
          </a:pPr>
          <a:endParaRPr lang="de-DE">
            <a:effectLst/>
          </a:endParaRPr>
        </a:p>
        <a:p>
          <a:pPr algn="r"/>
          <a:endParaRPr lang="en-DE" sz="1100"/>
        </a:p>
      </xdr:txBody>
    </xdr:sp>
    <xdr:clientData/>
  </xdr:twoCellAnchor>
  <xdr:twoCellAnchor>
    <xdr:from>
      <xdr:col>1</xdr:col>
      <xdr:colOff>38207</xdr:colOff>
      <xdr:row>33</xdr:row>
      <xdr:rowOff>34077</xdr:rowOff>
    </xdr:from>
    <xdr:to>
      <xdr:col>2</xdr:col>
      <xdr:colOff>54772</xdr:colOff>
      <xdr:row>33</xdr:row>
      <xdr:rowOff>418238</xdr:rowOff>
    </xdr:to>
    <xdr:sp macro="" textlink="">
      <xdr:nvSpPr>
        <xdr:cNvPr id="52" name="Rechtwinkliges Dreieck 51">
          <a:extLst>
            <a:ext uri="{FF2B5EF4-FFF2-40B4-BE49-F238E27FC236}">
              <a16:creationId xmlns:a16="http://schemas.microsoft.com/office/drawing/2014/main" id="{29C408D4-C122-401D-83E7-448D963453B4}"/>
            </a:ext>
          </a:extLst>
        </xdr:cNvPr>
        <xdr:cNvSpPr/>
      </xdr:nvSpPr>
      <xdr:spPr>
        <a:xfrm>
          <a:off x="1128671" y="6349684"/>
          <a:ext cx="1027517"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4" name="Rechtwinkliges Dreieck 3">
          <a:extLst>
            <a:ext uri="{FF2B5EF4-FFF2-40B4-BE49-F238E27FC236}">
              <a16:creationId xmlns:a16="http://schemas.microsoft.com/office/drawing/2014/main" id="{40FEBC3E-5E58-4592-8C5D-D4A22A47F92A}"/>
            </a:ext>
          </a:extLst>
        </xdr:cNvPr>
        <xdr:cNvSpPr/>
      </xdr:nvSpPr>
      <xdr:spPr>
        <a:xfrm flipH="1">
          <a:off x="25829244" y="6325132"/>
          <a:ext cx="880984" cy="43040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wsDr>
</file>

<file path=xl/persons/person.xml><?xml version="1.0" encoding="utf-8"?>
<personList xmlns="http://schemas.microsoft.com/office/spreadsheetml/2018/threadedcomments" xmlns:x="http://schemas.openxmlformats.org/spreadsheetml/2006/main">
  <person displayName="Fabian S." id="{5811D0B1-A57A-4450-81A0-3976F07EE874}" userId="e0323443036ae903" providerId="Windows Live"/>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10" dT="2022-12-14T09:46:48.16" personId="{5811D0B1-A57A-4450-81A0-3976F07EE874}" id="{A85C236D-05DB-43F2-8486-94C3ED1738CF}">
    <text>Niedrigste norm-außentemperatur in München</text>
  </threadedComment>
</ThreadedComments>
</file>

<file path=xl/threadedComments/threadedComment2.xml><?xml version="1.0" encoding="utf-8"?>
<ThreadedComments xmlns="http://schemas.microsoft.com/office/spreadsheetml/2018/threadedcomments" xmlns:x="http://schemas.openxmlformats.org/spreadsheetml/2006/main">
  <threadedComment ref="K8" dT="2022-12-21T22:55:05.85" personId="{5811D0B1-A57A-4450-81A0-3976F07EE874}" id="{E81FE3BF-5112-4A25-BC91-CD43DBCD27A9}">
    <text>Heat power value for normalizing the error (deviation) of the transferred heat.
      For alpha=0.5 a deviation of Delta_Qdot_norm in heat transfer is weigthed equal to a deviation of Delta_T_norm in temperature.</text>
  </threadedComment>
  <threadedComment ref="K9" dT="2022-12-21T22:55:16.36" personId="{5811D0B1-A57A-4450-81A0-3976F07EE874}" id="{CCC9DEA3-A023-434D-A6E7-415EB3707CDF}">
    <text>Temperature difference for normalizing the error (deviation) of the temperature.
      For alpha=0.5 a deviation of Delta_T_norm in temperature is weighted equal to a deviation of Delta_Qdot_norm in heat transfer.</text>
  </threadedComment>
  <threadedComment ref="K12" dT="2022-12-21T22:55:29.36" personId="{5811D0B1-A57A-4450-81A0-3976F07EE874}" id="{1C2117C0-3615-45CC-8B5E-7054A40DEBDE}">
    <text>desired temperature supply primary side</text>
  </threadedComment>
  <threadedComment ref="O12" dT="2022-12-21T22:58:05.11" personId="{5811D0B1-A57A-4450-81A0-3976F07EE874}" id="{A7A6EA90-CAEA-492D-9621-6ACE507760D0}">
    <text>Heat flow rate</text>
  </threadedComment>
  <threadedComment ref="AJ12" dT="2022-12-21T22:58:05.11" personId="{5811D0B1-A57A-4450-81A0-3976F07EE874}" id="{A893FBD8-9D2A-4849-B9F1-D908A7B29464}">
    <text>Heat flow rate</text>
  </threadedComment>
  <threadedComment ref="BE12" dT="2022-12-21T22:58:05.11" personId="{5811D0B1-A57A-4450-81A0-3976F07EE874}" id="{E7ADC60D-5EA4-4077-89E2-4A44E6708D62}">
    <text>Heat flow rate</text>
  </threadedComment>
  <threadedComment ref="BZ12" dT="2022-12-21T22:58:05.11" personId="{5811D0B1-A57A-4450-81A0-3976F07EE874}" id="{63A3DEB9-C437-46A3-8496-D9A967D80ED6}">
    <text>Heat flow rate</text>
  </threadedComment>
  <threadedComment ref="CU12" dT="2022-12-21T22:58:05.11" personId="{5811D0B1-A57A-4450-81A0-3976F07EE874}" id="{37F4D49E-105D-4B2C-A1EE-88A8BAA70AC1}">
    <text>Heat flow rate</text>
  </threadedComment>
  <threadedComment ref="K13" dT="2022-12-21T22:55:39.71" personId="{5811D0B1-A57A-4450-81A0-3976F07EE874}" id="{B7EE2093-4AD3-4DB0-A3C5-9367644F1B4F}">
    <text>desired temperature supply secondary side</text>
  </threadedComment>
  <threadedComment ref="O13" dT="2022-12-21T22:58:20.46" personId="{5811D0B1-A57A-4450-81A0-3976F07EE874}" id="{7A825092-70E5-43CC-BF98-1C866A769816}">
    <text>Inlet temperature on the primary side</text>
  </threadedComment>
  <threadedComment ref="AJ13" dT="2022-12-21T22:58:20.46" personId="{5811D0B1-A57A-4450-81A0-3976F07EE874}" id="{7255C85F-6730-4AC5-A1D2-6AFF5236961E}">
    <text>Inlet temperature on the primary side</text>
  </threadedComment>
  <threadedComment ref="BE13" dT="2022-12-21T22:58:20.46" personId="{5811D0B1-A57A-4450-81A0-3976F07EE874}" id="{C2636F05-425E-4B73-8E36-B19014C50325}">
    <text>Inlet temperature on the primary side</text>
  </threadedComment>
  <threadedComment ref="BZ13" dT="2022-12-21T22:58:20.46" personId="{5811D0B1-A57A-4450-81A0-3976F07EE874}" id="{02FCC821-3A6A-4B4A-B661-56E1E31320D7}">
    <text>Inlet temperature on the primary side</text>
  </threadedComment>
  <threadedComment ref="CU13" dT="2022-12-21T22:58:20.46" personId="{5811D0B1-A57A-4450-81A0-3976F07EE874}" id="{164D37D4-1017-4AC5-B5D3-3D88F4CBC2FE}">
    <text>Inlet temperature on the primary side</text>
  </threadedComment>
  <threadedComment ref="K14" dT="2022-12-21T22:55:50.68" personId="{5811D0B1-A57A-4450-81A0-3976F07EE874}" id="{69C2A468-E814-4ABC-8FF3-25787F4A91B8}">
    <text>desired temperature difference primary side</text>
  </threadedComment>
  <threadedComment ref="O14" dT="2022-12-21T22:58:30.04" personId="{5811D0B1-A57A-4450-81A0-3976F07EE874}" id="{416DD76E-E052-49D1-9029-9869739C442A}">
    <text>Inlet temperature on the secondary side</text>
  </threadedComment>
  <threadedComment ref="AJ14" dT="2022-12-21T22:58:30.04" personId="{5811D0B1-A57A-4450-81A0-3976F07EE874}" id="{25046707-6235-4928-964C-88FA89A25C62}">
    <text>Inlet temperature on the secondary side</text>
  </threadedComment>
  <threadedComment ref="BE14" dT="2022-12-21T22:58:30.04" personId="{5811D0B1-A57A-4450-81A0-3976F07EE874}" id="{B26421D1-1156-4027-859C-659478E8CE41}">
    <text>Inlet temperature on the secondary side</text>
  </threadedComment>
  <threadedComment ref="BZ14" dT="2022-12-21T22:58:30.04" personId="{5811D0B1-A57A-4450-81A0-3976F07EE874}" id="{908B732F-C4DD-41DC-A67A-520EAE0C16B0}">
    <text>Inlet temperature on the secondary side</text>
  </threadedComment>
  <threadedComment ref="CU14" dT="2022-12-21T22:58:30.04" personId="{5811D0B1-A57A-4450-81A0-3976F07EE874}" id="{FB0672EF-CA94-452F-B3E8-574AE66712D4}">
    <text>Inlet temperature on the secondary side</text>
  </threadedComment>
  <threadedComment ref="K15" dT="2022-12-21T22:56:01.39" personId="{5811D0B1-A57A-4450-81A0-3976F07EE874}" id="{112A4D89-C853-4CE5-AAB3-7D46877A557C}">
    <text>desired temperature difference secondary side</text>
  </threadedComment>
  <threadedComment ref="O15" dT="2022-12-21T22:58:43.91" personId="{5811D0B1-A57A-4450-81A0-3976F07EE874}" id="{61273DCA-6178-4FB0-8E6D-7E1099AE6293}">
    <text>Primary side mass flow rate</text>
  </threadedComment>
  <threadedComment ref="AJ15" dT="2022-12-21T22:58:43.91" personId="{5811D0B1-A57A-4450-81A0-3976F07EE874}" id="{C4280B63-8813-4D67-B2C4-D5D151B314E9}">
    <text>Primary side mass flow rate</text>
  </threadedComment>
  <threadedComment ref="BE15" dT="2022-12-21T22:58:43.91" personId="{5811D0B1-A57A-4450-81A0-3976F07EE874}" id="{E1B123C8-B413-451B-BC05-34403B03A20D}">
    <text>Primary side mass flow rate</text>
  </threadedComment>
  <threadedComment ref="BZ15" dT="2022-12-21T22:58:43.91" personId="{5811D0B1-A57A-4450-81A0-3976F07EE874}" id="{8D559860-F75B-48EE-8E5F-0B628F0AB272}">
    <text>Primary side mass flow rate</text>
  </threadedComment>
  <threadedComment ref="CU15" dT="2022-12-21T22:58:43.91" personId="{5811D0B1-A57A-4450-81A0-3976F07EE874}" id="{D9A7A633-1605-4A49-AFED-942316C3527E}">
    <text>Primary side mass flow rate</text>
  </threadedComment>
  <threadedComment ref="O16" dT="2022-12-21T22:59:14.03" personId="{5811D0B1-A57A-4450-81A0-3976F07EE874}" id="{7C104E50-AC62-4AF5-BFC1-89D3727C55A1}">
    <text>Primary side pressure loss</text>
  </threadedComment>
  <threadedComment ref="AJ16" dT="2022-12-21T22:59:14.03" personId="{5811D0B1-A57A-4450-81A0-3976F07EE874}" id="{CDD817C1-2592-4E6B-A5EB-2DB5EDBF8484}">
    <text>Primary side pressure loss</text>
  </threadedComment>
  <threadedComment ref="BE16" dT="2022-12-21T22:59:14.03" personId="{5811D0B1-A57A-4450-81A0-3976F07EE874}" id="{11E378E2-942E-4F88-9814-E1C15FC64CA4}">
    <text>Primary side pressure loss</text>
  </threadedComment>
  <threadedComment ref="BZ16" dT="2022-12-21T22:59:14.03" personId="{5811D0B1-A57A-4450-81A0-3976F07EE874}" id="{F0879D20-697F-44BB-B70E-4900B4251A42}">
    <text>Primary side pressure loss</text>
  </threadedComment>
  <threadedComment ref="CU16" dT="2022-12-21T22:59:14.03" personId="{5811D0B1-A57A-4450-81A0-3976F07EE874}" id="{0809C352-B6D8-49B1-B52C-7351062D3328}">
    <text>Primary side pressure loss</text>
  </threadedComment>
  <threadedComment ref="O17" dT="2022-12-21T22:58:54.60" personId="{5811D0B1-A57A-4450-81A0-3976F07EE874}" id="{EC4019AA-178F-44CC-9796-5625026CA183}">
    <text>Secondary side mass flow rate</text>
  </threadedComment>
  <threadedComment ref="AJ17" dT="2022-12-21T22:58:54.60" personId="{5811D0B1-A57A-4450-81A0-3976F07EE874}" id="{988496CC-BD7E-42B4-912E-E040F3557C4D}">
    <text>Secondary side mass flow rate</text>
  </threadedComment>
  <threadedComment ref="BE17" dT="2022-12-21T22:58:54.60" personId="{5811D0B1-A57A-4450-81A0-3976F07EE874}" id="{9678CB13-C700-4A81-847D-FA43B16617BF}">
    <text>Secondary side mass flow rate</text>
  </threadedComment>
  <threadedComment ref="BZ17" dT="2022-12-21T22:58:54.60" personId="{5811D0B1-A57A-4450-81A0-3976F07EE874}" id="{A7D6BA35-614A-4996-AD94-B409066C901A}">
    <text>Secondary side mass flow rate</text>
  </threadedComment>
  <threadedComment ref="CU17" dT="2022-12-21T22:58:54.60" personId="{5811D0B1-A57A-4450-81A0-3976F07EE874}" id="{1C20D755-186B-4CDC-831A-45B4C2BE3763}">
    <text>Secondary side mass flow rate</text>
  </threadedComment>
  <threadedComment ref="K18" dT="2022-12-21T22:56:14.87" personId="{5811D0B1-A57A-4450-81A0-3976F07EE874}" id="{5B9954A8-5643-4872-BA8F-6F49B4539349}">
    <text>maximum secondary side volume flow in [l/min]</text>
  </threadedComment>
  <threadedComment ref="L18" dT="2022-12-22T09:26:46.87" personId="{5811D0B1-A57A-4450-81A0-3976F07EE874}" id="{E66B5CF4-9A06-4CB3-B2E2-44D8F3FAB293}">
    <text>Calculated Massflow from Heat-exchanger sec with 10% Safety</text>
  </threadedComment>
  <threadedComment ref="O18" dT="2022-12-21T22:59:20.90" personId="{5811D0B1-A57A-4450-81A0-3976F07EE874}" id="{8BB6CA20-01A8-49E0-B756-692E0EF5B853}">
    <text>Secondary side pressure loss</text>
  </threadedComment>
  <threadedComment ref="AG18" dT="2022-12-22T09:26:46.87" personId="{5811D0B1-A57A-4450-81A0-3976F07EE874}" id="{70047790-7771-448E-9DC8-5EC4BFA52269}">
    <text>Calculated Massflow from Heat-exchanger sec with 20% Safety</text>
  </threadedComment>
  <threadedComment ref="AJ18" dT="2022-12-21T22:59:20.90" personId="{5811D0B1-A57A-4450-81A0-3976F07EE874}" id="{2DCED79C-97EC-4351-BE15-0051131F89A8}">
    <text>Secondary side pressure loss</text>
  </threadedComment>
  <threadedComment ref="BB18" dT="2022-12-22T09:26:46.87" personId="{5811D0B1-A57A-4450-81A0-3976F07EE874}" id="{B5F2F4A4-877E-40FB-80CE-FF9EE670D91C}">
    <text>Calculated Massflow from Heat-exchanger sec with 20% Safety</text>
  </threadedComment>
  <threadedComment ref="BE18" dT="2022-12-21T22:59:20.90" personId="{5811D0B1-A57A-4450-81A0-3976F07EE874}" id="{73EA1AB6-7D49-4D07-A690-5A158165B724}">
    <text>Secondary side pressure loss</text>
  </threadedComment>
  <threadedComment ref="BW18" dT="2022-12-22T09:26:46.87" personId="{5811D0B1-A57A-4450-81A0-3976F07EE874}" id="{36EE9444-FF13-4752-8A79-BB7F00E3C2A4}">
    <text>Calculated Massflow from Heat-exchanger sec with 20% Safety</text>
  </threadedComment>
  <threadedComment ref="BZ18" dT="2022-12-21T22:59:20.90" personId="{5811D0B1-A57A-4450-81A0-3976F07EE874}" id="{FC537059-1FF1-47B9-8644-E5EA94CE02FF}">
    <text>Secondary side pressure loss</text>
  </threadedComment>
  <threadedComment ref="CR18" dT="2022-12-22T09:26:46.87" personId="{5811D0B1-A57A-4450-81A0-3976F07EE874}" id="{C1156A6A-5E8E-4397-84AC-77919FBC5B42}">
    <text>Calculated Massflow from Heat-exchanger sec with 20% Safety</text>
  </threadedComment>
  <threadedComment ref="CU18" dT="2022-12-21T22:59:20.90" personId="{5811D0B1-A57A-4450-81A0-3976F07EE874}" id="{96D0BD7F-A5B0-47B2-92E7-99A3A62F025C}">
    <text>Secondary side pressure loss</text>
  </threadedComment>
  <threadedComment ref="K21" dT="2022-12-21T22:56:28.67" personId="{5811D0B1-A57A-4450-81A0-3976F07EE874}" id="{45DC63A6-9D9F-4C19-8383-FBE631188696}">
    <text>Proportional gain for controller in [-]</text>
  </threadedComment>
  <threadedComment ref="O21" dT="2022-12-21T22:59:37.07" personId="{5811D0B1-A57A-4450-81A0-3976F07EE874}" id="{6EBFA90B-A052-4FC6-BF2F-75CC3AC08B2B}">
    <text>Record with performance data</text>
  </threadedComment>
  <threadedComment ref="AF21" dT="2022-12-21T22:56:28.67" personId="{5811D0B1-A57A-4450-81A0-3976F07EE874}" id="{FD85F80C-61FF-40D1-927F-C9E4DA43C58E}">
    <text>Proportional gain for controller in [-]</text>
  </threadedComment>
  <threadedComment ref="AJ21" dT="2022-12-21T22:59:37.07" personId="{5811D0B1-A57A-4450-81A0-3976F07EE874}" id="{2D103C35-3637-4EC2-982E-B91822FA00DF}">
    <text>Record with performance data</text>
  </threadedComment>
  <threadedComment ref="BA21" dT="2022-12-21T22:56:28.67" personId="{5811D0B1-A57A-4450-81A0-3976F07EE874}" id="{66948995-57CF-4C8B-850C-19132A07073E}">
    <text>Proportional gain for controller in [-]</text>
  </threadedComment>
  <threadedComment ref="BE21" dT="2022-12-21T22:59:37.07" personId="{5811D0B1-A57A-4450-81A0-3976F07EE874}" id="{A1562861-C9C9-49DC-8AF8-02F5E138316A}">
    <text>Record with performance data</text>
  </threadedComment>
  <threadedComment ref="BV21" dT="2022-12-21T22:56:28.67" personId="{5811D0B1-A57A-4450-81A0-3976F07EE874}" id="{5D8683DC-C070-45DC-A99A-53A304D5EAA8}">
    <text>Proportional gain for controller in [-]</text>
  </threadedComment>
  <threadedComment ref="BZ21" dT="2022-12-21T22:59:37.07" personId="{5811D0B1-A57A-4450-81A0-3976F07EE874}" id="{B526C397-CE84-4098-A962-FD5636FF8581}">
    <text>Record with performance data</text>
  </threadedComment>
  <threadedComment ref="CQ21" dT="2022-12-21T22:56:28.67" personId="{5811D0B1-A57A-4450-81A0-3976F07EE874}" id="{53F19BBD-F488-42DB-A821-EA423CCAD070}">
    <text>Proportional gain for controller in [-]</text>
  </threadedComment>
  <threadedComment ref="CU21" dT="2022-12-21T22:59:37.07" personId="{5811D0B1-A57A-4450-81A0-3976F07EE874}" id="{C6A9A140-1602-4F76-929C-A1B83D90EF52}">
    <text>Record with performance data</text>
  </threadedComment>
  <threadedComment ref="K22" dT="2022-12-21T22:56:39.05" personId="{5811D0B1-A57A-4450-81A0-3976F07EE874}" id="{F9B7737E-B54E-4102-8544-B6D2C955079B}">
    <text>Integral time constant for controller in [s]</text>
  </threadedComment>
  <threadedComment ref="AF22" dT="2022-12-21T22:56:39.05" personId="{5811D0B1-A57A-4450-81A0-3976F07EE874}" id="{327AA5EC-CA88-44D3-9E7D-3329E5C448AD}">
    <text>Integral time constant for controller in [s]</text>
  </threadedComment>
  <threadedComment ref="BA22" dT="2022-12-21T22:56:39.05" personId="{5811D0B1-A57A-4450-81A0-3976F07EE874}" id="{48BD03C4-7E65-4A76-9CF4-D1784B85D95C}">
    <text>Integral time constant for controller in [s]</text>
  </threadedComment>
  <threadedComment ref="BV22" dT="2022-12-21T22:56:39.05" personId="{5811D0B1-A57A-4450-81A0-3976F07EE874}" id="{60114DC2-E4A6-445C-89F9-56B5EE37D20D}">
    <text>Integral time constant for controller in [s]</text>
  </threadedComment>
  <threadedComment ref="CQ22" dT="2022-12-21T22:56:39.05" personId="{5811D0B1-A57A-4450-81A0-3976F07EE874}" id="{B8F5E13D-4CFC-4538-A39E-8F636AB6D97E}">
    <text>Integral time constant for controller in [s]</text>
  </threadedComment>
  <threadedComment ref="K23" dT="2022-12-21T22:56:49.19" personId="{5811D0B1-A57A-4450-81A0-3976F07EE874}" id="{F4215D63-3880-4826-9257-178A7CF50CBF}">
    <text>Derivative time constant for controller in [s]</text>
  </threadedComment>
  <threadedComment ref="AF23" dT="2022-12-21T22:56:49.19" personId="{5811D0B1-A57A-4450-81A0-3976F07EE874}" id="{245BCA52-CA1D-440B-9495-00DB2A40230A}">
    <text>Derivative time constant for controller in [s]</text>
  </threadedComment>
  <threadedComment ref="BA23" dT="2022-12-21T22:56:49.19" personId="{5811D0B1-A57A-4450-81A0-3976F07EE874}" id="{D91DA006-9DBF-42B4-A1F9-D02A5256D02C}">
    <text>Derivative time constant for controller in [s]</text>
  </threadedComment>
  <threadedComment ref="BV23" dT="2022-12-21T22:56:49.19" personId="{5811D0B1-A57A-4450-81A0-3976F07EE874}" id="{0358D5CC-4EF8-48BD-B14C-6AE883AF0FC6}">
    <text>Derivative time constant for controller in [s]</text>
  </threadedComment>
  <threadedComment ref="CQ23" dT="2022-12-21T22:56:49.19" personId="{5811D0B1-A57A-4450-81A0-3976F07EE874}" id="{06058235-3C85-4EC4-ACE6-770D0805E224}">
    <text>Derivative time constant for controller in [s]</text>
  </threadedComment>
  <threadedComment ref="K24" dT="2022-12-21T22:57:10.70" personId="{5811D0B1-A57A-4450-81A0-3976F07EE874}" id="{0556D1E4-B3DA-41AD-ACC8-9D665C43C310}">
    <text>weight for the relevance of the error of the transferred heat in comparison to the error of temperature objectives (sum is one)</text>
  </threadedComment>
  <threadedComment ref="O24" dT="2022-12-21T23:00:27.35" personId="{5811D0B1-A57A-4450-81A0-3976F07EE874}" id="{65F90FAA-E72A-465C-9676-F41E75878235}">
    <text>Kv (metric) flow coefficient [m3h/bar^(1/2)]</text>
  </threadedComment>
  <threadedComment ref="AF24" dT="2022-12-21T22:57:10.70" personId="{5811D0B1-A57A-4450-81A0-3976F07EE874}" id="{9BCCB487-3423-42BF-B44D-792F17CB2C28}">
    <text>weight for the relevance of the error of the transferred heat in comparison to the error of temperature objectives (sum is one)</text>
  </threadedComment>
  <threadedComment ref="AJ24" dT="2022-12-21T23:00:27.35" personId="{5811D0B1-A57A-4450-81A0-3976F07EE874}" id="{622DBD22-872D-49C7-B834-E77D2A701871}">
    <text>Kv (metric) flow coefficient [m3h/bar^(1/2)]</text>
  </threadedComment>
  <threadedComment ref="BA24" dT="2022-12-21T22:57:10.70" personId="{5811D0B1-A57A-4450-81A0-3976F07EE874}" id="{5F32F45A-E4D9-43E0-9BC1-411846F3673E}">
    <text>weight for the relevance of the error of the transferred heat in comparison to the error of temperature objectives (sum is one)</text>
  </threadedComment>
  <threadedComment ref="BE24" dT="2022-12-21T23:00:27.35" personId="{5811D0B1-A57A-4450-81A0-3976F07EE874}" id="{D7E7F677-6E2B-40FF-A56B-3CF8959C0FF5}">
    <text>Kv (metric) flow coefficient [m3h/bar^(1/2)]</text>
  </threadedComment>
  <threadedComment ref="BV24" dT="2022-12-21T22:57:10.70" personId="{5811D0B1-A57A-4450-81A0-3976F07EE874}" id="{5D3A7F90-4B09-4913-B742-3ED60DCF5C08}">
    <text>weight for the relevance of the error of the transferred heat in comparison to the error of temperature objectives (sum is one)</text>
  </threadedComment>
  <threadedComment ref="BZ24" dT="2022-12-21T23:00:27.35" personId="{5811D0B1-A57A-4450-81A0-3976F07EE874}" id="{BC229DBC-B600-42D6-9EE1-BDDEF76CEB21}">
    <text>Kv (metric) flow coefficient [m3h/bar^(1/2)]</text>
  </threadedComment>
  <threadedComment ref="CQ24" dT="2022-12-21T22:57:10.70" personId="{5811D0B1-A57A-4450-81A0-3976F07EE874}" id="{64EC9FDF-321A-43E8-851A-D33534070A62}">
    <text>weight for the relevance of the error of the transferred heat in comparison to the error of temperature objectives (sum is one)</text>
  </threadedComment>
  <threadedComment ref="CU24" dT="2022-12-21T23:00:27.35" personId="{5811D0B1-A57A-4450-81A0-3976F07EE874}" id="{3EBDC214-4687-418D-8D1E-6DE951FB9E51}">
    <text>Kv (metric) flow coefficient [m3h/bar^(1/2)]</text>
  </threadedComment>
  <threadedComment ref="O25" dT="2022-12-21T23:00:36.88" personId="{5811D0B1-A57A-4450-81A0-3976F07EE874}" id="{87330FE3-E65E-42A6-82C6-CE49C6336866}">
    <text>Valve leakage, l=Kv(y=0)/Kv(y=1)</text>
  </threadedComment>
  <threadedComment ref="AJ25" dT="2022-12-21T23:00:36.88" personId="{5811D0B1-A57A-4450-81A0-3976F07EE874}" id="{0BE30901-799F-4B0C-B074-7613F0B17659}">
    <text>Valve leakage, l=Kv(y=0)/Kv(y=1)</text>
  </threadedComment>
  <threadedComment ref="BE25" dT="2022-12-21T23:00:36.88" personId="{5811D0B1-A57A-4450-81A0-3976F07EE874}" id="{4BE5645E-551C-4887-A92E-E82B5D84F570}">
    <text>Valve leakage, l=Kv(y=0)/Kv(y=1)</text>
  </threadedComment>
  <threadedComment ref="BZ25" dT="2022-12-21T23:00:36.88" personId="{5811D0B1-A57A-4450-81A0-3976F07EE874}" id="{1EBE21B6-8CD3-4346-91C2-1C0169C7689C}">
    <text>Valve leakage, l=Kv(y=0)/Kv(y=1)</text>
  </threadedComment>
  <threadedComment ref="CU25" dT="2022-12-21T23:00:36.88" personId="{5811D0B1-A57A-4450-81A0-3976F07EE874}" id="{88B4174D-8AF4-4CFA-8613-5B8722955824}">
    <text>Valve leakage, l=Kv(y=0)/Kv(y=1)</text>
  </threadedComment>
  <threadedComment ref="O28" dT="2022-12-21T23:00:49.48" personId="{5811D0B1-A57A-4450-81A0-3976F07EE874}" id="{4E0D4BB0-CA01-4016-9845-7D7EF6653B7C}">
    <text>Kv (metric) flow coefficient [m3h/bar^(1/2)]</text>
  </threadedComment>
  <threadedComment ref="AJ28" dT="2022-12-21T23:00:49.48" personId="{5811D0B1-A57A-4450-81A0-3976F07EE874}" id="{6B81AD44-6666-4E41-BA1E-883E0A9F9156}">
    <text>Kv (metric) flow coefficient [m3h/bar^(1/2)]</text>
  </threadedComment>
  <threadedComment ref="BE28" dT="2022-12-21T23:00:49.48" personId="{5811D0B1-A57A-4450-81A0-3976F07EE874}" id="{0624D424-CB8E-4D6F-9AA1-A38E90D09295}">
    <text>Kv (metric) flow coefficient [m3h/bar^(1/2)]</text>
  </threadedComment>
  <threadedComment ref="BZ28" dT="2022-12-21T23:00:49.48" personId="{5811D0B1-A57A-4450-81A0-3976F07EE874}" id="{81755DB2-191D-4D29-B6C9-F48306250783}">
    <text>Kv (metric) flow coefficient [m3h/bar^(1/2)]</text>
  </threadedComment>
  <threadedComment ref="CU28" dT="2022-12-21T23:00:49.48" personId="{5811D0B1-A57A-4450-81A0-3976F07EE874}" id="{BA1648FC-E5C2-4DE0-AB7F-438456EAF30A}">
    <text>Kv (metric) flow coefficient [m3h/bar^(1/2)]</text>
  </threadedComment>
  <threadedComment ref="O29" dT="2022-12-21T23:00:40.17" personId="{5811D0B1-A57A-4450-81A0-3976F07EE874}" id="{FF28AAF3-6461-41B6-BBE6-D78478113589}">
    <text>Valve leakage, l=Kv(y=0)/Kv(y=1)</text>
  </threadedComment>
  <threadedComment ref="AJ29" dT="2022-12-21T23:00:40.17" personId="{5811D0B1-A57A-4450-81A0-3976F07EE874}" id="{DEDDBC02-73EE-4485-BE5B-2AE84783D698}">
    <text>Valve leakage, l=Kv(y=0)/Kv(y=1)</text>
  </threadedComment>
  <threadedComment ref="BE29" dT="2022-12-21T23:00:40.17" personId="{5811D0B1-A57A-4450-81A0-3976F07EE874}" id="{87F23520-A2E3-4EA9-968D-0AF99C670D0A}">
    <text>Valve leakage, l=Kv(y=0)/Kv(y=1)</text>
  </threadedComment>
  <threadedComment ref="BZ29" dT="2022-12-21T23:00:40.17" personId="{5811D0B1-A57A-4450-81A0-3976F07EE874}" id="{9C7D7720-CEAB-439C-BDB7-E38272BEACDA}">
    <text>Valve leakage, l=Kv(y=0)/Kv(y=1)</text>
  </threadedComment>
  <threadedComment ref="CU29" dT="2022-12-21T23:00:40.17" personId="{5811D0B1-A57A-4450-81A0-3976F07EE874}" id="{771FE8B5-7F9E-4E64-BC9F-0D4823E121ED}">
    <text>Valve leakage, l=Kv(y=0)/Kv(y=1)</text>
  </threadedComment>
  <threadedComment ref="O32" dT="2022-12-21T23:00:58.63" personId="{5811D0B1-A57A-4450-81A0-3976F07EE874}" id="{1D6F8963-E552-43D9-A71C-3079C1ED236B}">
    <text>total length of the pipe in the transfer station [m]</text>
  </threadedComment>
  <threadedComment ref="AJ32" dT="2022-12-21T23:00:58.63" personId="{5811D0B1-A57A-4450-81A0-3976F07EE874}" id="{8D0B68C0-1C64-4B8B-8759-5888DA4DBC9B}">
    <text>total length of the pipe in the transfer station [m]</text>
  </threadedComment>
  <threadedComment ref="BE32" dT="2022-12-21T23:00:58.63" personId="{5811D0B1-A57A-4450-81A0-3976F07EE874}" id="{8A79F890-2EA0-4CE0-AC80-CA8A750BC05F}">
    <text>total length of the pipe in the transfer station [m]</text>
  </threadedComment>
  <threadedComment ref="BZ32" dT="2022-12-21T23:00:58.63" personId="{5811D0B1-A57A-4450-81A0-3976F07EE874}" id="{1A3F8E42-8627-43A6-8FD8-62E630082D4A}">
    <text>total length of the pipe in the transfer station [m]</text>
  </threadedComment>
  <threadedComment ref="CU32" dT="2022-12-21T23:00:58.63" personId="{5811D0B1-A57A-4450-81A0-3976F07EE874}" id="{EBF24B99-CE25-49DA-9977-4E485F3954B2}">
    <text>total length of the pipe in the transfer station [m]</text>
  </threadedComment>
  <threadedComment ref="O33" dT="2022-12-21T23:01:10.97" personId="{5811D0B1-A57A-4450-81A0-3976F07EE874}" id="{BBDBC414-7B61-4A1D-8485-E841DADAD2E6}">
    <text>flow coefficient for bends and other orifices in substation [-]</text>
  </threadedComment>
  <threadedComment ref="AJ33" dT="2022-12-21T23:01:10.97" personId="{5811D0B1-A57A-4450-81A0-3976F07EE874}" id="{2CD2BFB7-5250-4FB2-BBCF-8E65B51E587C}">
    <text>flow coefficient for bends and other orifices in substation [-]</text>
  </threadedComment>
  <threadedComment ref="BE33" dT="2022-12-21T23:01:10.97" personId="{5811D0B1-A57A-4450-81A0-3976F07EE874}" id="{894C6CB1-1D35-4F2E-A01F-2BACCCB48BFA}">
    <text>flow coefficient for bends and other orifices in substation [-]</text>
  </threadedComment>
  <threadedComment ref="BZ33" dT="2022-12-21T23:01:10.97" personId="{5811D0B1-A57A-4450-81A0-3976F07EE874}" id="{A9D7CBBE-3072-4EF1-BB36-051F2F3C7270}">
    <text>flow coefficient for bends and other orifices in substation [-]</text>
  </threadedComment>
  <threadedComment ref="CU33" dT="2022-12-21T23:01:10.97" personId="{5811D0B1-A57A-4450-81A0-3976F07EE874}" id="{F1D3FCF6-2C76-47F1-91FE-ACC4FE415FD8}">
    <text>flow coefficient for bends and other orifices in substation [-]</text>
  </threadedComment>
  <threadedComment ref="O34" dT="2022-12-21T23:01:26.10" personId="{5811D0B1-A57A-4450-81A0-3976F07EE874}" id="{737A09C3-18BD-494D-81C0-D0ACC96992E2}">
    <text>diamter of pipes in heat transfer station [m]</text>
  </threadedComment>
  <threadedComment ref="AJ34" dT="2022-12-21T23:01:26.10" personId="{5811D0B1-A57A-4450-81A0-3976F07EE874}" id="{22C02B3A-B8D6-417A-82F3-F890F215596C}">
    <text>diamter of pipes in heat transfer station [m]</text>
  </threadedComment>
  <threadedComment ref="BE34" dT="2022-12-21T23:01:26.10" personId="{5811D0B1-A57A-4450-81A0-3976F07EE874}" id="{A63B7A50-BDDB-4141-B135-D45EE7EC9914}">
    <text>diamter of pipes in heat transfer station [m]</text>
  </threadedComment>
  <threadedComment ref="BZ34" dT="2022-12-21T23:01:26.10" personId="{5811D0B1-A57A-4450-81A0-3976F07EE874}" id="{4FA959CB-D249-45D2-9755-80505A8D4D5A}">
    <text>diamter of pipes in heat transfer station [m]</text>
  </threadedComment>
  <threadedComment ref="CU34" dT="2022-12-21T23:01:26.10" personId="{5811D0B1-A57A-4450-81A0-3976F07EE874}" id="{65D90CB5-7D0B-4FC8-BA6F-2FE5A1B4F839}">
    <text>diamter of pipes in heat transfer station [m]</text>
  </threadedComment>
  <threadedComment ref="O35" dT="2022-12-21T23:01:36.59" personId="{5811D0B1-A57A-4450-81A0-3976F07EE874}" id="{6C24DC84-44F6-43F6-83A4-D77154F81C70}">
    <text>insulation resistance for pipes in heat transfer station [(K m)/W]</text>
  </threadedComment>
  <threadedComment ref="AJ35" dT="2022-12-21T23:01:36.59" personId="{5811D0B1-A57A-4450-81A0-3976F07EE874}" id="{E3F8DA23-2BDE-4669-8510-0DB3BBF42B94}">
    <text>insulation resistance for pipes in heat transfer station [(K m)/W]</text>
  </threadedComment>
  <threadedComment ref="BE35" dT="2022-12-21T23:01:36.59" personId="{5811D0B1-A57A-4450-81A0-3976F07EE874}" id="{7DB409C5-68BB-4861-A554-E685F22EA8EF}">
    <text>insulation resistance for pipes in heat transfer station [(K m)/W]</text>
  </threadedComment>
  <threadedComment ref="BZ35" dT="2022-12-21T23:01:36.59" personId="{5811D0B1-A57A-4450-81A0-3976F07EE874}" id="{AE9BB1CE-6746-4B2E-8EBE-F147C98FA0AF}">
    <text>insulation resistance for pipes in heat transfer station [(K m)/W]</text>
  </threadedComment>
  <threadedComment ref="CU35" dT="2022-12-21T23:01:36.59" personId="{5811D0B1-A57A-4450-81A0-3976F07EE874}" id="{C0862CE8-E68B-4231-A063-C67C849B8457}">
    <text>insulation resistance for pipes in heat transfer station [(K m)/W]</text>
  </threadedComment>
  <threadedComment ref="O36" dT="2022-12-21T23:01:43.37" personId="{5811D0B1-A57A-4450-81A0-3976F07EE874}" id="{E2C3F04A-BDE7-4B8D-B473-E5C057D35A43}">
    <text>Ambient temperature, relevant for heat losses [K]</text>
  </threadedComment>
  <threadedComment ref="AJ36" dT="2022-12-21T23:01:43.37" personId="{5811D0B1-A57A-4450-81A0-3976F07EE874}" id="{51A96075-2DED-47BF-821C-7620B4AEDA31}">
    <text>Ambient temperature, relevant for heat losses [K]</text>
  </threadedComment>
  <threadedComment ref="BE36" dT="2022-12-21T23:01:43.37" personId="{5811D0B1-A57A-4450-81A0-3976F07EE874}" id="{BA63188C-EA98-46E1-A34E-F45D30D79D91}">
    <text>Ambient temperature, relevant for heat losses [K]</text>
  </threadedComment>
  <threadedComment ref="BZ36" dT="2022-12-21T23:01:43.37" personId="{5811D0B1-A57A-4450-81A0-3976F07EE874}" id="{E7C3F43B-802B-4149-AB85-5BA6DB538214}">
    <text>Ambient temperature, relevant for heat losses [K]</text>
  </threadedComment>
  <threadedComment ref="CU36" dT="2022-12-21T23:01:43.37" personId="{5811D0B1-A57A-4450-81A0-3976F07EE874}" id="{4164C2F1-27B0-48CD-8427-ECB906E93D5B}">
    <text>Ambient temperature, relevant for heat losses [K]</text>
  </threadedComment>
  <threadedComment ref="P39" dT="2022-12-22T09:55:45.88" personId="{5811D0B1-A57A-4450-81A0-3976F07EE874}" id="{3BB0A8F7-9812-4EC2-A875-17C274754135}">
    <text>Flow coefficient of fixed resistance that may be in series with valve, k = m_flow/sqrt(dp)</text>
  </threadedComment>
  <threadedComment ref="AK39" dT="2022-12-22T09:55:45.88" personId="{5811D0B1-A57A-4450-81A0-3976F07EE874}" id="{E4FFC83A-3A89-4939-ADB9-B11DCE7F8ADA}">
    <text>Flow coefficient of fixed resistance that may be in series with valve, k = m_flow/sqrt(dp)</text>
  </threadedComment>
  <threadedComment ref="BF39" dT="2022-12-22T09:55:45.88" personId="{5811D0B1-A57A-4450-81A0-3976F07EE874}" id="{91A96676-AD68-4C50-BEC0-0DE90BF1F7EB}">
    <text>Flow coefficient of fixed resistance that may be in series with valve, k = m_flow/sqrt(dp)</text>
  </threadedComment>
  <threadedComment ref="CA39" dT="2022-12-22T09:55:45.88" personId="{5811D0B1-A57A-4450-81A0-3976F07EE874}" id="{0E5D11DA-140C-499B-A21A-51A3CF1D0CC8}">
    <text>Flow coefficient of fixed resistance that may be in series with valve, k = m_flow/sqrt(dp)</text>
  </threadedComment>
  <threadedComment ref="CV39" dT="2022-12-22T09:55:45.88" personId="{5811D0B1-A57A-4450-81A0-3976F07EE874}" id="{C3783B78-2DDD-4607-9206-06EB49105651}">
    <text>Flow coefficient of fixed resistance that may be in series with valve, k = m_flow/sqrt(dp)</text>
  </threadedComment>
  <threadedComment ref="P40" dT="2022-12-22T09:56:38.47" personId="{5811D0B1-A57A-4450-81A0-3976F07EE874}" id="{20826D47-46FB-4999-99E1-C13D626EFAC3}">
    <text>Rangeability, R= 50 ... 100 typically</text>
  </threadedComment>
  <threadedComment ref="AK40" dT="2022-12-22T09:56:38.47" personId="{5811D0B1-A57A-4450-81A0-3976F07EE874}" id="{14CBB2E7-3549-4317-BD83-C441640A401A}">
    <text>Rangeability, R= 50 ... 100 typically</text>
  </threadedComment>
  <threadedComment ref="BF40" dT="2022-12-22T09:56:38.47" personId="{5811D0B1-A57A-4450-81A0-3976F07EE874}" id="{A6107D75-B2A4-4B4B-9DFD-27C6E6FC8C27}">
    <text>Rangeability, R= 50 ... 100 typically</text>
  </threadedComment>
  <threadedComment ref="CA40" dT="2022-12-22T09:56:38.47" personId="{5811D0B1-A57A-4450-81A0-3976F07EE874}" id="{7C018F1C-6EC7-4445-8BE5-31D1DC2A683B}">
    <text>Rangeability, R= 50 ... 100 typically</text>
  </threadedComment>
  <threadedComment ref="CV40" dT="2022-12-22T09:56:38.47" personId="{5811D0B1-A57A-4450-81A0-3976F07EE874}" id="{F1524590-E971-4A99-ACA5-3545774B8913}">
    <text>Rangeability, R= 50 ... 100 typically</text>
  </threadedComment>
  <threadedComment ref="P41" dT="2022-12-22T09:56:53.37" personId="{5811D0B1-A57A-4450-81A0-3976F07EE874}" id="{2F6DB362-C164-4E85-8982-AD825EBB1BE8}">
    <text>Range of significant deviation from equal percentage law</text>
  </threadedComment>
  <threadedComment ref="AK41" dT="2022-12-22T09:56:53.37" personId="{5811D0B1-A57A-4450-81A0-3976F07EE874}" id="{04C2F596-5E85-4826-A668-5CAE0DAC1FC1}">
    <text>Range of significant deviation from equal percentage law</text>
  </threadedComment>
  <threadedComment ref="BF41" dT="2022-12-22T09:56:53.37" personId="{5811D0B1-A57A-4450-81A0-3976F07EE874}" id="{A43694F7-1A58-4A5B-B0FD-6B9BC1B2E22E}">
    <text>Range of significant deviation from equal percentage law</text>
  </threadedComment>
  <threadedComment ref="CA41" dT="2022-12-22T09:56:53.37" personId="{5811D0B1-A57A-4450-81A0-3976F07EE874}" id="{9B192477-363D-41F6-8E7F-5ACAB58234DE}">
    <text>Range of significant deviation from equal percentage law</text>
  </threadedComment>
  <threadedComment ref="CV41" dT="2022-12-22T09:56:53.37" personId="{5811D0B1-A57A-4450-81A0-3976F07EE874}" id="{7419012E-FED4-4E92-A024-A5EA53100580}">
    <text>Range of significant deviation from equal percentage law</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product-selection.grundfos.com/de/products/cr-cre-cri-crie-crn-crne-crt-crte/cr/cr-3-5-96509508?pumpsystemid=2008309350&amp;tab=variant-sizing-results" TargetMode="External"/><Relationship Id="rId2" Type="http://schemas.openxmlformats.org/officeDocument/2006/relationships/hyperlink" Target="https://product-selection.grundfos.com/de/products/cr-cre-cri-crie-crn-crne-crt-crte/cr/cr-1-7-96516176?pumpsystemid=2008306680&amp;tab=variant-sizing-results" TargetMode="External"/><Relationship Id="rId1" Type="http://schemas.openxmlformats.org/officeDocument/2006/relationships/hyperlink" Target="https://www.belimo.com/de/shop/de_CH/Sensoren-Z%C3%A4hler/Thermische-Energiez%C3%A4hler-%28TEZ%29/22PEM-1UC/p?code=22PEM-1UC" TargetMode="External"/><Relationship Id="rId5" Type="http://schemas.openxmlformats.org/officeDocument/2006/relationships/drawing" Target="../drawings/drawing4.xml"/><Relationship Id="rId4" Type="http://schemas.openxmlformats.org/officeDocument/2006/relationships/hyperlink" Target="https://www.reflex-winkelmann.com/uploads/reflex_products/RE1883de_9127142_Waermetauscher_Broschuere.pdf"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s://product-selection.grundfos.com/de/size-page?qcid=1721799451" TargetMode="External"/><Relationship Id="rId7" Type="http://schemas.openxmlformats.org/officeDocument/2006/relationships/comments" Target="../comments2.xml"/><Relationship Id="rId2" Type="http://schemas.openxmlformats.org/officeDocument/2006/relationships/hyperlink" Target="https://product-selection.grundfos.com/de/products/cr-cre-cri-crie-crn-crne-crt-crte/cr/cr-1-7-96516176?pumpsystemid=1725539818&amp;tab=variant-sizing-results" TargetMode="External"/><Relationship Id="rId1" Type="http://schemas.openxmlformats.org/officeDocument/2006/relationships/hyperlink" Target="https://product-selection.grundfos.com/de/size-page?qcid=1721799451" TargetMode="External"/><Relationship Id="rId6" Type="http://schemas.openxmlformats.org/officeDocument/2006/relationships/vmlDrawing" Target="../drawings/vmlDrawing2.vml"/><Relationship Id="rId5" Type="http://schemas.openxmlformats.org/officeDocument/2006/relationships/printerSettings" Target="../printerSettings/printerSettings6.bin"/><Relationship Id="rId4" Type="http://schemas.openxmlformats.org/officeDocument/2006/relationships/hyperlink" Target="https://product-selection.grundfos.com/de/products/cr-cre-cri-crie-crn-crne-crt-crte/cr/cr-1-7-96516176?pumpsystemid=1725539818&amp;tab=variant-sizing-resul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41D8-B512-43AE-BD5D-CE7950B655B4}">
  <sheetPr codeName="Tabelle4">
    <tabColor rgb="FFFFFF00"/>
  </sheetPr>
  <dimension ref="A1:D16"/>
  <sheetViews>
    <sheetView tabSelected="1" topLeftCell="A6" zoomScale="115" zoomScaleNormal="115" workbookViewId="0">
      <selection activeCell="C8" sqref="C8"/>
    </sheetView>
  </sheetViews>
  <sheetFormatPr baseColWidth="10" defaultRowHeight="14.4"/>
  <cols>
    <col min="1" max="1" width="123.3984375" customWidth="1"/>
  </cols>
  <sheetData>
    <row r="1" spans="1:4" ht="15.05" thickBot="1"/>
    <row r="2" spans="1:4" ht="15.05" thickBot="1">
      <c r="A2" s="195" t="s">
        <v>603</v>
      </c>
    </row>
    <row r="3" spans="1:4" ht="16.899999999999999" customHeight="1" thickBot="1">
      <c r="A3" s="194" t="s">
        <v>604</v>
      </c>
    </row>
    <row r="4" spans="1:4" ht="67" customHeight="1" thickBot="1">
      <c r="A4" s="196" t="s">
        <v>618</v>
      </c>
    </row>
    <row r="5" spans="1:4" ht="15.05" thickBot="1">
      <c r="A5" s="194" t="s">
        <v>605</v>
      </c>
    </row>
    <row r="6" spans="1:4" ht="125.85" customHeight="1" thickBot="1">
      <c r="A6" s="196" t="s">
        <v>606</v>
      </c>
    </row>
    <row r="7" spans="1:4" ht="15.05" thickBot="1">
      <c r="A7" s="194" t="s">
        <v>607</v>
      </c>
    </row>
    <row r="8" spans="1:4" ht="99.55" customHeight="1" thickBot="1">
      <c r="A8" s="196" t="s">
        <v>619</v>
      </c>
      <c r="D8" s="47"/>
    </row>
    <row r="9" spans="1:4" ht="15.05" thickBot="1">
      <c r="A9" s="194" t="s">
        <v>608</v>
      </c>
    </row>
    <row r="10" spans="1:4" ht="52" customHeight="1" thickBot="1">
      <c r="A10" s="196" t="s">
        <v>614</v>
      </c>
    </row>
    <row r="11" spans="1:4" ht="15.05" thickBot="1">
      <c r="A11" s="194" t="s">
        <v>610</v>
      </c>
    </row>
    <row r="12" spans="1:4" ht="77.05" customHeight="1" thickBot="1">
      <c r="A12" s="197" t="s">
        <v>616</v>
      </c>
    </row>
    <row r="14" spans="1:4" ht="15.05" thickBot="1"/>
    <row r="15" spans="1:4" ht="15.05" thickBot="1">
      <c r="A15" s="194" t="s">
        <v>615</v>
      </c>
    </row>
    <row r="16" spans="1:4" ht="95.2" customHeight="1" thickBot="1">
      <c r="A16" s="197" t="s">
        <v>617</v>
      </c>
    </row>
  </sheetData>
  <sheetProtection algorithmName="SHA-512" hashValue="Uy4JQa2OUtaOJR4YjzDNGWqH8zo+MqhgYg/RRQxPMhVHA98lOBLQyqW6bLKpxGVomEQYxoj+uhVCapNXKOOQrQ==" saltValue="OMn3tm/aKHCab8XlPRE54Q==" spinCount="100000" sheet="1" objects="1" scenario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2742-2C67-4CA7-B516-51AFAF42199F}">
  <sheetPr codeName="Tabelle7">
    <tabColor rgb="FFFFFF00"/>
  </sheetPr>
  <dimension ref="A2:X71"/>
  <sheetViews>
    <sheetView workbookViewId="0">
      <selection activeCell="I6" sqref="I6:I7"/>
    </sheetView>
  </sheetViews>
  <sheetFormatPr baseColWidth="10" defaultRowHeight="14.4"/>
  <cols>
    <col min="1" max="1" width="7.09765625" customWidth="1"/>
    <col min="2" max="2" width="44.3984375" customWidth="1"/>
    <col min="3" max="3" width="12.59765625" customWidth="1"/>
    <col min="5" max="24" width="5.69921875" customWidth="1"/>
  </cols>
  <sheetData>
    <row r="2" spans="1:24">
      <c r="B2" s="44" t="s">
        <v>195</v>
      </c>
      <c r="C2" s="44" t="s">
        <v>196</v>
      </c>
      <c r="D2" s="44" t="s">
        <v>85</v>
      </c>
      <c r="E2" s="44" t="s">
        <v>86</v>
      </c>
    </row>
    <row r="3" spans="1:24" ht="25.2" customHeight="1">
      <c r="A3" s="198" t="s">
        <v>227</v>
      </c>
      <c r="B3" t="s">
        <v>208</v>
      </c>
      <c r="C3" s="65" t="s">
        <v>15</v>
      </c>
      <c r="D3" s="133" t="s">
        <v>240</v>
      </c>
      <c r="E3" s="42" t="s">
        <v>15</v>
      </c>
      <c r="G3" s="39"/>
    </row>
    <row r="4" spans="1:24" ht="25.2" customHeight="1">
      <c r="A4" s="198"/>
      <c r="B4" t="s">
        <v>202</v>
      </c>
      <c r="C4" s="65" t="s">
        <v>15</v>
      </c>
      <c r="D4" s="133" t="s">
        <v>514</v>
      </c>
      <c r="E4" s="42" t="s">
        <v>15</v>
      </c>
    </row>
    <row r="5" spans="1:24" ht="25.2" customHeight="1">
      <c r="A5" s="198"/>
      <c r="B5" t="s">
        <v>192</v>
      </c>
      <c r="C5" s="63" t="s">
        <v>585</v>
      </c>
      <c r="D5" s="133">
        <v>1</v>
      </c>
      <c r="E5" t="s">
        <v>21</v>
      </c>
    </row>
    <row r="6" spans="1:24" ht="25.2" customHeight="1">
      <c r="A6" s="198"/>
      <c r="B6" t="s">
        <v>193</v>
      </c>
      <c r="C6" s="63" t="s">
        <v>586</v>
      </c>
      <c r="D6" s="133">
        <v>1.5</v>
      </c>
      <c r="E6" t="s">
        <v>21</v>
      </c>
    </row>
    <row r="7" spans="1:24" ht="25.2" customHeight="1">
      <c r="A7" s="198"/>
      <c r="B7" t="s">
        <v>587</v>
      </c>
      <c r="C7" s="63" t="s">
        <v>221</v>
      </c>
      <c r="D7" s="133">
        <v>250</v>
      </c>
      <c r="E7" t="s">
        <v>22</v>
      </c>
    </row>
    <row r="8" spans="1:24" ht="25.2" customHeight="1">
      <c r="A8" s="198"/>
      <c r="B8" t="s">
        <v>588</v>
      </c>
      <c r="C8" s="63" t="s">
        <v>222</v>
      </c>
      <c r="D8" s="133">
        <v>250</v>
      </c>
      <c r="E8" t="s">
        <v>22</v>
      </c>
    </row>
    <row r="9" spans="1:24" ht="25.2" customHeight="1">
      <c r="A9" s="198"/>
      <c r="B9" t="s">
        <v>582</v>
      </c>
      <c r="C9" s="63" t="s">
        <v>589</v>
      </c>
      <c r="D9" s="133">
        <v>65</v>
      </c>
      <c r="E9" t="s">
        <v>13</v>
      </c>
    </row>
    <row r="10" spans="1:24" ht="25.2" customHeight="1">
      <c r="A10" s="198"/>
      <c r="B10" t="s">
        <v>581</v>
      </c>
      <c r="C10" s="63" t="s">
        <v>590</v>
      </c>
      <c r="D10" s="133">
        <v>50</v>
      </c>
      <c r="E10" t="s">
        <v>13</v>
      </c>
    </row>
    <row r="11" spans="1:24" ht="25.2" customHeight="1">
      <c r="A11" s="198"/>
      <c r="B11" t="s">
        <v>194</v>
      </c>
      <c r="C11" s="63" t="s">
        <v>568</v>
      </c>
      <c r="D11" s="133">
        <v>0.5</v>
      </c>
      <c r="E11" s="42" t="s">
        <v>15</v>
      </c>
    </row>
    <row r="12" spans="1:24" ht="25.2" customHeight="1">
      <c r="A12" s="198"/>
      <c r="B12" t="s">
        <v>612</v>
      </c>
      <c r="C12" s="63" t="s">
        <v>201</v>
      </c>
      <c r="D12" s="180">
        <v>0.1</v>
      </c>
    </row>
    <row r="13" spans="1:24">
      <c r="A13" s="198"/>
      <c r="B13" t="s">
        <v>313</v>
      </c>
      <c r="C13" s="64" t="s">
        <v>15</v>
      </c>
      <c r="D13" s="133" t="s">
        <v>198</v>
      </c>
      <c r="E13" s="42" t="s">
        <v>15</v>
      </c>
    </row>
    <row r="14" spans="1:24">
      <c r="A14" s="198"/>
      <c r="B14" t="s">
        <v>611</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25.2" customHeight="1"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ht="25.2" customHeight="1">
      <c r="A18" s="198"/>
      <c r="B18" t="s">
        <v>583</v>
      </c>
      <c r="C18" s="44" t="s">
        <v>277</v>
      </c>
      <c r="D18" s="44" t="s">
        <v>16</v>
      </c>
      <c r="E18" s="181">
        <f>CaseStudy_Conditions_scenarios!U12</f>
        <v>25.272622950819674</v>
      </c>
      <c r="F18" s="182">
        <f>CaseStudy_Conditions_scenarios!U13</f>
        <v>21.507529411764708</v>
      </c>
      <c r="G18" s="182">
        <f>CaseStudy_Conditions_scenarios!U14</f>
        <v>21.244897959183675</v>
      </c>
      <c r="H18" s="182">
        <f>CaseStudy_Conditions_scenarios!U15</f>
        <v>41.826976047904182</v>
      </c>
      <c r="I18" s="182">
        <f>CaseStudy_Conditions_scenarios!U16</f>
        <v>21.244897959183675</v>
      </c>
      <c r="J18" s="182"/>
      <c r="K18" s="182"/>
      <c r="L18" s="182"/>
      <c r="M18" s="182"/>
      <c r="N18" s="182"/>
      <c r="O18" s="182"/>
      <c r="P18" s="182"/>
      <c r="Q18" s="182"/>
      <c r="R18" s="182"/>
      <c r="S18" s="182"/>
      <c r="T18" s="182"/>
      <c r="U18" s="182"/>
      <c r="V18" s="182"/>
      <c r="W18" s="182"/>
      <c r="X18" s="183"/>
    </row>
    <row r="19" spans="1:24" ht="25.2" customHeight="1" thickBot="1">
      <c r="A19" s="198"/>
      <c r="B19" t="s">
        <v>584</v>
      </c>
      <c r="C19" s="44" t="s">
        <v>278</v>
      </c>
      <c r="D19" s="44" t="s">
        <v>16</v>
      </c>
      <c r="E19" s="184">
        <f>E18</f>
        <v>25.272622950819674</v>
      </c>
      <c r="F19" s="185">
        <f t="shared" ref="F19:I19" si="0">F18</f>
        <v>21.507529411764708</v>
      </c>
      <c r="G19" s="185">
        <f t="shared" si="0"/>
        <v>21.244897959183675</v>
      </c>
      <c r="H19" s="185">
        <f t="shared" si="0"/>
        <v>41.826976047904182</v>
      </c>
      <c r="I19" s="185">
        <f t="shared" si="0"/>
        <v>21.244897959183675</v>
      </c>
      <c r="J19" s="185"/>
      <c r="K19" s="185"/>
      <c r="L19" s="185"/>
      <c r="M19" s="185"/>
      <c r="N19" s="185"/>
      <c r="O19" s="185"/>
      <c r="P19" s="185"/>
      <c r="Q19" s="185"/>
      <c r="R19" s="185"/>
      <c r="S19" s="185"/>
      <c r="T19" s="185"/>
      <c r="U19" s="185"/>
      <c r="V19" s="185"/>
      <c r="W19" s="185"/>
      <c r="X19" s="186"/>
    </row>
    <row r="20" spans="1:24" ht="25.2" customHeight="1">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ht="25.2" customHeight="1">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ht="25.2" customHeight="1">
      <c r="A22" s="198"/>
      <c r="B22" t="s">
        <v>314</v>
      </c>
      <c r="C22" t="s">
        <v>315</v>
      </c>
      <c r="D22" t="s">
        <v>13</v>
      </c>
      <c r="E22" s="133">
        <f>AVERAGE(E20:E21)</f>
        <v>52.5</v>
      </c>
      <c r="F22" s="133">
        <f t="shared" ref="F22:I22" si="1">AVERAGE(F20:F21)</f>
        <v>52.5</v>
      </c>
      <c r="G22" s="133">
        <f t="shared" si="1"/>
        <v>52.5</v>
      </c>
      <c r="H22" s="133">
        <f t="shared" si="1"/>
        <v>52.5</v>
      </c>
      <c r="I22" s="133">
        <f t="shared" si="1"/>
        <v>52.5</v>
      </c>
      <c r="J22" s="133"/>
      <c r="K22" s="133"/>
      <c r="L22" s="133"/>
      <c r="M22" s="133"/>
      <c r="N22" s="133"/>
      <c r="O22" s="133"/>
      <c r="P22" s="133"/>
      <c r="Q22" s="133"/>
      <c r="R22" s="133"/>
      <c r="S22" s="133"/>
      <c r="T22" s="133"/>
      <c r="U22" s="133"/>
      <c r="V22" s="133"/>
      <c r="W22" s="133"/>
      <c r="X22" s="133"/>
    </row>
    <row r="23" spans="1:24" ht="25.2" customHeight="1">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2:4">
      <c r="B65">
        <v>39</v>
      </c>
      <c r="C65" s="133"/>
      <c r="D65" s="133"/>
    </row>
    <row r="66" spans="2:4">
      <c r="B66">
        <v>40</v>
      </c>
      <c r="C66" s="133"/>
      <c r="D66" s="133"/>
    </row>
    <row r="67" spans="2:4">
      <c r="B67">
        <v>41</v>
      </c>
      <c r="C67" s="133"/>
      <c r="D67" s="133"/>
    </row>
    <row r="68" spans="2:4">
      <c r="B68">
        <v>42</v>
      </c>
      <c r="C68" s="133"/>
      <c r="D68" s="133"/>
    </row>
    <row r="69" spans="2:4">
      <c r="B69">
        <v>43</v>
      </c>
      <c r="C69" s="133"/>
      <c r="D69" s="133"/>
    </row>
    <row r="70" spans="2:4">
      <c r="B70">
        <v>44</v>
      </c>
      <c r="C70" s="133"/>
      <c r="D70" s="133"/>
    </row>
    <row r="71" spans="2:4">
      <c r="B71">
        <v>45</v>
      </c>
      <c r="C71" s="133"/>
      <c r="D71" s="133"/>
    </row>
  </sheetData>
  <sheetProtection algorithmName="SHA-512" hashValue="Dag3yUYvDElksyHvkea1zlWc5BVdzTbkanZVlVzkN5Rs53ES7JxoHVyW98bs7TH8lpACIkNexrI28v6+lvobrA==" saltValue="n5/zvzNsLqgbOsVvom0LGg==" spinCount="100000" sheet="1" objects="1" scenarios="1"/>
  <mergeCells count="2">
    <mergeCell ref="A3:A14"/>
    <mergeCell ref="A17:A24"/>
  </mergeCells>
  <phoneticPr fontId="10" type="noConversion"/>
  <dataValidations count="1">
    <dataValidation type="custom" allowBlank="1" showInputMessage="1" showErrorMessage="1" sqref="D12" xr:uid="{1C80AE7A-C9FF-4AA7-B95C-2BE9806C5531}">
      <formula1>0.0694444444444444</formula1>
    </dataValidation>
  </dataValidation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1928CEE-415B-4186-B040-7DC3EB1046E3}">
          <x14:formula1>
            <xm:f>auxiliary_calculations!$A$59:$A$60</xm:f>
          </x14:formula1>
          <xm:sqref>D13:D14</xm:sqref>
        </x14:dataValidation>
        <x14:dataValidation type="list" allowBlank="1" showInputMessage="1" showErrorMessage="1" xr:uid="{9FDC3889-BC13-473A-B1C5-005B9CE26122}">
          <x14:formula1>
            <xm:f>auxiliary_calculations!$C$59:$C$62</xm:f>
          </x14:formula1>
          <xm:sqref>D3</xm:sqref>
        </x14:dataValidation>
        <x14:dataValidation type="list" allowBlank="1" showInputMessage="1" showErrorMessage="1" xr:uid="{90C3C99A-26FE-45CF-B1A9-3AED541E160D}">
          <x14:formula1>
            <xm:f>auxiliary_calculations!$E$59:$E$60</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069FD-A178-444A-BB8E-2B575DDADC50}">
  <sheetPr codeName="Tabelle8">
    <tabColor rgb="FF92D050"/>
  </sheetPr>
  <dimension ref="A1:X81"/>
  <sheetViews>
    <sheetView topLeftCell="A15" workbookViewId="0">
      <selection activeCell="L5" sqref="L5"/>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7" width="10.69921875" style="109" customWidth="1"/>
    <col min="8" max="8" width="18.09765625" style="109" customWidth="1"/>
    <col min="9" max="9" width="16.19921875" style="109" customWidth="1"/>
    <col min="10" max="14" width="10.69921875" style="109" customWidth="1"/>
    <col min="15" max="15" width="15.19921875" style="109" customWidth="1"/>
    <col min="16" max="16" width="13.5" style="109" customWidth="1"/>
    <col min="17" max="17" width="14.19921875" style="109" customWidth="1"/>
    <col min="18" max="18" width="11.19921875" style="109"/>
    <col min="19" max="19" width="12.19921875" style="109" bestFit="1" customWidth="1"/>
    <col min="20" max="16384" width="11.19921875" style="109"/>
  </cols>
  <sheetData>
    <row r="1" spans="1:23" ht="25.2" customHeight="1" thickBot="1">
      <c r="A1" s="105" t="s">
        <v>310</v>
      </c>
      <c r="B1" s="106" t="s">
        <v>223</v>
      </c>
      <c r="C1" s="107"/>
      <c r="D1" s="107"/>
      <c r="E1" s="107"/>
      <c r="F1" s="108"/>
    </row>
    <row r="2" spans="1:23" ht="35.85" customHeight="1" thickBot="1">
      <c r="A2" s="110" t="s">
        <v>311</v>
      </c>
      <c r="B2" s="204"/>
      <c r="C2" s="205"/>
      <c r="D2" s="205"/>
      <c r="E2" s="205"/>
      <c r="F2" s="206"/>
      <c r="I2" s="111" t="s">
        <v>312</v>
      </c>
    </row>
    <row r="3" spans="1:23" ht="14.4" customHeight="1">
      <c r="A3" s="112"/>
    </row>
    <row r="4" spans="1:23"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3"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3"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3"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3">
      <c r="A9" s="200" t="s">
        <v>318</v>
      </c>
      <c r="B9" s="200"/>
      <c r="C9" s="118" t="str">
        <f>input_conditions!$D$13</f>
        <v>No</v>
      </c>
      <c r="F9" s="118" t="s">
        <v>473</v>
      </c>
      <c r="G9" s="111"/>
      <c r="J9" s="118" t="str">
        <f>input_conditions!$D$14</f>
        <v>No</v>
      </c>
    </row>
    <row r="10" spans="1:23">
      <c r="L10" s="119"/>
    </row>
    <row r="12" spans="1:23" ht="32.1" customHeight="1">
      <c r="A12" s="120"/>
      <c r="B12" s="121" t="s">
        <v>10</v>
      </c>
      <c r="C12" s="121" t="s">
        <v>234</v>
      </c>
      <c r="D12" s="121" t="s">
        <v>224</v>
      </c>
      <c r="E12" s="121" t="s">
        <v>225</v>
      </c>
      <c r="F12" s="121" t="s">
        <v>287</v>
      </c>
      <c r="G12" s="121" t="s">
        <v>226</v>
      </c>
      <c r="H12" s="121" t="s">
        <v>235</v>
      </c>
      <c r="I12" s="121" t="s">
        <v>271</v>
      </c>
      <c r="J12" s="121" t="s">
        <v>272</v>
      </c>
      <c r="K12" s="121" t="s">
        <v>526</v>
      </c>
      <c r="L12" s="121" t="s">
        <v>533</v>
      </c>
      <c r="M12" s="121" t="s">
        <v>352</v>
      </c>
      <c r="N12" s="121" t="s">
        <v>351</v>
      </c>
      <c r="O12" s="121" t="s">
        <v>527</v>
      </c>
      <c r="P12" s="121" t="s">
        <v>529</v>
      </c>
      <c r="Q12" s="121" t="s">
        <v>374</v>
      </c>
      <c r="R12" s="121" t="s">
        <v>375</v>
      </c>
      <c r="S12" s="121" t="s">
        <v>435</v>
      </c>
      <c r="T12" s="121" t="s">
        <v>436</v>
      </c>
      <c r="U12" s="118" t="s">
        <v>189</v>
      </c>
      <c r="V12" s="118" t="s">
        <v>190</v>
      </c>
      <c r="W12" s="121"/>
    </row>
    <row r="13" spans="1:23">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33</v>
      </c>
      <c r="S13" s="118" t="s">
        <v>18</v>
      </c>
      <c r="T13" s="118" t="s">
        <v>33</v>
      </c>
      <c r="U13" s="118" t="s">
        <v>138</v>
      </c>
      <c r="V13" s="118" t="s">
        <v>138</v>
      </c>
      <c r="W13" s="118"/>
    </row>
    <row r="14" spans="1:23" ht="19.75" customHeight="1">
      <c r="A14" s="193" t="s">
        <v>280</v>
      </c>
      <c r="B14" s="118">
        <v>1</v>
      </c>
      <c r="C14" s="124">
        <f t="shared" ref="C14:C33" si="0">LOOKUP(LOOKUP(B14,pros_to_pipe),$B$41:$H$79)</f>
        <v>21.507529411764708</v>
      </c>
      <c r="D14" s="125">
        <f>IFERROR(IF(((LOOKUP(B14,input_conditions!$E$17:$X$18)/($I$4*$F$6))/$C$5)*3600&gt;LOOKUP(LOOKUP($B14,pros_to_pipe),$B$41:$I$79),(((IFERROR(LOOKUP(-1+LOOKUP($B14,pros_to_pipe),$B$41:$E$79),0)+IFERROR(LOOKUP(1+LOOKUP($B14,pros_to_pipe),$B$41:$G$79),0))/($I$4*$F$6))/$C$5)*3600,((LOOKUP(B14,input_conditions!$E$17:$X$18)/($I$4*$F$6))/$C$5)*3600),0)</f>
        <v>1.2522106355877838</v>
      </c>
      <c r="E14" s="124">
        <f>IFERROR(IF(((LOOKUP(B14,input_conditions!$E$17:$X$19)/($I$4*$F$6))/$C$5)*3600&gt;LOOKUP(LOOKUP($B14,pros_to_pipe),$B$41:$I$79),(((IFERROR(LOOKUP(-1+LOOKUP($B14,pros_to_pipe),$B$41:$D$79),0)+IFERROR(LOOKUP(1+LOOKUP($B14,pros_to_pipe),$B$41:$F$79),0))/($I$4*$F$6))/$C$5)*3600,((LOOKUP(B14,input_conditions!$E$17:$X$19)/($I$4*$F$6))/$C$5)*3600),0)</f>
        <v>1.2522106355877838</v>
      </c>
      <c r="F14" s="126">
        <f>IFERROR(MAX(prosumer_connections!$C6:$V6),0)</f>
        <v>3.5326875320582363</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(1-1*$L$6),0)</f>
        <v>43.532687532058233</v>
      </c>
      <c r="L14" s="124">
        <f>_xlfn.XLOOKUP(B14,prosumer_connections!$C$34:$V$34,prosumer_connections!$C$55:$V$55)/9.806</f>
        <v>6.9612660268618729</v>
      </c>
      <c r="M14" s="125">
        <f t="shared" ref="M14:M18" si="1">IFERROR(D14*SQRT($C$5/(1000*K14/100)),0)</f>
        <v>1.8842556388831011</v>
      </c>
      <c r="N14" s="127">
        <f>IFERROR(IF(M14&gt;0,_xlfn.XLOOKUP(M14,medium_components!$D$86:$D$97,medium_components!$D$86:$D$97,,1),0),0)</f>
        <v>2.5</v>
      </c>
      <c r="O14" s="124">
        <f>IFERROR((((D14/N14)^2 * $C$5/1000)*100),0)</f>
        <v>24.729487127349291</v>
      </c>
      <c r="P14" s="125">
        <f>O14/((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O14)</f>
        <v>0.3622721844233131</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_xlfn.XLOOKUP(LOOKUP(LOOKUP(B14,pros_to_pipe),$B$41:$K$79),medium_components!$C$214:$C$229,medium_components!$E$214:$E$229,,-1), 0)</f>
        <v>0</v>
      </c>
      <c r="T14" s="125">
        <f>IFERROR(((D14/S14)^2)*LOOKUP(S14,medium_components!$E$141:$H$146),0)</f>
        <v>0</v>
      </c>
      <c r="U14" s="124">
        <f t="shared" ref="U14:U33" si="2">IFERROR(C14/($I$4*$F$6),0)</f>
        <v>0.34285875038681185</v>
      </c>
      <c r="V14" s="124">
        <f>IFERROR(C14/(LOOKUP(LOOKUP(B14,input_conditions!$E$17:$X$22),cp_water)*(LOOKUP(B14,input_conditions!$E$17:$X$20)-LOOKUP(B14,input_conditions!$E$17:$X$21))),0)</f>
        <v>0.34302279763580079</v>
      </c>
    </row>
    <row r="15" spans="1:23"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IFERROR(MAX(prosumer_connections!$C7:$V7),0)</f>
        <v>3.5326875320582363</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3">IFERROR((((D15/H15)^2 * $C$5/1000)*100),0)</f>
        <v>0</v>
      </c>
      <c r="J15" s="125">
        <f t="shared" ref="J15:J33" si="4">IFERROR((((E15/H15)^2 * $C$5/1000)*100),0)</f>
        <v>0</v>
      </c>
      <c r="K15" s="125">
        <f>IF(F15&gt;0,$L$6*(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(1-1*$L$6),0)</f>
        <v>43.532687532058233</v>
      </c>
      <c r="L15" s="124">
        <f>_xlfn.XLOOKUP(B15,prosumer_connections!$C$34:$V$34,prosumer_connections!$C$55:$V$55)/9.806</f>
        <v>6.9612660268618729</v>
      </c>
      <c r="M15" s="125">
        <f t="shared" si="1"/>
        <v>1.8842556388831011</v>
      </c>
      <c r="N15" s="127">
        <f>IFERROR(IF(M15&gt;0,_xlfn.XLOOKUP(M15,medium_components!$D$86:$D$97,medium_components!$D$86:$D$97,,1),0),0)</f>
        <v>2.5</v>
      </c>
      <c r="O15" s="124">
        <f t="shared" ref="O15:O33" si="5">IFERROR((((D15/N15)^2 * $C$5/1000)*100),0)</f>
        <v>24.729487127349291</v>
      </c>
      <c r="P15" s="125">
        <f>O15/((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O15)</f>
        <v>0.3622721844233131</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_xlfn.XLOOKUP(LOOKUP(LOOKUP(B15,pros_to_pipe),$B$41:$K$79),medium_components!$C$214:$C$229,medium_components!$E$214:$E$229,,-1), 0)</f>
        <v>0</v>
      </c>
      <c r="T15" s="125">
        <f>IFERROR(((D15/S15)^2)*LOOKUP(S15,medium_components!$E$141:$H$146),0)</f>
        <v>0</v>
      </c>
      <c r="U15" s="124">
        <f t="shared" si="2"/>
        <v>0.34285875038681185</v>
      </c>
      <c r="V15" s="124">
        <f>IFERROR(C15/(LOOKUP(LOOKUP(B15,input_conditions!$E$17:$X$22),cp_water)*(LOOKUP(B15,input_conditions!$E$17:$X$20)-LOOKUP(B15,input_conditions!$E$17:$X$21))),0)</f>
        <v>0.34302279763580079</v>
      </c>
    </row>
    <row r="16" spans="1:23"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IFERROR(MAX(prosumer_connections!$C8:$V8),0)</f>
        <v>3.5326875320582363</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3"/>
        <v>0</v>
      </c>
      <c r="J16" s="125">
        <f t="shared" si="4"/>
        <v>0</v>
      </c>
      <c r="K16" s="125">
        <f>IF(F16&gt;0,$L$6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(1-1*$L$6),0)</f>
        <v>43.532687532058233</v>
      </c>
      <c r="L16" s="124">
        <f>_xlfn.XLOOKUP(B16,prosumer_connections!$C$34:$V$34,prosumer_connections!$C$55:$V$55)/9.806</f>
        <v>8.157192559161528</v>
      </c>
      <c r="M16" s="125">
        <f t="shared" si="1"/>
        <v>1.8612467294914357</v>
      </c>
      <c r="N16" s="127">
        <f>IFERROR(IF(M16&gt;0,_xlfn.XLOOKUP(M16,medium_components!$D$86:$D$97,medium_components!$D$86:$D$97,,1),0),0)</f>
        <v>2.5</v>
      </c>
      <c r="O16" s="124">
        <f t="shared" si="5"/>
        <v>24.129224130544905</v>
      </c>
      <c r="P16" s="125">
        <f>O16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O16)</f>
        <v>0.35661457883226161</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_xlfn.XLOOKUP(LOOKUP(LOOKUP(B16,pros_to_pipe),$B$41:$K$79),medium_components!$C$214:$C$229,medium_components!$E$214:$E$229,,-1), 0)</f>
        <v>0</v>
      </c>
      <c r="T16" s="125">
        <f>IFERROR(((D16/S16)^2)*LOOKUP(S16,medium_components!$E$141:$H$146),0)</f>
        <v>0</v>
      </c>
      <c r="U16" s="124">
        <f t="shared" si="2"/>
        <v>0.33867205418752866</v>
      </c>
      <c r="V16" s="124">
        <f>IFERROR(C16/(LOOKUP(LOOKUP(B16,input_conditions!$E$17:$X$22),cp_water)*(LOOKUP(B16,input_conditions!$E$17:$X$20)-LOOKUP(B16,input_conditions!$E$17:$X$21))),0)</f>
        <v>0.33883409823259453</v>
      </c>
    </row>
    <row r="17" spans="1:22"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IFERROR(MAX(prosumer_connections!$C9:$V9),0)</f>
        <v>3.454605478676239</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3"/>
        <v>0</v>
      </c>
      <c r="J17" s="125">
        <f t="shared" si="4"/>
        <v>0</v>
      </c>
      <c r="K17" s="125">
        <f>IF(F17&gt;0,$L$6*(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(1-1*$L$6),0)</f>
        <v>43.454605478676243</v>
      </c>
      <c r="L17" s="124">
        <f>_xlfn.XLOOKUP(B17,prosumer_connections!$C$34:$V$34,prosumer_connections!$C$55:$V$55)/9.806</f>
        <v>6.852946284772786</v>
      </c>
      <c r="M17" s="125">
        <f t="shared" si="1"/>
        <v>3.6677151561779313</v>
      </c>
      <c r="N17" s="127">
        <f>IFERROR(IF(M17&gt;0,_xlfn.XLOOKUP(M17,medium_components!$D$86:$D$97,medium_components!$D$86:$D$97,,1),0),0)</f>
        <v>4</v>
      </c>
      <c r="O17" s="124">
        <f t="shared" si="5"/>
        <v>36.534824756461695</v>
      </c>
      <c r="P17" s="125">
        <f>O17/((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O17)</f>
        <v>0.45674565563304376</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_xlfn.XLOOKUP(LOOKUP(LOOKUP(B17,pros_to_pipe),$B$41:$K$79),medium_components!$C$214:$C$229,medium_components!$E$214:$E$229,,-1), 0)</f>
        <v>0</v>
      </c>
      <c r="T17" s="125">
        <f>IFERROR(((D17/S17)^2)*LOOKUP(S17,medium_components!$E$141:$H$146),0)</f>
        <v>0</v>
      </c>
      <c r="U17" s="124">
        <f t="shared" si="2"/>
        <v>0.66677787418944967</v>
      </c>
      <c r="V17" s="124">
        <f>IFERROR(C17/(LOOKUP(LOOKUP(B17,input_conditions!$E$17:$X$22),cp_water)*(LOOKUP(B17,input_conditions!$E$17:$X$20)-LOOKUP(B17,input_conditions!$E$17:$X$21))),0)</f>
        <v>0.66709690666513854</v>
      </c>
    </row>
    <row r="18" spans="1:22"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IFERROR(MAX(prosumer_connections!$C10:$V10),0)</f>
        <v>3.0707671379370352</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3"/>
        <v>0</v>
      </c>
      <c r="J18" s="125">
        <f t="shared" si="4"/>
        <v>0</v>
      </c>
      <c r="K18" s="125">
        <f>IF(F18&gt;0,$L$6*(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(1-1*$L$6),0)</f>
        <v>43.07076713793704</v>
      </c>
      <c r="L18" s="124">
        <f>_xlfn.XLOOKUP(B18,prosumer_connections!$C$34:$V$34,prosumer_connections!$C$55:$V$55)/9.806</f>
        <v>8.157192559161528</v>
      </c>
      <c r="M18" s="125">
        <f t="shared" si="1"/>
        <v>1.8712007543140927</v>
      </c>
      <c r="N18" s="127">
        <f>IFERROR(IF(M18&gt;0,_xlfn.XLOOKUP(M18,medium_components!$D$86:$D$97,medium_components!$D$86:$D$97,,1),0),0)</f>
        <v>2.5</v>
      </c>
      <c r="O18" s="124">
        <f t="shared" si="5"/>
        <v>24.129224130544905</v>
      </c>
      <c r="P18" s="125">
        <f>O18/((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O18)</f>
        <v>0.35906588193058242</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_xlfn.XLOOKUP(LOOKUP(LOOKUP(B18,pros_to_pipe),$B$41:$K$79),medium_components!$C$214:$C$229,medium_components!$E$214:$E$229,,-1), 0)</f>
        <v>0</v>
      </c>
      <c r="T18" s="125">
        <f>IFERROR(((D18/S18)^2)*LOOKUP(S18,medium_components!$E$141:$H$146),0)</f>
        <v>0</v>
      </c>
      <c r="U18" s="124">
        <f t="shared" si="2"/>
        <v>0.33867205418752866</v>
      </c>
      <c r="V18" s="124">
        <f>IFERROR(C18/(LOOKUP(LOOKUP(B18,input_conditions!$E$17:$X$22),cp_water)*(LOOKUP(B18,input_conditions!$E$17:$X$20)-LOOKUP(B18,input_conditions!$E$17:$X$21))),0)</f>
        <v>0.33883409823259453</v>
      </c>
    </row>
    <row r="19" spans="1:22" ht="18.95" customHeight="1">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IFERROR(MAX(prosumer_connections!$C11:$V11),0)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3"/>
        <v>0</v>
      </c>
      <c r="J19" s="125">
        <f t="shared" si="4"/>
        <v>0</v>
      </c>
      <c r="K19" s="125">
        <f>IF(F19&gt;0,$L$6*(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(1-1*$L$6),0)</f>
        <v>0</v>
      </c>
      <c r="L19" s="124">
        <f>_xlfn.XLOOKUP(B19,prosumer_connections!$C$34:$V$34,prosumer_connections!$C$55:$V$55)/9.806</f>
        <v>0</v>
      </c>
      <c r="M19" s="125">
        <f>IFERROR(D19*SQRT($C$5/(1000*K19/100)),0)</f>
        <v>0</v>
      </c>
      <c r="N19" s="127">
        <f>IFERROR(IF(M19&gt;0,_xlfn.XLOOKUP(M19,medium_components!$D$86:$D$97,medium_components!$D$86:$D$97,,1),0),0)</f>
        <v>0</v>
      </c>
      <c r="O19" s="124">
        <f t="shared" si="5"/>
        <v>0</v>
      </c>
      <c r="P19" s="125">
        <f>O19/((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_xlfn.XLOOKUP(LOOKUP(LOOKUP(B19,pros_to_pipe),$B$41:$K$79),medium_components!$C$214:$C$229,medium_components!$E$214:$E$229,,-1), 0)</f>
        <v>0</v>
      </c>
      <c r="T19" s="125">
        <f>IFERROR(((D19/S19)^2)*LOOKUP(S19,medium_components!$E$141:$H$146),0)</f>
        <v>0</v>
      </c>
      <c r="U19" s="124">
        <f t="shared" si="2"/>
        <v>0</v>
      </c>
      <c r="V19" s="124">
        <f>IFERROR(C19/(LOOKUP(LOOKUP(B19,input_conditions!$E$17:$X$22),cp_water)*(LOOKUP(B19,input_conditions!$E$17:$X$20)-LOOKUP(B19,input_conditions!$E$17:$X$21))),0)</f>
        <v>0</v>
      </c>
    </row>
    <row r="20" spans="1:22"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IFERROR(MAX(prosumer_connections!$C12:$V12),0)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3"/>
        <v>0</v>
      </c>
      <c r="J20" s="125">
        <f t="shared" si="4"/>
        <v>0</v>
      </c>
      <c r="K20" s="125">
        <f>IF(F20&gt;0,$L$6*(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(1-1*$L$6),0)</f>
        <v>0</v>
      </c>
      <c r="L20" s="124">
        <f>_xlfn.XLOOKUP(B20,prosumer_connections!$C$34:$V$34,prosumer_connections!$C$55:$V$55)/9.806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_xlfn.XLOOKUP(LOOKUP(LOOKUP(B20,pros_to_pipe),$B$41:$K$79),medium_components!$C$214:$C$229,medium_components!$E$214:$E$229,,-1), 0)</f>
        <v>0</v>
      </c>
      <c r="T20" s="125">
        <f>IFERROR(((D20/S20)^2)*LOOKUP(S20,medium_components!$E$141:$H$146),0)</f>
        <v>0</v>
      </c>
      <c r="U20" s="124">
        <f t="shared" si="2"/>
        <v>0</v>
      </c>
      <c r="V20" s="124">
        <f>IFERROR(C20/(LOOKUP(LOOKUP(B20,input_conditions!$E$17:$X$22),cp_water)*(LOOKUP(B20,input_conditions!$E$17:$X$20)-LOOKUP(B20,input_conditions!$E$17:$X$21))),0)</f>
        <v>0</v>
      </c>
    </row>
    <row r="21" spans="1:22"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IFERROR(MAX(prosumer_connections!$C13:$V13),0)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3"/>
        <v>0</v>
      </c>
      <c r="J21" s="125">
        <f t="shared" si="4"/>
        <v>0</v>
      </c>
      <c r="K21" s="125">
        <f>IF(F21&gt;0,$L$6*(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(1-1*$L$6),0)</f>
        <v>0</v>
      </c>
      <c r="L21" s="124">
        <f>_xlfn.XLOOKUP(B21,prosumer_connections!$C$34:$V$34,prosumer_connections!$C$55:$V$55)/9.806</f>
        <v>0</v>
      </c>
      <c r="M21" s="125">
        <f t="shared" si="6"/>
        <v>0</v>
      </c>
      <c r="N21" s="127">
        <f>IFERROR(IF(M21&gt;0,_xlfn.XLOOKUP(M21,medium_components!$D$86:$D$97,medium_components!$D$86:$D$97,,1),0),0)</f>
        <v>0</v>
      </c>
      <c r="O21" s="124">
        <f t="shared" si="5"/>
        <v>0</v>
      </c>
      <c r="P21" s="125">
        <f>O21/((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_xlfn.XLOOKUP(LOOKUP(LOOKUP(B21,pros_to_pipe),$B$41:$K$79),medium_components!$C$214:$C$229,medium_components!$E$214:$E$229,,-1), 0)</f>
        <v>0</v>
      </c>
      <c r="T21" s="125">
        <f>IFERROR(((D21/S21)^2)*LOOKUP(S21,medium_components!$E$141:$H$146),0)</f>
        <v>0</v>
      </c>
      <c r="U21" s="124">
        <f t="shared" si="2"/>
        <v>0</v>
      </c>
      <c r="V21" s="124">
        <f>IFERROR(C21/(LOOKUP(LOOKUP(B21,input_conditions!$E$17:$X$22),cp_water)*(LOOKUP(B21,input_conditions!$E$17:$X$20)-LOOKUP(B21,input_conditions!$E$17:$X$21))),0)</f>
        <v>0</v>
      </c>
    </row>
    <row r="22" spans="1:22"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IFERROR(MAX(prosumer_connections!$C14:$V14),0)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3"/>
        <v>0</v>
      </c>
      <c r="J22" s="125">
        <f t="shared" si="4"/>
        <v>0</v>
      </c>
      <c r="K22" s="125">
        <f>IF(F22&gt;0,$L$6*(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(1-1*$L$6),0)</f>
        <v>0</v>
      </c>
      <c r="L22" s="124">
        <f>_xlfn.XLOOKUP(B22,prosumer_connections!$C$34:$V$34,prosumer_connections!$C$55:$V$55)/9.806</f>
        <v>0</v>
      </c>
      <c r="M22" s="125">
        <f t="shared" si="6"/>
        <v>0</v>
      </c>
      <c r="N22" s="127">
        <f>IFERROR(IF(M22&gt;0,_xlfn.XLOOKUP(M22,medium_components!$D$86:$D$97,medium_components!$D$86:$D$97,,1),0),0)</f>
        <v>0</v>
      </c>
      <c r="O22" s="124">
        <f t="shared" si="5"/>
        <v>0</v>
      </c>
      <c r="P22" s="125">
        <f>O22/((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_xlfn.XLOOKUP(LOOKUP(LOOKUP(B22,pros_to_pipe),$B$41:$K$79),medium_components!$C$214:$C$229,medium_components!$E$214:$E$229,,-1), 0)</f>
        <v>0</v>
      </c>
      <c r="T22" s="125">
        <f>IFERROR(((D22/S22)^2)*LOOKUP(S22,medium_components!$E$141:$H$146),0)</f>
        <v>0</v>
      </c>
      <c r="U22" s="124">
        <f t="shared" si="2"/>
        <v>0</v>
      </c>
      <c r="V22" s="124">
        <f>IFERROR(C22/(LOOKUP(LOOKUP(B22,input_conditions!$E$17:$X$22),cp_water)*(LOOKUP(B22,input_conditions!$E$17:$X$20)-LOOKUP(B22,input_conditions!$E$17:$X$21))),0)</f>
        <v>0</v>
      </c>
    </row>
    <row r="23" spans="1:22"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IFERROR(MAX(prosumer_connections!$C15:$V15),0)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3"/>
        <v>0</v>
      </c>
      <c r="J23" s="125">
        <f t="shared" si="4"/>
        <v>0</v>
      </c>
      <c r="K23" s="125">
        <f>IF(F23&gt;0,$L$6*(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(1-1*$L$6),0)</f>
        <v>0</v>
      </c>
      <c r="L23" s="124">
        <f>_xlfn.XLOOKUP(B23,prosumer_connections!$C$34:$V$34,prosumer_connections!$C$55:$V$55)/9.806</f>
        <v>0</v>
      </c>
      <c r="M23" s="125">
        <f t="shared" si="6"/>
        <v>0</v>
      </c>
      <c r="N23" s="127">
        <f>IFERROR(IF(M23&gt;0,_xlfn.XLOOKUP(M23,medium_components!$D$86:$D$97,medium_components!$D$86:$D$97,,1),0),0)</f>
        <v>0</v>
      </c>
      <c r="O23" s="124">
        <f t="shared" si="5"/>
        <v>0</v>
      </c>
      <c r="P23" s="125">
        <f>O23/((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_xlfn.XLOOKUP(LOOKUP(LOOKUP(B23,pros_to_pipe),$B$41:$K$79),medium_components!$C$214:$C$229,medium_components!$E$214:$E$229,,-1), 0)</f>
        <v>0</v>
      </c>
      <c r="T23" s="125">
        <f>IFERROR(((D23/S23)^2)*LOOKUP(S23,medium_components!$E$141:$H$146),0)</f>
        <v>0</v>
      </c>
      <c r="U23" s="124">
        <f t="shared" si="2"/>
        <v>0</v>
      </c>
      <c r="V23" s="124">
        <f>IFERROR(C23/(LOOKUP(LOOKUP(B23,input_conditions!$E$17:$X$22),cp_water)*(LOOKUP(B23,input_conditions!$E$17:$X$20)-LOOKUP(B23,input_conditions!$E$17:$X$21))),0)</f>
        <v>0</v>
      </c>
    </row>
    <row r="24" spans="1:22"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IFERROR(MAX(prosumer_connections!$C16:$V16),0)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3"/>
        <v>0</v>
      </c>
      <c r="J24" s="125">
        <f t="shared" si="4"/>
        <v>0</v>
      </c>
      <c r="K24" s="125">
        <f>IF(F24&gt;0,$L$6*(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(1-1*$L$6),0)</f>
        <v>0</v>
      </c>
      <c r="L24" s="124">
        <f>_xlfn.XLOOKUP(B24,prosumer_connections!$C$34:$V$34,prosumer_connections!$C$55:$V$55)/9.806</f>
        <v>0</v>
      </c>
      <c r="M24" s="125">
        <f t="shared" si="6"/>
        <v>0</v>
      </c>
      <c r="N24" s="127">
        <f>IFERROR(IF(M24&gt;0,_xlfn.XLOOKUP(M24,medium_components!$D$86:$D$97,medium_components!$D$86:$D$97,,1),0),0)</f>
        <v>0</v>
      </c>
      <c r="O24" s="124">
        <f t="shared" si="5"/>
        <v>0</v>
      </c>
      <c r="P24" s="125">
        <f>O24/((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_xlfn.XLOOKUP(LOOKUP(LOOKUP(B24,pros_to_pipe),$B$41:$K$79),medium_components!$C$214:$C$229,medium_components!$E$214:$E$229,,-1), 0)</f>
        <v>0</v>
      </c>
      <c r="T24" s="125">
        <f>IFERROR(((D24/S24)^2)*LOOKUP(S24,medium_components!$E$141:$H$146),0)</f>
        <v>0</v>
      </c>
      <c r="U24" s="124">
        <f t="shared" si="2"/>
        <v>0</v>
      </c>
      <c r="V24" s="124">
        <f>IFERROR(C24/(LOOKUP(LOOKUP(B24,input_conditions!$E$17:$X$22),cp_water)*(LOOKUP(B24,input_conditions!$E$17:$X$20)-LOOKUP(B24,input_conditions!$E$17:$X$21))),0)</f>
        <v>0</v>
      </c>
    </row>
    <row r="25" spans="1:22"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IFERROR(MAX(prosumer_connections!$C17:$V17),0)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3"/>
        <v>0</v>
      </c>
      <c r="J25" s="125">
        <f t="shared" si="4"/>
        <v>0</v>
      </c>
      <c r="K25" s="125">
        <f>IF(F25&gt;0,$L$6*(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(1-1*$L$6),0)</f>
        <v>0</v>
      </c>
      <c r="L25" s="124">
        <f>_xlfn.XLOOKUP(B25,prosumer_connections!$C$34:$V$34,prosumer_connections!$C$55:$V$55)/9.806</f>
        <v>0</v>
      </c>
      <c r="M25" s="125">
        <f t="shared" si="6"/>
        <v>0</v>
      </c>
      <c r="N25" s="127">
        <f>IFERROR(IF(M25&gt;0,_xlfn.XLOOKUP(M25,medium_components!$D$86:$D$97,medium_components!$D$86:$D$97,,1),0),0)</f>
        <v>0</v>
      </c>
      <c r="O25" s="124">
        <f t="shared" si="5"/>
        <v>0</v>
      </c>
      <c r="P25" s="125">
        <f>O25/((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_xlfn.XLOOKUP(LOOKUP(LOOKUP(B25,pros_to_pipe),$B$41:$K$79),medium_components!$C$214:$C$229,medium_components!$E$214:$E$229,,-1), 0)</f>
        <v>0</v>
      </c>
      <c r="T25" s="125">
        <f>IFERROR(((D25/S25)^2)*LOOKUP(S25,medium_components!$E$141:$H$146),0)</f>
        <v>0</v>
      </c>
      <c r="U25" s="124">
        <f t="shared" si="2"/>
        <v>0</v>
      </c>
      <c r="V25" s="124">
        <f>IFERROR(C25/(LOOKUP(LOOKUP(B25,input_conditions!$E$17:$X$22),cp_water)*(LOOKUP(B25,input_conditions!$E$17:$X$20)-LOOKUP(B25,input_conditions!$E$17:$X$21))),0)</f>
        <v>0</v>
      </c>
    </row>
    <row r="26" spans="1:22"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IFERROR(MAX(prosumer_connections!$C18:$V18),0)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3"/>
        <v>0</v>
      </c>
      <c r="J26" s="125">
        <f t="shared" si="4"/>
        <v>0</v>
      </c>
      <c r="K26" s="125">
        <f>IF(F26&gt;0,$L$6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(1-1*$L$6),0)</f>
        <v>0</v>
      </c>
      <c r="L26" s="124">
        <f>_xlfn.XLOOKUP(B26,prosumer_connections!$C$34:$V$34,prosumer_connections!$C$55:$V$55)/9.806</f>
        <v>0</v>
      </c>
      <c r="M26" s="125">
        <f t="shared" si="6"/>
        <v>0</v>
      </c>
      <c r="N26" s="127">
        <f>IFERROR(IF(M26&gt;0,_xlfn.XLOOKUP(M26,medium_components!$D$86:$D$97,medium_components!$D$86:$D$97,,1),0),0)</f>
        <v>0</v>
      </c>
      <c r="O26" s="124">
        <f t="shared" si="5"/>
        <v>0</v>
      </c>
      <c r="P26" s="125">
        <f>O26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_xlfn.XLOOKUP(LOOKUP(LOOKUP(B26,pros_to_pipe),$B$41:$K$79),medium_components!$C$214:$C$229,medium_components!$E$214:$E$229,,-1), 0)</f>
        <v>0</v>
      </c>
      <c r="T26" s="125">
        <f>IFERROR(((D26/S26)^2)*LOOKUP(S26,medium_components!$E$141:$H$146),0)</f>
        <v>0</v>
      </c>
      <c r="U26" s="124">
        <f t="shared" si="2"/>
        <v>0</v>
      </c>
      <c r="V26" s="124">
        <f>IFERROR(C26/(LOOKUP(LOOKUP(B26,input_conditions!$E$17:$X$22),cp_water)*(LOOKUP(B26,input_conditions!$E$17:$X$20)-LOOKUP(B26,input_conditions!$E$17:$X$21))),0)</f>
        <v>0</v>
      </c>
    </row>
    <row r="27" spans="1:22"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IFERROR(MAX(prosumer_connections!$C19:$V19),0)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3"/>
        <v>0</v>
      </c>
      <c r="J27" s="125">
        <f t="shared" si="4"/>
        <v>0</v>
      </c>
      <c r="K27" s="125">
        <f>IF(F27&gt;0,$L$6*(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(1-1*$L$6),0)</f>
        <v>0</v>
      </c>
      <c r="L27" s="124">
        <f>_xlfn.XLOOKUP(B27,prosumer_connections!$C$34:$V$34,prosumer_connections!$C$55:$V$55)/9.806</f>
        <v>0</v>
      </c>
      <c r="M27" s="125">
        <f t="shared" si="6"/>
        <v>0</v>
      </c>
      <c r="N27" s="127">
        <f>IFERROR(IF(M27&gt;0,_xlfn.XLOOKUP(M27,medium_components!$D$86:$D$97,medium_components!$D$86:$D$97,,1),0),0)</f>
        <v>0</v>
      </c>
      <c r="O27" s="124">
        <f t="shared" si="5"/>
        <v>0</v>
      </c>
      <c r="P27" s="125">
        <f>O27/((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_xlfn.XLOOKUP(LOOKUP(LOOKUP(B27,pros_to_pipe),$B$41:$K$79),medium_components!$C$214:$C$229,medium_components!$E$214:$E$229,,-1), 0)</f>
        <v>0</v>
      </c>
      <c r="T27" s="125">
        <f>IFERROR(((D27/S27)^2)*LOOKUP(S27,medium_components!$E$141:$H$146),0)</f>
        <v>0</v>
      </c>
      <c r="U27" s="124">
        <f t="shared" si="2"/>
        <v>0</v>
      </c>
      <c r="V27" s="124">
        <f>IFERROR(C27/(LOOKUP(LOOKUP(B27,input_conditions!$E$17:$X$22),cp_water)*(LOOKUP(B27,input_conditions!$E$17:$X$20)-LOOKUP(B27,input_conditions!$E$17:$X$21))),0)</f>
        <v>0</v>
      </c>
    </row>
    <row r="28" spans="1:22"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IFERROR(MAX(prosumer_connections!$C20:$V20),0)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3"/>
        <v>0</v>
      </c>
      <c r="J28" s="125">
        <f t="shared" si="4"/>
        <v>0</v>
      </c>
      <c r="K28" s="125">
        <f>IF(F28&gt;0,$L$6*(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(1-1*$L$6),0)</f>
        <v>0</v>
      </c>
      <c r="L28" s="124">
        <f>_xlfn.XLOOKUP(B28,prosumer_connections!$C$34:$V$34,prosumer_connections!$C$55:$V$55)/9.806</f>
        <v>0</v>
      </c>
      <c r="M28" s="125">
        <f t="shared" si="6"/>
        <v>0</v>
      </c>
      <c r="N28" s="127">
        <f>IFERROR(IF(M28&gt;0,_xlfn.XLOOKUP(M28,medium_components!$D$86:$D$97,medium_components!$D$86:$D$97,,1),0),0)</f>
        <v>0</v>
      </c>
      <c r="O28" s="124">
        <f t="shared" si="5"/>
        <v>0</v>
      </c>
      <c r="P28" s="125">
        <f>O28/((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_xlfn.XLOOKUP(LOOKUP(LOOKUP(B28,pros_to_pipe),$B$41:$K$79),medium_components!$C$214:$C$229,medium_components!$E$214:$E$229,,-1), 0)</f>
        <v>0</v>
      </c>
      <c r="T28" s="125">
        <f>IFERROR(((D28/S28)^2)*LOOKUP(S28,medium_components!$E$141:$H$146),0)</f>
        <v>0</v>
      </c>
      <c r="U28" s="124">
        <f t="shared" si="2"/>
        <v>0</v>
      </c>
      <c r="V28" s="124">
        <f>IFERROR(C28/(LOOKUP(LOOKUP(B28,input_conditions!$E$17:$X$22),cp_water)*(LOOKUP(B28,input_conditions!$E$17:$X$20)-LOOKUP(B28,input_conditions!$E$17:$X$21))),0)</f>
        <v>0</v>
      </c>
    </row>
    <row r="29" spans="1:22"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IFERROR(MAX(prosumer_connections!$C21:$V21),0)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3"/>
        <v>0</v>
      </c>
      <c r="J29" s="125">
        <f t="shared" si="4"/>
        <v>0</v>
      </c>
      <c r="K29" s="125">
        <f>IF(F29&gt;0,$L$6*(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(1-1*$L$6),0)</f>
        <v>0</v>
      </c>
      <c r="L29" s="124">
        <f>_xlfn.XLOOKUP(B29,prosumer_connections!$C$34:$V$34,prosumer_connections!$C$55:$V$55)/9.806</f>
        <v>0</v>
      </c>
      <c r="M29" s="125">
        <f t="shared" si="6"/>
        <v>0</v>
      </c>
      <c r="N29" s="127">
        <f>IFERROR(IF(M29&gt;0,_xlfn.XLOOKUP(M29,medium_components!$D$86:$D$97,medium_components!$D$86:$D$97,,1),0),0)</f>
        <v>0</v>
      </c>
      <c r="O29" s="124">
        <f t="shared" si="5"/>
        <v>0</v>
      </c>
      <c r="P29" s="125">
        <f>O29/((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_xlfn.XLOOKUP(LOOKUP(LOOKUP(B29,pros_to_pipe),$B$41:$K$79),medium_components!$C$214:$C$229,medium_components!$E$214:$E$229,,-1), 0)</f>
        <v>0</v>
      </c>
      <c r="T29" s="125">
        <f>IFERROR(((D29/S29)^2)*LOOKUP(S29,medium_components!$E$141:$H$146),0)</f>
        <v>0</v>
      </c>
      <c r="U29" s="124">
        <f t="shared" si="2"/>
        <v>0</v>
      </c>
      <c r="V29" s="124">
        <f>IFERROR(C29/(LOOKUP(LOOKUP(B29,input_conditions!$E$17:$X$22),cp_water)*(LOOKUP(B29,input_conditions!$E$17:$X$20)-LOOKUP(B29,input_conditions!$E$17:$X$21))),0)</f>
        <v>0</v>
      </c>
    </row>
    <row r="30" spans="1:22"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IFERROR(MAX(prosumer_connections!$C22:$V22),0)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3"/>
        <v>0</v>
      </c>
      <c r="J30" s="125">
        <f t="shared" si="4"/>
        <v>0</v>
      </c>
      <c r="K30" s="125">
        <f>IF(F30&gt;0,$L$6*(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(1-1*$L$6),0)</f>
        <v>0</v>
      </c>
      <c r="L30" s="124">
        <f>_xlfn.XLOOKUP(B30,prosumer_connections!$C$34:$V$34,prosumer_connections!$C$55:$V$55)/9.806</f>
        <v>0</v>
      </c>
      <c r="M30" s="125">
        <f t="shared" si="6"/>
        <v>0</v>
      </c>
      <c r="N30" s="127">
        <f>IFERROR(IF(M30&gt;0,_xlfn.XLOOKUP(M30,medium_components!$D$86:$D$97,medium_components!$D$86:$D$97,,1),0),0)</f>
        <v>0</v>
      </c>
      <c r="O30" s="124">
        <f t="shared" si="5"/>
        <v>0</v>
      </c>
      <c r="P30" s="125">
        <f>O30/((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_xlfn.XLOOKUP(LOOKUP(LOOKUP(B30,pros_to_pipe),$B$41:$K$79),medium_components!$C$214:$C$229,medium_components!$E$214:$E$229,,-1), 0)</f>
        <v>0</v>
      </c>
      <c r="T30" s="125">
        <f>IFERROR(((D30/S30)^2)*LOOKUP(S30,medium_components!$E$141:$H$146),0)</f>
        <v>0</v>
      </c>
      <c r="U30" s="124">
        <f t="shared" si="2"/>
        <v>0</v>
      </c>
      <c r="V30" s="124">
        <f>IFERROR(C30/(LOOKUP(LOOKUP(B30,input_conditions!$E$17:$X$22),cp_water)*(LOOKUP(B30,input_conditions!$E$17:$X$20)-LOOKUP(B30,input_conditions!$E$17:$X$21))),0)</f>
        <v>0</v>
      </c>
    </row>
    <row r="31" spans="1:22"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IFERROR(MAX(prosumer_connections!$C23:$V23),0)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3"/>
        <v>0</v>
      </c>
      <c r="J31" s="125">
        <f t="shared" si="4"/>
        <v>0</v>
      </c>
      <c r="K31" s="125">
        <f>IF(F31&gt;0,$L$6*(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(1-1*$L$6),0)</f>
        <v>0</v>
      </c>
      <c r="L31" s="124">
        <f>_xlfn.XLOOKUP(B31,prosumer_connections!$C$34:$V$34,prosumer_connections!$C$55:$V$55)/9.806</f>
        <v>0</v>
      </c>
      <c r="M31" s="125">
        <f t="shared" si="6"/>
        <v>0</v>
      </c>
      <c r="N31" s="127">
        <f>IFERROR(IF(M31&gt;0,_xlfn.XLOOKUP(M31,medium_components!$D$86:$D$97,medium_components!$D$86:$D$97,,1),0),0)</f>
        <v>0</v>
      </c>
      <c r="O31" s="124">
        <f t="shared" si="5"/>
        <v>0</v>
      </c>
      <c r="P31" s="125">
        <f>O31/((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_xlfn.XLOOKUP(LOOKUP(LOOKUP(B31,pros_to_pipe),$B$41:$K$79),medium_components!$C$214:$C$229,medium_components!$E$214:$E$229,,-1), 0)</f>
        <v>0</v>
      </c>
      <c r="T31" s="125">
        <f>IFERROR(((D31/S31)^2)*LOOKUP(S31,medium_components!$E$141:$H$146),0)</f>
        <v>0</v>
      </c>
      <c r="U31" s="124">
        <f t="shared" si="2"/>
        <v>0</v>
      </c>
      <c r="V31" s="124">
        <f>IFERROR(C31/(LOOKUP(LOOKUP(B31,input_conditions!$E$17:$X$22),cp_water)*(LOOKUP(B31,input_conditions!$E$17:$X$20)-LOOKUP(B31,input_conditions!$E$17:$X$21))),0)</f>
        <v>0</v>
      </c>
    </row>
    <row r="32" spans="1:22">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IFERROR(MAX(prosumer_connections!$C24:$V24),0)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3"/>
        <v>0</v>
      </c>
      <c r="J32" s="125">
        <f t="shared" si="4"/>
        <v>0</v>
      </c>
      <c r="K32" s="125">
        <f>IF(F32&gt;0,$L$6*(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(1-1*$L$6),0)</f>
        <v>0</v>
      </c>
      <c r="L32" s="124">
        <f>_xlfn.XLOOKUP(B32,prosumer_connections!$C$34:$V$34,prosumer_connections!$C$55:$V$55)/9.806</f>
        <v>0</v>
      </c>
      <c r="M32" s="125">
        <f t="shared" si="6"/>
        <v>0</v>
      </c>
      <c r="N32" s="127">
        <f>IFERROR(IF(M32&gt;0,_xlfn.XLOOKUP(M32,medium_components!$D$86:$D$97,medium_components!$D$86:$D$97,,1),0),0)</f>
        <v>0</v>
      </c>
      <c r="O32" s="124">
        <f t="shared" si="5"/>
        <v>0</v>
      </c>
      <c r="P32" s="125">
        <f>O32/((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_xlfn.XLOOKUP(LOOKUP(LOOKUP(B32,pros_to_pipe),$B$41:$K$79),medium_components!$C$214:$C$229,medium_components!$E$214:$E$229,,-1), 0)</f>
        <v>0</v>
      </c>
      <c r="T32" s="125">
        <f>IFERROR(((D32/S32)^2)*LOOKUP(S32,medium_components!$E$141:$H$146),0)</f>
        <v>0</v>
      </c>
      <c r="U32" s="124">
        <f t="shared" si="2"/>
        <v>0</v>
      </c>
      <c r="V32" s="124">
        <f>IFERROR(C32/(LOOKUP(LOOKUP(B32,input_conditions!$E$17:$X$22),cp_water)*(LOOKUP(B32,input_conditions!$E$17:$X$20)-LOOKUP(B32,input_conditions!$E$17:$X$21))),0)</f>
        <v>0</v>
      </c>
    </row>
    <row r="33" spans="1:24">
      <c r="A33" s="193" t="s">
        <v>279</v>
      </c>
      <c r="B33" s="118">
        <v>20</v>
      </c>
      <c r="C33" s="124">
        <f t="shared" si="0"/>
        <v>0</v>
      </c>
      <c r="D33" s="125">
        <f>IFERROR(IF(((LOOKUP(B33,input_conditions!$E$17:$X$18)/($I$4*$F$6))/$C$5)*3600&gt;LOOKUP(LOOKUP($B33,pros_to_pipe),$B$41:$I$80),(((IFERROR(LOOKUP(-1+LOOKUP($B33,pros_to_pipe),$B$41:$E$80),0)+IFERROR(LOOKUP(1+LOOKUP($B33,pros_to_pipe),$B$41:$G$80),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IFERROR(MAX(prosumer_connections!$C25:$V25),0)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3"/>
        <v>0</v>
      </c>
      <c r="J33" s="125">
        <f t="shared" si="4"/>
        <v>0</v>
      </c>
      <c r="K33" s="125">
        <f>IF(F33&gt;0,$L$6*(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(1-1*$L$6),0)</f>
        <v>0</v>
      </c>
      <c r="L33" s="124">
        <f>_xlfn.XLOOKUP(B33,prosumer_connections!$C$34:$V$34,prosumer_connections!$C$55:$V$55)/9.806</f>
        <v>0</v>
      </c>
      <c r="M33" s="125">
        <f t="shared" si="6"/>
        <v>0</v>
      </c>
      <c r="N33" s="127">
        <f>IFERROR(IF(M33&gt;0,_xlfn.XLOOKUP(M33,medium_components!$D$86:$D$97,medium_components!$D$86:$D$97,,1),0),0)</f>
        <v>0</v>
      </c>
      <c r="O33" s="124">
        <f t="shared" si="5"/>
        <v>0</v>
      </c>
      <c r="P33" s="125">
        <f>O33/((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_xlfn.XLOOKUP(LOOKUP(LOOKUP(B33,pros_to_pipe),$B$41:$K$79),medium_components!$C$214:$C$229,medium_components!$E$214:$E$229,,-1), 0)</f>
        <v>0</v>
      </c>
      <c r="T33" s="125">
        <f>IFERROR(((D33/S33)^2)*LOOKUP(S33,medium_components!$E$141:$H$146),0)</f>
        <v>0</v>
      </c>
      <c r="U33" s="124">
        <f t="shared" si="2"/>
        <v>0</v>
      </c>
      <c r="V33" s="124">
        <f>IFERROR(C33/(LOOKUP(LOOKUP(B33,input_conditions!$E$17:$X$22),cp_water)*(LOOKUP(B33,input_conditions!$E$17:$X$20)-LOOKUP(B33,input_conditions!$E$17:$X$21))),0)</f>
        <v>0</v>
      </c>
    </row>
    <row r="34" spans="1:24">
      <c r="B34" s="118"/>
      <c r="D34" s="125"/>
      <c r="E34" s="125"/>
      <c r="F34" s="125"/>
    </row>
    <row r="35" spans="1:24">
      <c r="A35" s="123"/>
      <c r="B35" s="118"/>
      <c r="D35" s="125"/>
      <c r="G35" s="125"/>
      <c r="J35" s="125"/>
    </row>
    <row r="37" spans="1:24" ht="15.05" thickBot="1"/>
    <row r="38" spans="1:24" ht="15.05" thickBot="1">
      <c r="D38" s="201" t="s">
        <v>239</v>
      </c>
      <c r="E38" s="202"/>
      <c r="F38" s="202"/>
      <c r="G38" s="203"/>
      <c r="H38" s="129" t="s">
        <v>613</v>
      </c>
    </row>
    <row r="39" spans="1:24">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569</v>
      </c>
      <c r="S39" s="118" t="s">
        <v>487</v>
      </c>
      <c r="T39" s="118"/>
      <c r="U39" s="118"/>
    </row>
    <row r="40" spans="1:24">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c r="V40" s="118"/>
    </row>
    <row r="41" spans="1:24">
      <c r="A41" s="192" t="s">
        <v>269</v>
      </c>
      <c r="B41" s="118">
        <v>1</v>
      </c>
      <c r="C41" s="109">
        <f>IF(input_conditions!C27&gt;0,input_conditions!C27,)</f>
        <v>10</v>
      </c>
      <c r="D41" s="125">
        <f>IF(ISEVEN($B41),IF(MAX(D42:E42),SUMIFS($D$41:$D$79,$B$41:$B$79,"="&amp;$B41-1),0),LOOKUP(LOOKUP($B41,pipe_to_pros),input_conditions!$E$17:$X$18))</f>
        <v>25.272622950819674</v>
      </c>
      <c r="E41" s="125">
        <f>IF(ISEVEN($B41),IF(MAX(D42:E42),SUMIFS($E$41:$E$79,$B$41:$B$79,"="&amp;$B41-1),0),LOOKUP(LOOKUP($B41,pipe_to_pros),input_conditions!$E$17:$X$19))</f>
        <v>25.272622950819674</v>
      </c>
      <c r="F41" s="125">
        <f>IF(ISEVEN($B41),SUMIFS($F$41:$F$79,$B$41:$B$79,"="&amp;$B41+1),LOOKUP(LOOKUP($B41,pipe_to_pros),input_conditions!$E$17:$X$18))</f>
        <v>25.272622950819674</v>
      </c>
      <c r="G41" s="125">
        <f>IF(ISEVEN($B41),SUMIFS($G$41:$G$79,$B$41:$B$79,"="&amp;$B41+1),LOOKUP(LOOKUP($B41,pipe_to_pros),input_conditions!$E$17:$X$19))</f>
        <v>25.272622950819674</v>
      </c>
      <c r="H41" s="125">
        <f>IF(ISEVEN(B41),MAX(MIN(D41,G41),MIN(E41,F41)),IF(OR(MAX(D41:G41)=G41,MAX(D41:G41)=E41),IF(IFERROR(F42+D40,MAX(F42,D40))&lt;E41,IFERROR(F42+D40,MAX(F42,D40)),E41),IF(IFERROR(G42+E40,MAX(G42,E40))&lt;D41,IFERROR(G42+E40,MAX(G42,E40)),D41)))</f>
        <v>21.507529411764708</v>
      </c>
      <c r="I41" s="125">
        <f>((H41/($I$4*$F$6))/$C$5)*3600</f>
        <v>1.2522106355877838</v>
      </c>
      <c r="J41" s="125">
        <f>IF(ISODD(B41),2*SQRT((I41/3600)/(PI()*$I$6))*1000,2*SQRT((I41/3600)/(PI()*$I$7))*1000)</f>
        <v>21.044688559034444</v>
      </c>
      <c r="K41" s="132">
        <v>25</v>
      </c>
      <c r="L41" s="109">
        <f>IFERROR(IF($C$6="PJP",LOOKUP(K41,medium_components!$B$31:$C$48),LOOKUP(K41,medium_components!$F$31:$G$48)),0)</f>
        <v>27.3</v>
      </c>
      <c r="M41" s="125">
        <f>IF(N(L41)=0,0,(4*I41/(((L41/1000)^2)*PI()))/3600)</f>
        <v>0.59423703061459976</v>
      </c>
      <c r="N41" s="125">
        <f>IF(M41=0,0,auxiliary_calculations!C12*$C$5*M41^2/(2*L41/1000))</f>
        <v>160.57670600264709</v>
      </c>
      <c r="O41" s="130">
        <f>2*N41*C41/1000</f>
        <v>3.2115341200529421</v>
      </c>
      <c r="P41" s="109">
        <f>IF(input_conditions!D27&gt;0,input_conditions!D27,)</f>
        <v>2</v>
      </c>
      <c r="Q41" s="131">
        <f>(P41*$C$5*M41^2)/2/1000</f>
        <v>0.34806453500285395</v>
      </c>
      <c r="R41" s="124">
        <f>IF($C$9="Yes",O41+Q41,O41+O41*$L$7)</f>
        <v>3.5326875320582363</v>
      </c>
      <c r="S41" s="124">
        <f>IFERROR(IF(ISEVEN(B41),((R41-O41)*1000)/(($C$5/2)*M41^2),((R41-O41)+LOOKUP(LOOKUP($B41,pipe_to_pros),$B$14:$I$33)+LOOKUP(LOOKUP($B41,pipe_to_pros),$B$14:$R$33)+LOOKUP(LOOKUP($B41,pipe_to_pros),$B$14:$T$33))*1000/(($C$5/2)*M41^2)),0)</f>
        <v>1.8453670495482155</v>
      </c>
      <c r="T41" s="125"/>
      <c r="U41" s="125"/>
      <c r="V41" s="125"/>
      <c r="X41" s="125"/>
    </row>
    <row r="42" spans="1:24">
      <c r="B42" s="118">
        <v>2</v>
      </c>
      <c r="C42" s="109">
        <f>IF(input_conditions!C28&gt;0,input_conditions!C28,)</f>
        <v>40</v>
      </c>
      <c r="D42" s="125">
        <f>IF(ISEVEN($B42),IF(MAX(D43:E43),SUMIFS($D$41:$D$79,$B$41:$B$79,"="&amp;$B42-1),0),LOOKUP(LOOKUP($B42,pipe_to_pros),input_conditions!$E$17:$X$18))</f>
        <v>25.272622950819674</v>
      </c>
      <c r="E42" s="125">
        <f>IF(ISEVEN($B42),IF(MAX(D43:E43),SUMIFS($E$41:$E$79,$B$41:$B$79,"="&amp;$B42-1),0),LOOKUP(LOOKUP($B42,pipe_to_pros),input_conditions!$E$17:$X$19))</f>
        <v>25.272622950819674</v>
      </c>
      <c r="F42" s="125">
        <f>IF(ISEVEN($B42),SUMIFS($F$41:$F$79,$B$41:$B$79,"="&amp;$B42+1),LOOKUP(LOOKUP($B42,pipe_to_pros),input_conditions!$E$17:$X$18))</f>
        <v>21.507529411764708</v>
      </c>
      <c r="G42" s="125">
        <f>IF(ISEVEN($B42),SUMIFS($G$41:$G$79,$B$41:$B$79,"="&amp;$B42+1),LOOKUP(LOOKUP($B42,pipe_to_pros),input_conditions!$E$17:$X$19))</f>
        <v>21.507529411764708</v>
      </c>
      <c r="H42" s="125">
        <f t="shared" ref="H42:H56" si="7">IF(ISEVEN(B42),MAX(MIN(D42,G42),MIN(E42,F42)),IF(OR(MAX(D42:G42)=G42,MAX(D42:G42)=E42),IF(IFERROR(F43+D41,MAX(F43,D41))&lt;E42,IFERROR(F43+D41,MAX(F43,D41)),E42),IF(IFERROR(G43+E41,MAX(G43,E41))&lt;D42,IFERROR(G43+E41,MAX(G43,E41)),D42)))</f>
        <v>21.507529411764708</v>
      </c>
      <c r="I42" s="125">
        <f t="shared" ref="I42:I79" si="8">((H42/($I$4*$F$6))/$C$5)*3600</f>
        <v>1.2522106355877838</v>
      </c>
      <c r="J42" s="125">
        <f t="shared" ref="J42:J56" si="9">IF(ISODD(B42),2*SQRT((I42/3600)/(PI()*$I$6))*1000,2*SQRT((I42/3600)/(PI()*$I$7))*1000)</f>
        <v>17.182916255140455</v>
      </c>
      <c r="K42" s="132">
        <v>25</v>
      </c>
      <c r="L42" s="109">
        <f>IFERROR(IF($C$6="PJP",LOOKUP(K42,medium_components!$B$31:$C$48),LOOKUP(K42,medium_components!$F$31:$G$48)),0)</f>
        <v>27.3</v>
      </c>
      <c r="M42" s="125">
        <f t="shared" ref="M42:M79" si="10">IF(N(L42)=0,0,(4*I42/(((L42/1000)^2)*PI()))/3600)</f>
        <v>0.59423703061459976</v>
      </c>
      <c r="N42" s="125">
        <f>IF(M42=0,0,auxiliary_calculations!C13*$C$5*M42^2/(2*L42/1000))</f>
        <v>160.57670600264709</v>
      </c>
      <c r="O42" s="130">
        <f t="shared" ref="O42:O79" si="11">2*N42*C42/1000</f>
        <v>12.846136480211769</v>
      </c>
      <c r="P42" s="109">
        <f>IF(input_conditions!D28&gt;0,input_conditions!D28,)</f>
        <v>2</v>
      </c>
      <c r="Q42" s="131">
        <f t="shared" ref="Q42:Q79" si="12">(P42*$C$5*M42^2)/2/1000</f>
        <v>0.34806453500285395</v>
      </c>
      <c r="R42" s="124">
        <f t="shared" ref="R42:R79" si="13">IF($C$9="Yes",O42+Q42,O42+O42*$L$7)</f>
        <v>14.130750128232945</v>
      </c>
      <c r="S42" s="124">
        <f t="shared" ref="S42:S80" si="14">IFERROR(IF(ISEVEN(B42),((R42-O42)*1000)/(($C$5/2)*M42^2),((R42-O42)+LOOKUP(LOOKUP($B42,pipe_to_pros),$B$14:$I$33)+LOOKUP(LOOKUP($B42,pipe_to_pros),$B$14:$R$33)+LOOKUP(LOOKUP($B42,pipe_to_pros),$B$14:$T$33))*1000/(($C$5/2)*M42^2)),0)</f>
        <v>7.381468198192862</v>
      </c>
      <c r="T42" s="125"/>
      <c r="U42" s="125"/>
    </row>
    <row r="43" spans="1:24">
      <c r="B43" s="118">
        <v>3</v>
      </c>
      <c r="C43" s="109">
        <f>IF(input_conditions!C29&gt;0,input_conditions!C29,)</f>
        <v>10</v>
      </c>
      <c r="D43" s="125">
        <f>IF(ISEVEN($B43),IF(MAX(D44:E44),SUMIFS($D$41:$D$79,$B$41:$B$79,"="&amp;$B43-1),0),LOOKUP(LOOKUP($B43,pipe_to_pros),input_conditions!$E$17:$X$18))</f>
        <v>21.507529411764708</v>
      </c>
      <c r="E43" s="125">
        <f>IF(ISEVEN($B43),IF(MAX(D44:E44),SUMIFS($E$41:$E$79,$B$41:$B$79,"="&amp;$B43-1),0),LOOKUP(LOOKUP($B43,pipe_to_pros),input_conditions!$E$17:$X$19))</f>
        <v>21.507529411764708</v>
      </c>
      <c r="F43" s="125">
        <f>IF(ISEVEN($B43),SUMIFS($F$41:$F$79,$B$41:$B$79,"="&amp;$B43+1),LOOKUP(LOOKUP($B43,pipe_to_pros),input_conditions!$E$17:$X$18))</f>
        <v>21.507529411764708</v>
      </c>
      <c r="G43" s="125">
        <f>IF(ISEVEN($B43),SUMIFS($G$41:$G$79,$B$41:$B$79,"="&amp;$B43+1),LOOKUP(LOOKUP($B43,pipe_to_pros),input_conditions!$E$17:$X$19))</f>
        <v>21.507529411764708</v>
      </c>
      <c r="H43" s="125">
        <f t="shared" si="7"/>
        <v>21.507529411764708</v>
      </c>
      <c r="I43" s="125">
        <f t="shared" si="8"/>
        <v>1.2522106355877838</v>
      </c>
      <c r="J43" s="125">
        <f t="shared" si="9"/>
        <v>21.044688559034444</v>
      </c>
      <c r="K43" s="132">
        <v>25</v>
      </c>
      <c r="L43" s="109">
        <f>IFERROR(IF($C$6="PJP",LOOKUP(K43,medium_components!$B$31:$C$48),LOOKUP(K43,medium_components!$F$31:$G$48)),0)</f>
        <v>27.3</v>
      </c>
      <c r="M43" s="125">
        <f t="shared" si="10"/>
        <v>0.59423703061459976</v>
      </c>
      <c r="N43" s="125">
        <f>IF(M43=0,0,auxiliary_calculations!C14*$C$5*M43^2/(2*L43/1000))</f>
        <v>160.57670600264709</v>
      </c>
      <c r="O43" s="130">
        <f t="shared" si="11"/>
        <v>3.2115341200529421</v>
      </c>
      <c r="P43" s="109">
        <f>IF(input_conditions!D29&gt;0,input_conditions!D29,)</f>
        <v>2</v>
      </c>
      <c r="Q43" s="131">
        <f t="shared" si="12"/>
        <v>0.34806453500285395</v>
      </c>
      <c r="R43" s="124">
        <f t="shared" si="13"/>
        <v>3.5326875320582363</v>
      </c>
      <c r="S43" s="124">
        <f t="shared" si="14"/>
        <v>1.8453670495482155</v>
      </c>
      <c r="T43" s="125"/>
      <c r="U43" s="125"/>
    </row>
    <row r="44" spans="1:24">
      <c r="B44" s="118">
        <v>4</v>
      </c>
      <c r="C44" s="109">
        <f>IF(input_conditions!C30&gt;0,input_conditions!C30,)</f>
        <v>40</v>
      </c>
      <c r="D44" s="125">
        <f>IF(ISEVEN($B44),IF(MAX(D45:E45),SUMIFS($D$41:$D$79,$B$41:$B$79,"="&amp;$B44-1),0),LOOKUP(LOOKUP($B44,pipe_to_pros),input_conditions!$E$17:$X$18))</f>
        <v>21.507529411764708</v>
      </c>
      <c r="E44" s="125">
        <f>IF(ISEVEN($B44),IF(MAX(D45:E45),SUMIFS($E$41:$E$79,$B$41:$B$79,"="&amp;$B44-1),0),LOOKUP(LOOKUP($B44,pipe_to_pros),input_conditions!$E$17:$X$19))</f>
        <v>21.507529411764708</v>
      </c>
      <c r="F44" s="125">
        <f>IF(ISEVEN($B44),SUMIFS($F$41:$F$79,$B$41:$B$79,"="&amp;$B44+1),LOOKUP(LOOKUP($B44,pipe_to_pros),input_conditions!$E$17:$X$18))</f>
        <v>21.244897959183675</v>
      </c>
      <c r="G44" s="125">
        <f>IF(ISEVEN($B44),SUMIFS($G$41:$G$79,$B$41:$B$79,"="&amp;$B44+1),LOOKUP(LOOKUP($B44,pipe_to_pros),input_conditions!$E$17:$X$19))</f>
        <v>21.244897959183675</v>
      </c>
      <c r="H44" s="125">
        <f t="shared" si="7"/>
        <v>21.244897959183675</v>
      </c>
      <c r="I44" s="125">
        <f t="shared" si="8"/>
        <v>1.2369197162141272</v>
      </c>
      <c r="J44" s="125">
        <f t="shared" si="9"/>
        <v>17.07768251444417</v>
      </c>
      <c r="K44" s="132">
        <v>25</v>
      </c>
      <c r="L44" s="109">
        <f>IFERROR(IF($C$6="PJP",LOOKUP(K44,medium_components!$B$31:$C$48),LOOKUP(K44,medium_components!$F$31:$G$48)),0)</f>
        <v>27.3</v>
      </c>
      <c r="M44" s="125">
        <f t="shared" si="10"/>
        <v>0.58698071904390003</v>
      </c>
      <c r="N44" s="125">
        <f>IF(M44=0,0,auxiliary_calculations!C15*$C$5*M44^2/(2*L44/1000))</f>
        <v>157.02752175801086</v>
      </c>
      <c r="O44" s="130">
        <f t="shared" si="11"/>
        <v>12.562201740640869</v>
      </c>
      <c r="P44" s="109">
        <f>IF(input_conditions!D30&gt;0,input_conditions!D30,)</f>
        <v>2</v>
      </c>
      <c r="Q44" s="131">
        <f t="shared" si="12"/>
        <v>0.33961590605287978</v>
      </c>
      <c r="R44" s="124">
        <f t="shared" si="13"/>
        <v>13.818421914704956</v>
      </c>
      <c r="S44" s="124">
        <f t="shared" si="14"/>
        <v>7.3978877412678505</v>
      </c>
      <c r="T44" s="125"/>
      <c r="U44" s="125"/>
      <c r="V44" s="125"/>
    </row>
    <row r="45" spans="1:24">
      <c r="B45" s="118">
        <v>5</v>
      </c>
      <c r="C45" s="109">
        <f>IF(input_conditions!C31&gt;0,input_conditions!C31,)</f>
        <v>10</v>
      </c>
      <c r="D45" s="125">
        <f>IF(ISEVEN($B45),IF(MAX(D46:E46),SUMIFS($D$41:$D$79,$B$41:$B$79,"="&amp;$B45-1),0),LOOKUP(LOOKUP($B45,pipe_to_pros),input_conditions!$E$17:$X$18))</f>
        <v>21.244897959183675</v>
      </c>
      <c r="E45" s="125">
        <f>IF(ISEVEN($B45),IF(MAX(D46:E46),SUMIFS($E$41:$E$79,$B$41:$B$79,"="&amp;$B45-1),0),LOOKUP(LOOKUP($B45,pipe_to_pros),input_conditions!$E$17:$X$19))</f>
        <v>21.244897959183675</v>
      </c>
      <c r="F45" s="125">
        <f>IF(ISEVEN($B45),SUMIFS($F$41:$F$79,$B$41:$B$79,"="&amp;$B45+1),LOOKUP(LOOKUP($B45,pipe_to_pros),input_conditions!$E$17:$X$18))</f>
        <v>21.244897959183675</v>
      </c>
      <c r="G45" s="125">
        <f>IF(ISEVEN($B45),SUMIFS($G$41:$G$79,$B$41:$B$79,"="&amp;$B45+1),LOOKUP(LOOKUP($B45,pipe_to_pros),input_conditions!$E$17:$X$19))</f>
        <v>21.244897959183675</v>
      </c>
      <c r="H45" s="125">
        <f t="shared" si="7"/>
        <v>21.244897959183675</v>
      </c>
      <c r="I45" s="125">
        <f t="shared" si="8"/>
        <v>1.2369197162141272</v>
      </c>
      <c r="J45" s="125">
        <f t="shared" si="9"/>
        <v>20.915804074819317</v>
      </c>
      <c r="K45" s="132">
        <v>25</v>
      </c>
      <c r="L45" s="109">
        <f>IFERROR(IF($C$6="PJP",LOOKUP(K45,medium_components!$B$31:$C$48),LOOKUP(K45,medium_components!$F$31:$G$48)),0)</f>
        <v>27.3</v>
      </c>
      <c r="M45" s="125">
        <f t="shared" si="10"/>
        <v>0.58698071904390003</v>
      </c>
      <c r="N45" s="125">
        <f>IF(M45=0,0,auxiliary_calculations!C16*$C$5*M45^2/(2*L45/1000))</f>
        <v>157.02752175801086</v>
      </c>
      <c r="O45" s="130">
        <f t="shared" si="11"/>
        <v>3.1405504351602174</v>
      </c>
      <c r="P45" s="109">
        <f>IF(input_conditions!D31&gt;0,input_conditions!D31,)</f>
        <v>2</v>
      </c>
      <c r="Q45" s="131">
        <f t="shared" si="12"/>
        <v>0.33961590605287978</v>
      </c>
      <c r="R45" s="124">
        <f t="shared" si="13"/>
        <v>3.454605478676239</v>
      </c>
      <c r="S45" s="124">
        <f t="shared" si="14"/>
        <v>1.8494719353169626</v>
      </c>
      <c r="T45" s="125"/>
      <c r="U45" s="125"/>
    </row>
    <row r="46" spans="1:24">
      <c r="B46" s="118">
        <v>6</v>
      </c>
      <c r="C46" s="109">
        <f>IF(input_conditions!C32&gt;0,input_conditions!C32,)</f>
        <v>49.5</v>
      </c>
      <c r="D46" s="125">
        <f>IF(ISEVEN($B46),IF(MAX(D47:E47),SUMIFS($D$41:$D$79,$B$41:$B$79,"="&amp;$B46-1),0),LOOKUP(LOOKUP($B46,pipe_to_pros),input_conditions!$E$17:$X$18))</f>
        <v>21.244897959183675</v>
      </c>
      <c r="E46" s="125">
        <f>IF(ISEVEN($B46),IF(MAX(D47:E47),SUMIFS($E$41:$E$79,$B$41:$B$79,"="&amp;$B46-1),0),LOOKUP(LOOKUP($B46,pipe_to_pros),input_conditions!$E$17:$X$19))</f>
        <v>21.244897959183675</v>
      </c>
      <c r="F46" s="125">
        <f>IF(ISEVEN($B46),SUMIFS($F$41:$F$79,$B$41:$B$79,"="&amp;$B46+1),LOOKUP(LOOKUP($B46,pipe_to_pros),input_conditions!$E$17:$X$18))</f>
        <v>41.826976047904182</v>
      </c>
      <c r="G46" s="125">
        <f>IF(ISEVEN($B46),SUMIFS($G$41:$G$79,$B$41:$B$79,"="&amp;$B46+1),LOOKUP(LOOKUP($B46,pipe_to_pros),input_conditions!$E$17:$X$19))</f>
        <v>41.826976047904182</v>
      </c>
      <c r="H46" s="125">
        <f t="shared" si="7"/>
        <v>21.244897959183675</v>
      </c>
      <c r="I46" s="125">
        <f t="shared" si="8"/>
        <v>1.2369197162141272</v>
      </c>
      <c r="J46" s="125">
        <f t="shared" si="9"/>
        <v>17.07768251444417</v>
      </c>
      <c r="K46" s="132">
        <v>25</v>
      </c>
      <c r="L46" s="109">
        <f>IFERROR(IF($C$6="PJP",LOOKUP(K46,medium_components!$B$31:$C$48),LOOKUP(K46,medium_components!$F$31:$G$48)),0)</f>
        <v>27.3</v>
      </c>
      <c r="M46" s="125">
        <f t="shared" si="10"/>
        <v>0.58698071904390003</v>
      </c>
      <c r="N46" s="125">
        <f>IF(M46=0,0,auxiliary_calculations!C17*$C$5*M46^2/(2*L46/1000))</f>
        <v>157.02752175801086</v>
      </c>
      <c r="O46" s="130">
        <f t="shared" si="11"/>
        <v>15.545724654043076</v>
      </c>
      <c r="P46" s="109">
        <f>IF(input_conditions!D32&gt;0,input_conditions!D32,)</f>
        <v>2</v>
      </c>
      <c r="Q46" s="131">
        <f t="shared" si="12"/>
        <v>0.33961590605287978</v>
      </c>
      <c r="R46" s="124">
        <f t="shared" si="13"/>
        <v>17.100297119447383</v>
      </c>
      <c r="S46" s="124">
        <f t="shared" si="14"/>
        <v>9.1548860798189668</v>
      </c>
      <c r="T46" s="125"/>
      <c r="U46" s="125"/>
      <c r="X46" s="125"/>
    </row>
    <row r="47" spans="1:24">
      <c r="B47" s="118">
        <v>7</v>
      </c>
      <c r="C47" s="109">
        <f>IF(input_conditions!C33&gt;0,input_conditions!C33,)</f>
        <v>10</v>
      </c>
      <c r="D47" s="125">
        <f>IF(ISEVEN($B47),IF(MAX(D48:E48),SUMIFS($D$41:$D$79,$B$41:$B$79,"="&amp;$B47-1),0),LOOKUP(LOOKUP($B47,pipe_to_pros),input_conditions!$E$17:$X$18))</f>
        <v>41.826976047904182</v>
      </c>
      <c r="E47" s="125">
        <f>IF(ISEVEN($B47),IF(MAX(D48:E48),SUMIFS($E$41:$E$79,$B$41:$B$79,"="&amp;$B47-1),0),LOOKUP(LOOKUP($B47,pipe_to_pros),input_conditions!$E$17:$X$19))</f>
        <v>41.826976047904182</v>
      </c>
      <c r="F47" s="125">
        <f>IF(ISEVEN($B47),SUMIFS($F$41:$F$79,$B$41:$B$79,"="&amp;$B47+1),LOOKUP(LOOKUP($B47,pipe_to_pros),input_conditions!$E$17:$X$18))</f>
        <v>41.826976047904182</v>
      </c>
      <c r="G47" s="125">
        <f>IF(ISEVEN($B47),SUMIFS($G$41:$G$79,$B$41:$B$79,"="&amp;$B47+1),LOOKUP(LOOKUP($B47,pipe_to_pros),input_conditions!$E$17:$X$19))</f>
        <v>41.826976047904182</v>
      </c>
      <c r="H47" s="125">
        <f t="shared" si="7"/>
        <v>41.826976047904182</v>
      </c>
      <c r="I47" s="125">
        <f t="shared" si="8"/>
        <v>2.435248756791708</v>
      </c>
      <c r="J47" s="125">
        <f t="shared" si="9"/>
        <v>29.347794817850481</v>
      </c>
      <c r="K47" s="132">
        <v>32</v>
      </c>
      <c r="L47" s="109">
        <f>IFERROR(IF($C$6="PJP",LOOKUP(K47,medium_components!$B$31:$C$48),LOOKUP(K47,medium_components!$F$31:$G$48)),0)</f>
        <v>36</v>
      </c>
      <c r="M47" s="125">
        <f t="shared" si="10"/>
        <v>0.66457797891253978</v>
      </c>
      <c r="N47" s="125">
        <f>IF(M47=0,0,auxiliary_calculations!C18*$C$5*M47^2/(2*L47/1000))</f>
        <v>139.58032445168342</v>
      </c>
      <c r="O47" s="130">
        <f t="shared" si="11"/>
        <v>2.7916064890336685</v>
      </c>
      <c r="P47" s="109">
        <f>IF(input_conditions!D33&gt;0,input_conditions!D33,)</f>
        <v>2</v>
      </c>
      <c r="Q47" s="131">
        <f t="shared" si="12"/>
        <v>0.43534367978878236</v>
      </c>
      <c r="R47" s="124">
        <f t="shared" si="13"/>
        <v>3.0707671379370352</v>
      </c>
      <c r="S47" s="124">
        <f t="shared" si="14"/>
        <v>1.2824839861637973</v>
      </c>
      <c r="T47" s="125"/>
      <c r="U47" s="125"/>
      <c r="X47" s="125"/>
    </row>
    <row r="48" spans="1:24">
      <c r="B48" s="118">
        <v>8</v>
      </c>
      <c r="C48" s="109">
        <f>IF(input_conditions!C34&gt;0,input_conditions!C34,)</f>
        <v>46.5</v>
      </c>
      <c r="D48" s="125">
        <f>IF(ISEVEN($B48),IF(MAX(D49:E49),SUMIFS($D$41:$D$79,$B$41:$B$79,"="&amp;$B48-1),0),LOOKUP(LOOKUP($B48,pipe_to_pros),input_conditions!$E$17:$X$18))</f>
        <v>41.826976047904182</v>
      </c>
      <c r="E48" s="125">
        <f>IF(ISEVEN($B48),IF(MAX(D49:E49),SUMIFS($E$41:$E$79,$B$41:$B$79,"="&amp;$B48-1),0),LOOKUP(LOOKUP($B48,pipe_to_pros),input_conditions!$E$17:$X$19))</f>
        <v>41.826976047904182</v>
      </c>
      <c r="F48" s="125">
        <f>IF(ISEVEN($B48),SUMIFS($F$41:$F$79,$B$41:$B$79,"="&amp;$B48+1),LOOKUP(LOOKUP($B48,pipe_to_pros),input_conditions!$E$17:$X$18))</f>
        <v>21.244897959183675</v>
      </c>
      <c r="G48" s="125">
        <f>IF(ISEVEN($B48),SUMIFS($G$41:$G$79,$B$41:$B$79,"="&amp;$B48+1),LOOKUP(LOOKUP($B48,pipe_to_pros),input_conditions!$E$17:$X$19))</f>
        <v>21.244897959183675</v>
      </c>
      <c r="H48" s="125">
        <f t="shared" si="7"/>
        <v>21.244897959183675</v>
      </c>
      <c r="I48" s="125">
        <f t="shared" si="8"/>
        <v>1.2369197162141272</v>
      </c>
      <c r="J48" s="125">
        <f t="shared" si="9"/>
        <v>17.07768251444417</v>
      </c>
      <c r="K48" s="132">
        <v>25</v>
      </c>
      <c r="L48" s="109">
        <f>IFERROR(IF($C$6="PJP",LOOKUP(K48,medium_components!$B$31:$C$48),LOOKUP(K48,medium_components!$F$31:$G$48)),0)</f>
        <v>27.3</v>
      </c>
      <c r="M48" s="125">
        <f t="shared" si="10"/>
        <v>0.58698071904390003</v>
      </c>
      <c r="N48" s="125">
        <f>IF(M48=0,0,auxiliary_calculations!C19*$C$5*M48^2/(2*L48/1000))</f>
        <v>157.02752175801086</v>
      </c>
      <c r="O48" s="130">
        <f t="shared" si="11"/>
        <v>14.60355952349501</v>
      </c>
      <c r="P48" s="109">
        <f>IF(input_conditions!D34&gt;0,input_conditions!D34,)</f>
        <v>2</v>
      </c>
      <c r="Q48" s="131">
        <f t="shared" si="12"/>
        <v>0.33961590605287978</v>
      </c>
      <c r="R48" s="124">
        <f t="shared" si="13"/>
        <v>16.06391547584451</v>
      </c>
      <c r="S48" s="124">
        <f t="shared" si="14"/>
        <v>8.6000444992238751</v>
      </c>
      <c r="T48" s="125"/>
      <c r="U48" s="125"/>
    </row>
    <row r="49" spans="2:21">
      <c r="B49" s="118">
        <v>9</v>
      </c>
      <c r="C49" s="109">
        <f>IF(input_conditions!C35&gt;0,input_conditions!C35,)</f>
        <v>10</v>
      </c>
      <c r="D49" s="125">
        <f>IF(ISEVEN($B49),IF(MAX(D50:E50),SUMIFS($D$41:$D$79,$B$41:$B$79,"="&amp;$B49-1),0),LOOKUP(LOOKUP($B49,pipe_to_pros),input_conditions!$E$17:$X$18))</f>
        <v>21.244897959183675</v>
      </c>
      <c r="E49" s="125">
        <f>IF(ISEVEN($B49),IF(MAX(D50:E50),SUMIFS($E$41:$E$79,$B$41:$B$79,"="&amp;$B49-1),0),LOOKUP(LOOKUP($B49,pipe_to_pros),input_conditions!$E$17:$X$19))</f>
        <v>21.244897959183675</v>
      </c>
      <c r="F49" s="125">
        <f>IF(ISEVEN($B49),SUMIFS($F$41:$F$79,$B$41:$B$79,"="&amp;$B49+1),LOOKUP(LOOKUP($B49,pipe_to_pros),input_conditions!$E$17:$X$18))</f>
        <v>21.244897959183675</v>
      </c>
      <c r="G49" s="125">
        <f>IF(ISEVEN($B49),SUMIFS($G$41:$G$79,$B$41:$B$79,"="&amp;$B49+1),LOOKUP(LOOKUP($B49,pipe_to_pros),input_conditions!$E$17:$X$19))</f>
        <v>21.244897959183675</v>
      </c>
      <c r="H49" s="125">
        <f t="shared" si="7"/>
        <v>21.244897959183675</v>
      </c>
      <c r="I49" s="125">
        <f t="shared" si="8"/>
        <v>1.2369197162141272</v>
      </c>
      <c r="J49" s="125">
        <f t="shared" si="9"/>
        <v>20.915804074819317</v>
      </c>
      <c r="K49" s="132">
        <v>25</v>
      </c>
      <c r="L49" s="109">
        <f>IFERROR(IF($C$6="PJP",LOOKUP(K49,medium_components!$B$31:$C$48),LOOKUP(K49,medium_components!$F$31:$G$48)),0)</f>
        <v>27.3</v>
      </c>
      <c r="M49" s="125">
        <f t="shared" si="10"/>
        <v>0.58698071904390003</v>
      </c>
      <c r="N49" s="125">
        <f>IF(M49=0,0,auxiliary_calculations!C20*$C$5*M49^2/(2*L49/1000))</f>
        <v>157.02752175801086</v>
      </c>
      <c r="O49" s="130">
        <f t="shared" si="11"/>
        <v>3.1405504351602174</v>
      </c>
      <c r="P49" s="109">
        <f>IF(input_conditions!D35&gt;0,input_conditions!D35,)</f>
        <v>2</v>
      </c>
      <c r="Q49" s="131">
        <f t="shared" si="12"/>
        <v>0.33961590605287978</v>
      </c>
      <c r="R49" s="124">
        <f t="shared" si="13"/>
        <v>3.454605478676239</v>
      </c>
      <c r="S49" s="124">
        <f t="shared" si="14"/>
        <v>1.8494719353169626</v>
      </c>
      <c r="T49" s="125"/>
      <c r="U49" s="125"/>
    </row>
    <row r="50" spans="2:21">
      <c r="B50" s="118">
        <v>10</v>
      </c>
      <c r="C50" s="109">
        <f>IF(input_conditions!C36&gt;0,input_conditions!C36,)</f>
        <v>0</v>
      </c>
      <c r="D50" s="125">
        <f>IF(ISEVEN($B50),IF(MAX(D51:E51),SUMIFS($D$41:$D$79,$B$41:$B$79,"="&amp;$B50-1),0),LOOKUP(LOOKUP($B50,pipe_to_pros),input_conditions!$E$17:$X$18))</f>
        <v>0</v>
      </c>
      <c r="E50" s="125">
        <f>IF(ISEVEN($B50),IF(MAX(D51:E51),SUMIFS($E$41:$E$79,$B$41:$B$79,"="&amp;$B50-1),0),LOOKUP(LOOKUP($B50,pipe_to_pros),input_conditions!$E$17:$X$19))</f>
        <v>0</v>
      </c>
      <c r="F50" s="125">
        <f>IF(ISEVEN($B50),SUMIFS($F$41:$F$79,$B$41:$B$79,"="&amp;$B50+1),LOOKUP(LOOKUP($B50,pipe_to_pros),input_conditions!$E$17:$X$18))</f>
        <v>0</v>
      </c>
      <c r="G50" s="125">
        <f>IF(ISEVEN($B50),SUMIFS($G$41:$G$79,$B$41:$B$79,"="&amp;$B50+1),LOOKUP(LOOKUP($B50,pipe_to_pros),input_conditions!$E$17:$X$19))</f>
        <v>0</v>
      </c>
      <c r="H50" s="125">
        <f t="shared" si="7"/>
        <v>0</v>
      </c>
      <c r="I50" s="125">
        <f t="shared" si="8"/>
        <v>0</v>
      </c>
      <c r="J50" s="125">
        <f t="shared" si="9"/>
        <v>0</v>
      </c>
      <c r="K50" s="132">
        <v>20</v>
      </c>
      <c r="L50" s="109">
        <f>IFERROR(IF($C$6="PJP",LOOKUP(K50,medium_components!$B$31:$C$48),LOOKUP(K50,medium_components!$F$31:$G$48)),0)</f>
        <v>21.7</v>
      </c>
      <c r="M50" s="125">
        <f t="shared" si="10"/>
        <v>0</v>
      </c>
      <c r="N50" s="125">
        <f>IF(M50=0,0,auxiliary_calculations!C21*$C$5*M50^2/(2*L50/1000))</f>
        <v>0</v>
      </c>
      <c r="O50" s="130">
        <f t="shared" si="11"/>
        <v>0</v>
      </c>
      <c r="P50" s="109">
        <f>IF(input_conditions!D36&gt;0,input_conditions!D36,)</f>
        <v>0</v>
      </c>
      <c r="Q50" s="131">
        <f t="shared" si="12"/>
        <v>0</v>
      </c>
      <c r="R50" s="124">
        <f t="shared" si="13"/>
        <v>0</v>
      </c>
      <c r="S50" s="124">
        <f t="shared" si="14"/>
        <v>0</v>
      </c>
      <c r="T50" s="125"/>
    </row>
    <row r="51" spans="2:21">
      <c r="B51" s="118">
        <v>11</v>
      </c>
      <c r="C51" s="109">
        <f>IF(input_conditions!C37&gt;0,input_conditions!C37,)</f>
        <v>0</v>
      </c>
      <c r="D51" s="125">
        <f>IF(ISEVEN($B51),IF(MAX(D52:E52),SUMIFS($D$41:$D$79,$B$41:$B$79,"="&amp;$B51-1),0),LOOKUP(LOOKUP($B51,pipe_to_pros),input_conditions!$E$17:$X$18))</f>
        <v>0</v>
      </c>
      <c r="E51" s="125">
        <f>IF(ISEVEN($B51),IF(MAX(D52:E52),SUMIFS($E$41:$E$79,$B$41:$B$79,"="&amp;$B51-1),0),LOOKUP(LOOKUP($B51,pipe_to_pros),input_conditions!$E$17:$X$19))</f>
        <v>0</v>
      </c>
      <c r="F51" s="125">
        <f>IF(ISEVEN($B51),SUMIFS($F$41:$F$79,$B$41:$B$79,"="&amp;$B51+1),LOOKUP(LOOKUP($B51,pipe_to_pros),input_conditions!$E$17:$X$18))</f>
        <v>0</v>
      </c>
      <c r="G51" s="125">
        <f>IF(ISEVEN($B51),SUMIFS($G$41:$G$79,$B$41:$B$79,"="&amp;$B51+1),LOOKUP(LOOKUP($B51,pipe_to_pros),input_conditions!$E$17:$X$19))</f>
        <v>0</v>
      </c>
      <c r="H51" s="125">
        <f t="shared" si="7"/>
        <v>0</v>
      </c>
      <c r="I51" s="125">
        <f t="shared" si="8"/>
        <v>0</v>
      </c>
      <c r="J51" s="125">
        <f t="shared" si="9"/>
        <v>0</v>
      </c>
      <c r="K51" s="132">
        <v>20</v>
      </c>
      <c r="L51" s="109">
        <f>IFERROR(IF($C$6="PJP",LOOKUP(K51,medium_components!$B$31:$C$48),LOOKUP(K51,medium_components!$F$31:$G$48)),0)</f>
        <v>21.7</v>
      </c>
      <c r="M51" s="125">
        <f t="shared" si="10"/>
        <v>0</v>
      </c>
      <c r="N51" s="125">
        <f>IF(M51=0,0,auxiliary_calculations!C22*$C$5*M51^2/(2*L51/1000))</f>
        <v>0</v>
      </c>
      <c r="O51" s="130">
        <f t="shared" si="11"/>
        <v>0</v>
      </c>
      <c r="P51" s="109">
        <f>IF(input_conditions!D37&gt;0,input_conditions!D37,)</f>
        <v>0</v>
      </c>
      <c r="Q51" s="131">
        <f t="shared" si="12"/>
        <v>0</v>
      </c>
      <c r="R51" s="124">
        <f t="shared" si="13"/>
        <v>0</v>
      </c>
      <c r="S51" s="124">
        <f t="shared" si="14"/>
        <v>0</v>
      </c>
      <c r="T51" s="125"/>
    </row>
    <row r="52" spans="2:21">
      <c r="B52" s="118">
        <v>12</v>
      </c>
      <c r="C52" s="109">
        <f>IF(input_conditions!C38&gt;0,input_conditions!C38,)</f>
        <v>0</v>
      </c>
      <c r="D52" s="125">
        <f>IF(ISEVEN($B52),IF(MAX(D53:E53),SUMIFS($D$41:$D$79,$B$41:$B$79,"="&amp;$B52-1),0),LOOKUP(LOOKUP($B52,pipe_to_pros),input_conditions!$E$17:$X$18))</f>
        <v>0</v>
      </c>
      <c r="E52" s="125">
        <f>IF(ISEVEN($B52),IF(MAX(D53:E53),SUMIFS($E$41:$E$79,$B$41:$B$79,"="&amp;$B52-1),0),LOOKUP(LOOKUP($B52,pipe_to_pros),input_conditions!$E$17:$X$19))</f>
        <v>0</v>
      </c>
      <c r="F52" s="125">
        <f>IF(ISEVEN($B52),SUMIFS($F$41:$F$79,$B$41:$B$79,"="&amp;$B52+1),LOOKUP(LOOKUP($B52,pipe_to_pros),input_conditions!$E$17:$X$18))</f>
        <v>0</v>
      </c>
      <c r="G52" s="125">
        <f>IF(ISEVEN($B52),SUMIFS($G$41:$G$79,$B$41:$B$79,"="&amp;$B52+1),LOOKUP(LOOKUP($B52,pipe_to_pros),input_conditions!$E$17:$X$19))</f>
        <v>0</v>
      </c>
      <c r="H52" s="125">
        <f t="shared" si="7"/>
        <v>0</v>
      </c>
      <c r="I52" s="125">
        <f t="shared" si="8"/>
        <v>0</v>
      </c>
      <c r="J52" s="125">
        <f t="shared" si="9"/>
        <v>0</v>
      </c>
      <c r="K52" s="132">
        <v>20</v>
      </c>
      <c r="L52" s="109">
        <f>IFERROR(IF($C$6="PJP",LOOKUP(K52,medium_components!$B$31:$C$48),LOOKUP(K52,medium_components!$F$31:$G$48)),0)</f>
        <v>21.7</v>
      </c>
      <c r="M52" s="125">
        <f t="shared" si="10"/>
        <v>0</v>
      </c>
      <c r="N52" s="125">
        <f>IF(M52=0,0,auxiliary_calculations!C23*$C$5*M52^2/(2*L52/1000))</f>
        <v>0</v>
      </c>
      <c r="O52" s="130">
        <f t="shared" si="11"/>
        <v>0</v>
      </c>
      <c r="P52" s="109">
        <f>IF(input_conditions!D38&gt;0,input_conditions!D38,)</f>
        <v>0</v>
      </c>
      <c r="Q52" s="131">
        <f t="shared" si="12"/>
        <v>0</v>
      </c>
      <c r="R52" s="124">
        <f t="shared" si="13"/>
        <v>0</v>
      </c>
      <c r="S52" s="124">
        <f t="shared" si="14"/>
        <v>0</v>
      </c>
      <c r="T52" s="125"/>
    </row>
    <row r="53" spans="2:21">
      <c r="B53" s="118">
        <v>13</v>
      </c>
      <c r="C53" s="109">
        <f>IF(input_conditions!C39&gt;0,input_conditions!C39,)</f>
        <v>0</v>
      </c>
      <c r="D53" s="125">
        <f>IF(ISEVEN($B53),IF(MAX(D54:E54),SUMIFS($D$41:$D$79,$B$41:$B$79,"="&amp;$B53-1),0),LOOKUP(LOOKUP($B53,pipe_to_pros),input_conditions!$E$17:$X$18))</f>
        <v>0</v>
      </c>
      <c r="E53" s="125">
        <f>IF(ISEVEN($B53),IF(MAX(D54:E54),SUMIFS($E$41:$E$79,$B$41:$B$79,"="&amp;$B53-1),0),LOOKUP(LOOKUP($B53,pipe_to_pros),input_conditions!$E$17:$X$19))</f>
        <v>0</v>
      </c>
      <c r="F53" s="125">
        <f>IF(ISEVEN($B53),SUMIFS($F$41:$F$79,$B$41:$B$79,"="&amp;$B53+1),LOOKUP(LOOKUP($B53,pipe_to_pros),input_conditions!$E$17:$X$18))</f>
        <v>0</v>
      </c>
      <c r="G53" s="125">
        <f>IF(ISEVEN($B53),SUMIFS($G$41:$G$79,$B$41:$B$79,"="&amp;$B53+1),LOOKUP(LOOKUP($B53,pipe_to_pros),input_conditions!$E$17:$X$19))</f>
        <v>0</v>
      </c>
      <c r="H53" s="125">
        <f t="shared" si="7"/>
        <v>0</v>
      </c>
      <c r="I53" s="125">
        <f t="shared" si="8"/>
        <v>0</v>
      </c>
      <c r="J53" s="125">
        <f t="shared" si="9"/>
        <v>0</v>
      </c>
      <c r="K53" s="132">
        <v>20</v>
      </c>
      <c r="L53" s="109">
        <f>IFERROR(IF($C$6="PJP",LOOKUP(K53,medium_components!$B$31:$C$48),LOOKUP(K53,medium_components!$F$31:$G$48)),0)</f>
        <v>21.7</v>
      </c>
      <c r="M53" s="125">
        <f t="shared" si="10"/>
        <v>0</v>
      </c>
      <c r="N53" s="125">
        <f>IF(M53=0,0,auxiliary_calculations!C24*$C$5*M53^2/(2*L53/1000))</f>
        <v>0</v>
      </c>
      <c r="O53" s="130">
        <f t="shared" si="11"/>
        <v>0</v>
      </c>
      <c r="P53" s="109">
        <f>IF(input_conditions!D39&gt;0,input_conditions!D39,)</f>
        <v>0</v>
      </c>
      <c r="Q53" s="131">
        <f t="shared" si="12"/>
        <v>0</v>
      </c>
      <c r="R53" s="124">
        <f t="shared" si="13"/>
        <v>0</v>
      </c>
      <c r="S53" s="124">
        <f t="shared" si="14"/>
        <v>0</v>
      </c>
      <c r="T53" s="125"/>
    </row>
    <row r="54" spans="2:21">
      <c r="B54" s="118">
        <v>14</v>
      </c>
      <c r="C54" s="109">
        <f>IF(input_conditions!C40&gt;0,input_conditions!C40,)</f>
        <v>0</v>
      </c>
      <c r="D54" s="125">
        <f>IF(ISEVEN($B54),IF(MAX(D55:E55),SUMIFS($D$41:$D$79,$B$41:$B$79,"="&amp;$B54-1),0),LOOKUP(LOOKUP($B54,pipe_to_pros),input_conditions!$E$17:$X$18))</f>
        <v>0</v>
      </c>
      <c r="E54" s="125">
        <f>IF(ISEVEN($B54),IF(MAX(D55:E55),SUMIFS($E$41:$E$79,$B$41:$B$79,"="&amp;$B54-1),0),LOOKUP(LOOKUP($B54,pipe_to_pros),input_conditions!$E$17:$X$19))</f>
        <v>0</v>
      </c>
      <c r="F54" s="125">
        <f>IF(ISEVEN($B54),SUMIFS($F$41:$F$79,$B$41:$B$79,"="&amp;$B54+1),LOOKUP(LOOKUP($B54,pipe_to_pros),input_conditions!$E$17:$X$18))</f>
        <v>0</v>
      </c>
      <c r="G54" s="125">
        <f>IF(ISEVEN($B54),SUMIFS($G$41:$G$79,$B$41:$B$79,"="&amp;$B54+1),LOOKUP(LOOKUP($B54,pipe_to_pros),input_conditions!$E$17:$X$19))</f>
        <v>0</v>
      </c>
      <c r="H54" s="125">
        <f t="shared" si="7"/>
        <v>0</v>
      </c>
      <c r="I54" s="125">
        <f t="shared" si="8"/>
        <v>0</v>
      </c>
      <c r="J54" s="125">
        <f t="shared" si="9"/>
        <v>0</v>
      </c>
      <c r="K54" s="132">
        <v>20</v>
      </c>
      <c r="L54" s="109">
        <f>IFERROR(IF($C$6="PJP",LOOKUP(K54,medium_components!$B$31:$C$48),LOOKUP(K54,medium_components!$F$31:$G$48)),0)</f>
        <v>21.7</v>
      </c>
      <c r="M54" s="125">
        <f t="shared" si="10"/>
        <v>0</v>
      </c>
      <c r="N54" s="125">
        <f>IF(M54=0,0,auxiliary_calculations!C25*$C$5*M54^2/(2*L54/1000))</f>
        <v>0</v>
      </c>
      <c r="O54" s="130">
        <f t="shared" si="11"/>
        <v>0</v>
      </c>
      <c r="P54" s="109">
        <f>IF(input_conditions!D40&gt;0,input_conditions!D40,)</f>
        <v>0</v>
      </c>
      <c r="Q54" s="131">
        <f t="shared" si="12"/>
        <v>0</v>
      </c>
      <c r="R54" s="124">
        <f t="shared" si="13"/>
        <v>0</v>
      </c>
      <c r="S54" s="124">
        <f t="shared" si="14"/>
        <v>0</v>
      </c>
      <c r="T54" s="125"/>
    </row>
    <row r="55" spans="2:21">
      <c r="B55" s="118">
        <v>15</v>
      </c>
      <c r="C55" s="109">
        <f>IF(input_conditions!C41&gt;0,input_conditions!C41,)</f>
        <v>0</v>
      </c>
      <c r="D55" s="125">
        <f>IF(ISEVEN($B55),IF(MAX(D56:E56),SUMIFS($D$41:$D$79,$B$41:$B$79,"="&amp;$B55-1),0),LOOKUP(LOOKUP($B55,pipe_to_pros),input_conditions!$E$17:$X$18))</f>
        <v>0</v>
      </c>
      <c r="E55" s="125">
        <f>IF(ISEVEN($B55),IF(MAX(D56:E56),SUMIFS($E$41:$E$79,$B$41:$B$79,"="&amp;$B55-1),0),LOOKUP(LOOKUP($B55,pipe_to_pros),input_conditions!$E$17:$X$19))</f>
        <v>0</v>
      </c>
      <c r="F55" s="125">
        <f>IF(ISEVEN($B55),SUMIFS($F$41:$F$79,$B$41:$B$79,"="&amp;$B55+1),LOOKUP(LOOKUP($B55,pipe_to_pros),input_conditions!$E$17:$X$18))</f>
        <v>0</v>
      </c>
      <c r="G55" s="125">
        <f>IF(ISEVEN($B55),SUMIFS($G$41:$G$79,$B$41:$B$79,"="&amp;$B55+1),LOOKUP(LOOKUP($B55,pipe_to_pros),input_conditions!$E$17:$X$19))</f>
        <v>0</v>
      </c>
      <c r="H55" s="125">
        <f t="shared" si="7"/>
        <v>0</v>
      </c>
      <c r="I55" s="125">
        <f t="shared" si="8"/>
        <v>0</v>
      </c>
      <c r="J55" s="125">
        <f t="shared" si="9"/>
        <v>0</v>
      </c>
      <c r="K55" s="132">
        <v>20</v>
      </c>
      <c r="L55" s="109">
        <f>IFERROR(IF($C$6="PJP",LOOKUP(K55,medium_components!$B$31:$C$48),LOOKUP(K55,medium_components!$F$31:$G$48)),0)</f>
        <v>21.7</v>
      </c>
      <c r="M55" s="125">
        <f t="shared" si="10"/>
        <v>0</v>
      </c>
      <c r="N55" s="125">
        <f>IF(M55=0,0,auxiliary_calculations!C26*$C$5*M55^2/(2*L55/1000))</f>
        <v>0</v>
      </c>
      <c r="O55" s="130">
        <f t="shared" si="11"/>
        <v>0</v>
      </c>
      <c r="P55" s="109">
        <f>IF(input_conditions!D41&gt;0,input_conditions!D41,)</f>
        <v>0</v>
      </c>
      <c r="Q55" s="131">
        <f t="shared" si="12"/>
        <v>0</v>
      </c>
      <c r="R55" s="124">
        <f t="shared" si="13"/>
        <v>0</v>
      </c>
      <c r="S55" s="124">
        <f t="shared" si="14"/>
        <v>0</v>
      </c>
      <c r="T55" s="125"/>
    </row>
    <row r="56" spans="2:21">
      <c r="B56" s="118">
        <v>16</v>
      </c>
      <c r="C56" s="109">
        <f>IF(input_conditions!C42&gt;0,input_conditions!C42,)</f>
        <v>0</v>
      </c>
      <c r="D56" s="125">
        <f>IF(ISEVEN($B56),IF(MAX(D57:E57),SUMIFS($D$41:$D$79,$B$41:$B$79,"="&amp;$B56-1),0),LOOKUP(LOOKUP($B56,pipe_to_pros),input_conditions!$E$17:$X$18))</f>
        <v>0</v>
      </c>
      <c r="E56" s="125">
        <f>IF(ISEVEN($B56),IF(MAX(D57:E57),SUMIFS($E$41:$E$79,$B$41:$B$79,"="&amp;$B56-1),0),LOOKUP(LOOKUP($B56,pipe_to_pros),input_conditions!$E$17:$X$19))</f>
        <v>0</v>
      </c>
      <c r="F56" s="125">
        <f>IF(ISEVEN($B56),SUMIFS($F$41:$F$79,$B$41:$B$79,"="&amp;$B56+1),LOOKUP(LOOKUP($B56,pipe_to_pros),input_conditions!$E$17:$X$18))</f>
        <v>0</v>
      </c>
      <c r="G56" s="125">
        <f>IF(ISEVEN($B56),SUMIFS($G$41:$G$79,$B$41:$B$79,"="&amp;$B56+1),LOOKUP(LOOKUP($B56,pipe_to_pros),input_conditions!$E$17:$X$19))</f>
        <v>0</v>
      </c>
      <c r="H56" s="125">
        <f t="shared" si="7"/>
        <v>0</v>
      </c>
      <c r="I56" s="125">
        <f t="shared" si="8"/>
        <v>0</v>
      </c>
      <c r="J56" s="125">
        <f t="shared" si="9"/>
        <v>0</v>
      </c>
      <c r="K56" s="132">
        <v>20</v>
      </c>
      <c r="L56" s="109">
        <f>IFERROR(IF($C$6="PJP",LOOKUP(K56,medium_components!$B$31:$C$48),LOOKUP(K56,medium_components!$F$31:$G$48)),0)</f>
        <v>21.7</v>
      </c>
      <c r="M56" s="125">
        <f t="shared" si="10"/>
        <v>0</v>
      </c>
      <c r="N56" s="125">
        <f>IF(M56=0,0,auxiliary_calculations!C27*$C$5*M56^2/(2*L56/1000))</f>
        <v>0</v>
      </c>
      <c r="O56" s="130">
        <f t="shared" si="11"/>
        <v>0</v>
      </c>
      <c r="P56" s="109">
        <f>IF(input_conditions!D42&gt;0,input_conditions!D42,)</f>
        <v>0</v>
      </c>
      <c r="Q56" s="131">
        <f t="shared" si="12"/>
        <v>0</v>
      </c>
      <c r="R56" s="124">
        <f t="shared" si="13"/>
        <v>0</v>
      </c>
      <c r="S56" s="124">
        <f t="shared" si="14"/>
        <v>0</v>
      </c>
      <c r="T56" s="125"/>
    </row>
    <row r="57" spans="2:21">
      <c r="B57" s="118">
        <v>17</v>
      </c>
      <c r="C57" s="109">
        <f>IF(input_conditions!C43&gt;0,input_conditions!C43,)</f>
        <v>0</v>
      </c>
      <c r="D57" s="125">
        <f>IF(ISEVEN($B57),IF(MAX(D58:E58),SUMIFS($D$41:$D$79,$B$41:$B$79,"="&amp;$B57-1),0),LOOKUP(LOOKUP($B57,pipe_to_pros),input_conditions!$E$17:$X$18))</f>
        <v>0</v>
      </c>
      <c r="E57" s="125">
        <f>IF(ISEVEN($B57),IF(MAX(D58:E58),SUMIFS($E$41:$E$79,$B$41:$B$79,"="&amp;$B57-1),0),LOOKUP(LOOKUP($B57,pipe_to_pros),input_conditions!$E$17:$X$19))</f>
        <v>0</v>
      </c>
      <c r="F57" s="125">
        <f>IF(ISEVEN($B57),SUMIFS($F$41:$F$79,$B$41:$B$79,"="&amp;$B57+1),LOOKUP(LOOKUP($B57,pipe_to_pros),input_conditions!$E$17:$X$18))</f>
        <v>0</v>
      </c>
      <c r="G57" s="125">
        <f>IF(ISEVEN($B57),SUMIFS($G$41:$G$79,$B$41:$B$79,"="&amp;$B57+1),LOOKUP(LOOKUP($B57,pipe_to_pros),input_conditions!$E$17:$X$19))</f>
        <v>0</v>
      </c>
      <c r="H57" s="125">
        <f t="shared" ref="H57:H79" si="15">IF(ISEVEN(B57),MAX(MIN(D57,G57),MIN(E57,F57)),IF(OR(MAX(D57:G57)=G57,MAX(D57:G57)=E57),IF(IFERROR(F58+D56,MAX(F58,D56))&lt;E57,IFERROR(F58+D56,MAX(F58,D56)),E57),IF(IFERROR(G58+E56,MAX(G58,E56))&lt;D57,IFERROR(G58+E56,MAX(G58,E56)),D57)))</f>
        <v>0</v>
      </c>
      <c r="I57" s="125">
        <f t="shared" si="8"/>
        <v>0</v>
      </c>
      <c r="J57" s="125">
        <f t="shared" ref="J57:J79" si="16">IF(ISODD(B57),2*SQRT((I57/3600)/(PI()*$I$6))*1000,2*SQRT((I57/3600)/(PI()*$I$7))*1000)</f>
        <v>0</v>
      </c>
      <c r="K57" s="132">
        <v>20</v>
      </c>
      <c r="L57" s="109">
        <f>IFERROR(IF($C$6="PJP",LOOKUP(K57,medium_components!$B$31:$C$48),LOOKUP(K57,medium_components!$F$31:$G$48)),0)</f>
        <v>21.7</v>
      </c>
      <c r="M57" s="125">
        <f t="shared" si="10"/>
        <v>0</v>
      </c>
      <c r="N57" s="125">
        <f>IF(M57=0,0,auxiliary_calculations!C28*$C$5*M57^2/(2*L57/1000))</f>
        <v>0</v>
      </c>
      <c r="O57" s="130">
        <f t="shared" si="11"/>
        <v>0</v>
      </c>
      <c r="P57" s="109">
        <f>IF(input_conditions!D43&gt;0,input_conditions!D43,)</f>
        <v>0</v>
      </c>
      <c r="Q57" s="131">
        <f t="shared" si="12"/>
        <v>0</v>
      </c>
      <c r="R57" s="124">
        <f t="shared" si="13"/>
        <v>0</v>
      </c>
      <c r="S57" s="124">
        <f t="shared" si="14"/>
        <v>0</v>
      </c>
      <c r="T57" s="125"/>
    </row>
    <row r="58" spans="2:21">
      <c r="B58" s="118">
        <v>18</v>
      </c>
      <c r="C58" s="109">
        <f>IF(input_conditions!C44&gt;0,input_conditions!C44,)</f>
        <v>0</v>
      </c>
      <c r="D58" s="125">
        <f>IF(ISEVEN($B58),IF(MAX(D59:E59),SUMIFS($D$41:$D$79,$B$41:$B$79,"="&amp;$B58-1),0),LOOKUP(LOOKUP($B58,pipe_to_pros),input_conditions!$E$17:$X$18))</f>
        <v>0</v>
      </c>
      <c r="E58" s="125">
        <f>IF(ISEVEN($B58),IF(MAX(D59:E59),SUMIFS($E$41:$E$79,$B$41:$B$79,"="&amp;$B58-1),0),LOOKUP(LOOKUP($B58,pipe_to_pros),input_conditions!$E$17:$X$19))</f>
        <v>0</v>
      </c>
      <c r="F58" s="125">
        <f>IF(ISEVEN($B58),SUMIFS($F$41:$F$79,$B$41:$B$79,"="&amp;$B58+1),LOOKUP(LOOKUP($B58,pipe_to_pros),input_conditions!$E$17:$X$18))</f>
        <v>0</v>
      </c>
      <c r="G58" s="125">
        <f>IF(ISEVEN($B58),SUMIFS($G$41:$G$79,$B$41:$B$79,"="&amp;$B58+1),LOOKUP(LOOKUP($B58,pipe_to_pros),input_conditions!$E$17:$X$19))</f>
        <v>0</v>
      </c>
      <c r="H58" s="125">
        <f t="shared" si="15"/>
        <v>0</v>
      </c>
      <c r="I58" s="125">
        <f t="shared" si="8"/>
        <v>0</v>
      </c>
      <c r="J58" s="125">
        <f t="shared" si="16"/>
        <v>0</v>
      </c>
      <c r="K58" s="132">
        <v>20</v>
      </c>
      <c r="L58" s="109">
        <f>IFERROR(IF($C$6="PJP",LOOKUP(K58,medium_components!$B$31:$C$48),LOOKUP(K58,medium_components!$F$31:$G$48)),0)</f>
        <v>21.7</v>
      </c>
      <c r="M58" s="125">
        <f t="shared" si="10"/>
        <v>0</v>
      </c>
      <c r="N58" s="125">
        <f>IF(M58=0,0,auxiliary_calculations!C29*$C$5*M58^2/(2*L58/1000))</f>
        <v>0</v>
      </c>
      <c r="O58" s="130">
        <f t="shared" si="11"/>
        <v>0</v>
      </c>
      <c r="P58" s="109">
        <f>IF(input_conditions!D44&gt;0,input_conditions!D44,)</f>
        <v>0</v>
      </c>
      <c r="Q58" s="131">
        <f t="shared" si="12"/>
        <v>0</v>
      </c>
      <c r="R58" s="124">
        <f t="shared" si="13"/>
        <v>0</v>
      </c>
      <c r="S58" s="124">
        <f t="shared" si="14"/>
        <v>0</v>
      </c>
      <c r="T58" s="125"/>
    </row>
    <row r="59" spans="2:21">
      <c r="B59" s="118">
        <v>19</v>
      </c>
      <c r="C59" s="109">
        <f>IF(input_conditions!C45&gt;0,input_conditions!C45,)</f>
        <v>0</v>
      </c>
      <c r="D59" s="125">
        <f>IF(ISEVEN($B59),IF(MAX(D60:E60),SUMIFS($D$41:$D$79,$B$41:$B$79,"="&amp;$B59-1),0),LOOKUP(LOOKUP($B59,pipe_to_pros),input_conditions!$E$17:$X$18))</f>
        <v>0</v>
      </c>
      <c r="E59" s="125">
        <f>IF(ISEVEN($B59),IF(MAX(D60:E60),SUMIFS($E$41:$E$79,$B$41:$B$79,"="&amp;$B59-1),0),LOOKUP(LOOKUP($B59,pipe_to_pros),input_conditions!$E$17:$X$19))</f>
        <v>0</v>
      </c>
      <c r="F59" s="125">
        <f>IF(ISEVEN($B59),SUMIFS($F$41:$F$79,$B$41:$B$79,"="&amp;$B59+1),LOOKUP(LOOKUP($B59,pipe_to_pros),input_conditions!$E$17:$X$18))</f>
        <v>0</v>
      </c>
      <c r="G59" s="125">
        <f>IF(ISEVEN($B59),SUMIFS($G$41:$G$79,$B$41:$B$79,"="&amp;$B59+1),LOOKUP(LOOKUP($B59,pipe_to_pros),input_conditions!$E$17:$X$19))</f>
        <v>0</v>
      </c>
      <c r="H59" s="125">
        <f t="shared" si="15"/>
        <v>0</v>
      </c>
      <c r="I59" s="125">
        <f t="shared" si="8"/>
        <v>0</v>
      </c>
      <c r="J59" s="125">
        <f t="shared" si="16"/>
        <v>0</v>
      </c>
      <c r="K59" s="132">
        <v>20</v>
      </c>
      <c r="L59" s="109">
        <f>IFERROR(IF($C$6="PJP",LOOKUP(K59,medium_components!$B$31:$C$48),LOOKUP(K59,medium_components!$F$31:$G$48)),0)</f>
        <v>21.7</v>
      </c>
      <c r="M59" s="125">
        <f t="shared" si="10"/>
        <v>0</v>
      </c>
      <c r="N59" s="125">
        <f>IF(M59=0,0,auxiliary_calculations!C30*$C$5*M59^2/(2*L59/1000))</f>
        <v>0</v>
      </c>
      <c r="O59" s="130">
        <f t="shared" si="11"/>
        <v>0</v>
      </c>
      <c r="P59" s="109">
        <f>IF(input_conditions!D45&gt;0,input_conditions!D45,)</f>
        <v>0</v>
      </c>
      <c r="Q59" s="131">
        <f t="shared" si="12"/>
        <v>0</v>
      </c>
      <c r="R59" s="124">
        <f t="shared" si="13"/>
        <v>0</v>
      </c>
      <c r="S59" s="124">
        <f t="shared" si="14"/>
        <v>0</v>
      </c>
      <c r="T59" s="125"/>
    </row>
    <row r="60" spans="2:21">
      <c r="B60" s="118">
        <v>20</v>
      </c>
      <c r="C60" s="109">
        <f>IF(input_conditions!C46&gt;0,input_conditions!C46,)</f>
        <v>0</v>
      </c>
      <c r="D60" s="125">
        <f>IF(ISEVEN($B60),IF(MAX(D61:E61),SUMIFS($D$41:$D$79,$B$41:$B$79,"="&amp;$B60-1),0),LOOKUP(LOOKUP($B60,pipe_to_pros),input_conditions!$E$17:$X$18))</f>
        <v>0</v>
      </c>
      <c r="E60" s="125">
        <f>IF(ISEVEN($B60),IF(MAX(D61:E61),SUMIFS($E$41:$E$79,$B$41:$B$79,"="&amp;$B60-1),0),LOOKUP(LOOKUP($B60,pipe_to_pros),input_conditions!$E$17:$X$19))</f>
        <v>0</v>
      </c>
      <c r="F60" s="125">
        <f>IF(ISEVEN($B60),SUMIFS($F$41:$F$79,$B$41:$B$79,"="&amp;$B60+1),LOOKUP(LOOKUP($B60,pipe_to_pros),input_conditions!$E$17:$X$18))</f>
        <v>0</v>
      </c>
      <c r="G60" s="125">
        <f>IF(ISEVEN($B60),SUMIFS($G$41:$G$79,$B$41:$B$79,"="&amp;$B60+1),LOOKUP(LOOKUP($B60,pipe_to_pros),input_conditions!$E$17:$X$19))</f>
        <v>0</v>
      </c>
      <c r="H60" s="125">
        <f t="shared" si="15"/>
        <v>0</v>
      </c>
      <c r="I60" s="125">
        <f t="shared" si="8"/>
        <v>0</v>
      </c>
      <c r="J60" s="125">
        <f t="shared" si="16"/>
        <v>0</v>
      </c>
      <c r="K60" s="132">
        <v>20</v>
      </c>
      <c r="L60" s="109">
        <f>IFERROR(IF($C$6="PJP",LOOKUP(K60,medium_components!$B$31:$C$48),LOOKUP(K60,medium_components!$F$31:$G$48)),0)</f>
        <v>21.7</v>
      </c>
      <c r="M60" s="125">
        <f t="shared" si="10"/>
        <v>0</v>
      </c>
      <c r="N60" s="125">
        <f>IF(M60=0,0,auxiliary_calculations!C31*$C$5*M60^2/(2*L60/1000))</f>
        <v>0</v>
      </c>
      <c r="O60" s="130">
        <f t="shared" si="11"/>
        <v>0</v>
      </c>
      <c r="P60" s="109">
        <f>IF(input_conditions!D46&gt;0,input_conditions!D46,)</f>
        <v>0</v>
      </c>
      <c r="Q60" s="131">
        <f t="shared" si="12"/>
        <v>0</v>
      </c>
      <c r="R60" s="124">
        <f t="shared" si="13"/>
        <v>0</v>
      </c>
      <c r="S60" s="124">
        <f t="shared" si="14"/>
        <v>0</v>
      </c>
      <c r="T60" s="125"/>
    </row>
    <row r="61" spans="2:21">
      <c r="B61" s="118">
        <v>21</v>
      </c>
      <c r="C61" s="109">
        <f>IF(input_conditions!C47&gt;0,input_conditions!C47,)</f>
        <v>0</v>
      </c>
      <c r="D61" s="125">
        <f>IF(ISEVEN($B61),IF(MAX(D62:E62),SUMIFS($D$41:$D$79,$B$41:$B$79,"="&amp;$B61-1),0),LOOKUP(LOOKUP($B61,pipe_to_pros),input_conditions!$E$17:$X$18))</f>
        <v>0</v>
      </c>
      <c r="E61" s="125">
        <f>IF(ISEVEN($B61),IF(MAX(D62:E62),SUMIFS($E$41:$E$79,$B$41:$B$79,"="&amp;$B61-1),0),LOOKUP(LOOKUP($B61,pipe_to_pros),input_conditions!$E$17:$X$19))</f>
        <v>0</v>
      </c>
      <c r="F61" s="125">
        <f>IF(ISEVEN($B61),SUMIFS($F$41:$F$79,$B$41:$B$79,"="&amp;$B61+1),LOOKUP(LOOKUP($B61,pipe_to_pros),input_conditions!$E$17:$X$18))</f>
        <v>0</v>
      </c>
      <c r="G61" s="125">
        <f>IF(ISEVEN($B61),SUMIFS($G$41:$G$79,$B$41:$B$79,"="&amp;$B61+1),LOOKUP(LOOKUP($B61,pipe_to_pros),input_conditions!$E$17:$X$19))</f>
        <v>0</v>
      </c>
      <c r="H61" s="125">
        <f t="shared" si="15"/>
        <v>0</v>
      </c>
      <c r="I61" s="125">
        <f t="shared" si="8"/>
        <v>0</v>
      </c>
      <c r="J61" s="125">
        <f t="shared" si="16"/>
        <v>0</v>
      </c>
      <c r="K61" s="132">
        <v>20</v>
      </c>
      <c r="L61" s="109">
        <f>IFERROR(IF($C$6="PJP",LOOKUP(K61,medium_components!$B$31:$C$48),LOOKUP(K61,medium_components!$F$31:$G$48)),0)</f>
        <v>21.7</v>
      </c>
      <c r="M61" s="125">
        <f t="shared" si="10"/>
        <v>0</v>
      </c>
      <c r="N61" s="125">
        <f>IF(M61=0,0,auxiliary_calculations!C32*$C$5*M61^2/(2*L61/1000))</f>
        <v>0</v>
      </c>
      <c r="O61" s="130">
        <f t="shared" si="11"/>
        <v>0</v>
      </c>
      <c r="P61" s="109">
        <f>IF(input_conditions!D47&gt;0,input_conditions!D47,)</f>
        <v>0</v>
      </c>
      <c r="Q61" s="131">
        <f t="shared" si="12"/>
        <v>0</v>
      </c>
      <c r="R61" s="124">
        <f t="shared" si="13"/>
        <v>0</v>
      </c>
      <c r="S61" s="124">
        <f t="shared" si="14"/>
        <v>0</v>
      </c>
      <c r="T61" s="125"/>
    </row>
    <row r="62" spans="2:21">
      <c r="B62" s="118">
        <v>22</v>
      </c>
      <c r="C62" s="109">
        <f>IF(input_conditions!C48&gt;0,input_conditions!C48,)</f>
        <v>0</v>
      </c>
      <c r="D62" s="125">
        <f>IF(ISEVEN($B62),IF(MAX(D63:E63),SUMIFS($D$41:$D$79,$B$41:$B$79,"="&amp;$B62-1),0),LOOKUP(LOOKUP($B62,pipe_to_pros),input_conditions!$E$17:$X$18))</f>
        <v>0</v>
      </c>
      <c r="E62" s="125">
        <f>IF(ISEVEN($B62),IF(MAX(D63:E63),SUMIFS($E$41:$E$79,$B$41:$B$79,"="&amp;$B62-1),0),LOOKUP(LOOKUP($B62,pipe_to_pros),input_conditions!$E$17:$X$19))</f>
        <v>0</v>
      </c>
      <c r="F62" s="125">
        <f>IF(ISEVEN($B62),SUMIFS($F$41:$F$79,$B$41:$B$79,"="&amp;$B62+1),LOOKUP(LOOKUP($B62,pipe_to_pros),input_conditions!$E$17:$X$18))</f>
        <v>0</v>
      </c>
      <c r="G62" s="125">
        <f>IF(ISEVEN($B62),SUMIFS($G$41:$G$79,$B$41:$B$79,"="&amp;$B62+1),LOOKUP(LOOKUP($B62,pipe_to_pros),input_conditions!$E$17:$X$19))</f>
        <v>0</v>
      </c>
      <c r="H62" s="125">
        <f t="shared" si="15"/>
        <v>0</v>
      </c>
      <c r="I62" s="125">
        <f t="shared" si="8"/>
        <v>0</v>
      </c>
      <c r="J62" s="125">
        <f t="shared" si="16"/>
        <v>0</v>
      </c>
      <c r="K62" s="132">
        <v>20</v>
      </c>
      <c r="L62" s="109">
        <f>IFERROR(IF($C$6="PJP",LOOKUP(K62,medium_components!$B$31:$C$48),LOOKUP(K62,medium_components!$F$31:$G$48)),0)</f>
        <v>21.7</v>
      </c>
      <c r="M62" s="125">
        <f t="shared" si="10"/>
        <v>0</v>
      </c>
      <c r="N62" s="125">
        <f>IF(M62=0,0,auxiliary_calculations!C33*$C$5*M62^2/(2*L62/1000))</f>
        <v>0</v>
      </c>
      <c r="O62" s="130">
        <f t="shared" si="11"/>
        <v>0</v>
      </c>
      <c r="P62" s="109">
        <f>IF(input_conditions!D48&gt;0,input_conditions!D48,)</f>
        <v>0</v>
      </c>
      <c r="Q62" s="131">
        <f t="shared" si="12"/>
        <v>0</v>
      </c>
      <c r="R62" s="124">
        <f t="shared" si="13"/>
        <v>0</v>
      </c>
      <c r="S62" s="124">
        <f t="shared" si="14"/>
        <v>0</v>
      </c>
      <c r="T62" s="125"/>
    </row>
    <row r="63" spans="2:21">
      <c r="B63" s="118">
        <v>23</v>
      </c>
      <c r="C63" s="109">
        <f>IF(input_conditions!C49&gt;0,input_conditions!C49,)</f>
        <v>0</v>
      </c>
      <c r="D63" s="125">
        <f>IF(ISEVEN($B63),IF(MAX(D64:E64),SUMIFS($D$41:$D$79,$B$41:$B$79,"="&amp;$B63-1),0),LOOKUP(LOOKUP($B63,pipe_to_pros),input_conditions!$E$17:$X$18))</f>
        <v>0</v>
      </c>
      <c r="E63" s="125">
        <f>IF(ISEVEN($B63),IF(MAX(D64:E64),SUMIFS($E$41:$E$79,$B$41:$B$79,"="&amp;$B63-1),0),LOOKUP(LOOKUP($B63,pipe_to_pros),input_conditions!$E$17:$X$19))</f>
        <v>0</v>
      </c>
      <c r="F63" s="125">
        <f>IF(ISEVEN($B63),SUMIFS($F$41:$F$79,$B$41:$B$79,"="&amp;$B63+1),LOOKUP(LOOKUP($B63,pipe_to_pros),input_conditions!$E$17:$X$18))</f>
        <v>0</v>
      </c>
      <c r="G63" s="125">
        <f>IF(ISEVEN($B63),SUMIFS($G$41:$G$79,$B$41:$B$79,"="&amp;$B63+1),LOOKUP(LOOKUP($B63,pipe_to_pros),input_conditions!$E$17:$X$19))</f>
        <v>0</v>
      </c>
      <c r="H63" s="125">
        <f t="shared" si="15"/>
        <v>0</v>
      </c>
      <c r="I63" s="125">
        <f t="shared" si="8"/>
        <v>0</v>
      </c>
      <c r="J63" s="125">
        <f t="shared" si="16"/>
        <v>0</v>
      </c>
      <c r="K63" s="132">
        <v>20</v>
      </c>
      <c r="L63" s="109">
        <f>IFERROR(IF($C$6="PJP",LOOKUP(K63,medium_components!$B$31:$C$48),LOOKUP(K63,medium_components!$F$31:$G$48)),0)</f>
        <v>21.7</v>
      </c>
      <c r="M63" s="125">
        <f t="shared" si="10"/>
        <v>0</v>
      </c>
      <c r="N63" s="125">
        <f>IF(M63=0,0,auxiliary_calculations!C34*$C$5*M63^2/(2*L63/1000))</f>
        <v>0</v>
      </c>
      <c r="O63" s="130">
        <f t="shared" si="11"/>
        <v>0</v>
      </c>
      <c r="P63" s="109">
        <f>IF(input_conditions!D49&gt;0,input_conditions!D49,)</f>
        <v>0</v>
      </c>
      <c r="Q63" s="131">
        <f t="shared" si="12"/>
        <v>0</v>
      </c>
      <c r="R63" s="124">
        <f t="shared" si="13"/>
        <v>0</v>
      </c>
      <c r="S63" s="124">
        <f t="shared" si="14"/>
        <v>0</v>
      </c>
      <c r="T63" s="125"/>
    </row>
    <row r="64" spans="2:21">
      <c r="B64" s="118">
        <v>24</v>
      </c>
      <c r="C64" s="109">
        <f>IF(input_conditions!C50&gt;0,input_conditions!C50,)</f>
        <v>0</v>
      </c>
      <c r="D64" s="125">
        <f>IF(ISEVEN($B64),IF(MAX(D65:E65),SUMIFS($D$41:$D$79,$B$41:$B$79,"="&amp;$B64-1),0),LOOKUP(LOOKUP($B64,pipe_to_pros),input_conditions!$E$17:$X$18))</f>
        <v>0</v>
      </c>
      <c r="E64" s="125">
        <f>IF(ISEVEN($B64),IF(MAX(D65:E65),SUMIFS($E$41:$E$79,$B$41:$B$79,"="&amp;$B64-1),0),LOOKUP(LOOKUP($B64,pipe_to_pros),input_conditions!$E$17:$X$19))</f>
        <v>0</v>
      </c>
      <c r="F64" s="125">
        <f>IF(ISEVEN($B64),SUMIFS($F$41:$F$79,$B$41:$B$79,"="&amp;$B64+1),LOOKUP(LOOKUP($B64,pipe_to_pros),input_conditions!$E$17:$X$18))</f>
        <v>0</v>
      </c>
      <c r="G64" s="125">
        <f>IF(ISEVEN($B64),SUMIFS($G$41:$G$79,$B$41:$B$79,"="&amp;$B64+1),LOOKUP(LOOKUP($B64,pipe_to_pros),input_conditions!$E$17:$X$19))</f>
        <v>0</v>
      </c>
      <c r="H64" s="125">
        <f t="shared" si="15"/>
        <v>0</v>
      </c>
      <c r="I64" s="125">
        <f t="shared" si="8"/>
        <v>0</v>
      </c>
      <c r="J64" s="125">
        <f t="shared" si="16"/>
        <v>0</v>
      </c>
      <c r="K64" s="132">
        <v>20</v>
      </c>
      <c r="L64" s="109">
        <f>IFERROR(IF($C$6="PJP",LOOKUP(K64,medium_components!$B$31:$C$48),LOOKUP(K64,medium_components!$F$31:$G$48)),0)</f>
        <v>21.7</v>
      </c>
      <c r="M64" s="125">
        <f t="shared" si="10"/>
        <v>0</v>
      </c>
      <c r="N64" s="125">
        <f>IF(M64=0,0,auxiliary_calculations!C35*$C$5*M64^2/(2*L64/1000))</f>
        <v>0</v>
      </c>
      <c r="O64" s="130">
        <f t="shared" si="11"/>
        <v>0</v>
      </c>
      <c r="P64" s="109">
        <f>IF(input_conditions!D50&gt;0,input_conditions!D50,)</f>
        <v>0</v>
      </c>
      <c r="Q64" s="131">
        <f t="shared" si="12"/>
        <v>0</v>
      </c>
      <c r="R64" s="124">
        <f t="shared" si="13"/>
        <v>0</v>
      </c>
      <c r="S64" s="124">
        <f t="shared" si="14"/>
        <v>0</v>
      </c>
      <c r="T64" s="125"/>
    </row>
    <row r="65" spans="1:20">
      <c r="B65" s="118">
        <v>25</v>
      </c>
      <c r="C65" s="109">
        <f>IF(input_conditions!C51&gt;0,input_conditions!C51,)</f>
        <v>0</v>
      </c>
      <c r="D65" s="125">
        <f>IF(ISEVEN($B65),IF(MAX(D66:E66),SUMIFS($D$41:$D$79,$B$41:$B$79,"="&amp;$B65-1),0),LOOKUP(LOOKUP($B65,pipe_to_pros),input_conditions!$E$17:$X$18))</f>
        <v>0</v>
      </c>
      <c r="E65" s="125">
        <f>IF(ISEVEN($B65),IF(MAX(D66:E66),SUMIFS($E$41:$E$79,$B$41:$B$79,"="&amp;$B65-1),0),LOOKUP(LOOKUP($B65,pipe_to_pros),input_conditions!$E$17:$X$19))</f>
        <v>0</v>
      </c>
      <c r="F65" s="125">
        <f>IF(ISEVEN($B65),SUMIFS($F$41:$F$79,$B$41:$B$79,"="&amp;$B65+1),LOOKUP(LOOKUP($B65,pipe_to_pros),input_conditions!$E$17:$X$18))</f>
        <v>0</v>
      </c>
      <c r="G65" s="125">
        <f>IF(ISEVEN($B65),SUMIFS($G$41:$G$79,$B$41:$B$79,"="&amp;$B65+1),LOOKUP(LOOKUP($B65,pipe_to_pros),input_conditions!$E$17:$X$19))</f>
        <v>0</v>
      </c>
      <c r="H65" s="125">
        <f t="shared" si="15"/>
        <v>0</v>
      </c>
      <c r="I65" s="125">
        <f t="shared" si="8"/>
        <v>0</v>
      </c>
      <c r="J65" s="125">
        <f t="shared" si="16"/>
        <v>0</v>
      </c>
      <c r="K65" s="132">
        <v>20</v>
      </c>
      <c r="L65" s="109">
        <f>IFERROR(IF($C$6="PJP",LOOKUP(K65,medium_components!$B$31:$C$48),LOOKUP(K65,medium_components!$F$31:$G$48)),0)</f>
        <v>21.7</v>
      </c>
      <c r="M65" s="125">
        <f t="shared" si="10"/>
        <v>0</v>
      </c>
      <c r="N65" s="125">
        <f>IF(M65=0,0,auxiliary_calculations!C36*$C$5*M65^2/(2*L65/1000))</f>
        <v>0</v>
      </c>
      <c r="O65" s="130">
        <f t="shared" si="11"/>
        <v>0</v>
      </c>
      <c r="P65" s="109">
        <f>IF(input_conditions!D51&gt;0,input_conditions!D51,)</f>
        <v>0</v>
      </c>
      <c r="Q65" s="131">
        <f t="shared" si="12"/>
        <v>0</v>
      </c>
      <c r="R65" s="124">
        <f t="shared" si="13"/>
        <v>0</v>
      </c>
      <c r="S65" s="124">
        <f t="shared" si="14"/>
        <v>0</v>
      </c>
      <c r="T65" s="125"/>
    </row>
    <row r="66" spans="1:20">
      <c r="B66" s="118">
        <v>26</v>
      </c>
      <c r="C66" s="109">
        <f>IF(input_conditions!C52&gt;0,input_conditions!C52,)</f>
        <v>0</v>
      </c>
      <c r="D66" s="125">
        <f>IF(ISEVEN($B66),IF(MAX(D67:E67),SUMIFS($D$41:$D$79,$B$41:$B$79,"="&amp;$B66-1),0),LOOKUP(LOOKUP($B66,pipe_to_pros),input_conditions!$E$17:$X$18))</f>
        <v>0</v>
      </c>
      <c r="E66" s="125">
        <f>IF(ISEVEN($B66),IF(MAX(D67:E67),SUMIFS($E$41:$E$79,$B$41:$B$79,"="&amp;$B66-1),0),LOOKUP(LOOKUP($B66,pipe_to_pros),input_conditions!$E$17:$X$19))</f>
        <v>0</v>
      </c>
      <c r="F66" s="125">
        <f>IF(ISEVEN($B66),SUMIFS($F$41:$F$79,$B$41:$B$79,"="&amp;$B66+1),LOOKUP(LOOKUP($B66,pipe_to_pros),input_conditions!$E$17:$X$18))</f>
        <v>0</v>
      </c>
      <c r="G66" s="125">
        <f>IF(ISEVEN($B66),SUMIFS($G$41:$G$79,$B$41:$B$79,"="&amp;$B66+1),LOOKUP(LOOKUP($B66,pipe_to_pros),input_conditions!$E$17:$X$19))</f>
        <v>0</v>
      </c>
      <c r="H66" s="125">
        <f t="shared" si="15"/>
        <v>0</v>
      </c>
      <c r="I66" s="125">
        <f t="shared" si="8"/>
        <v>0</v>
      </c>
      <c r="J66" s="125">
        <f t="shared" si="16"/>
        <v>0</v>
      </c>
      <c r="K66" s="132">
        <v>20</v>
      </c>
      <c r="L66" s="109">
        <f>IFERROR(IF($C$6="PJP",LOOKUP(K66,medium_components!$B$31:$C$48),LOOKUP(K66,medium_components!$F$31:$G$48)),0)</f>
        <v>21.7</v>
      </c>
      <c r="M66" s="125">
        <f t="shared" si="10"/>
        <v>0</v>
      </c>
      <c r="N66" s="125">
        <f>IF(M66=0,0,auxiliary_calculations!C37*$C$5*M66^2/(2*L66/1000))</f>
        <v>0</v>
      </c>
      <c r="O66" s="130">
        <f t="shared" si="11"/>
        <v>0</v>
      </c>
      <c r="P66" s="109">
        <f>IF(input_conditions!D52&gt;0,input_conditions!D52,)</f>
        <v>0</v>
      </c>
      <c r="Q66" s="131">
        <f t="shared" si="12"/>
        <v>0</v>
      </c>
      <c r="R66" s="124">
        <f t="shared" si="13"/>
        <v>0</v>
      </c>
      <c r="S66" s="124">
        <f t="shared" si="14"/>
        <v>0</v>
      </c>
      <c r="T66" s="125"/>
    </row>
    <row r="67" spans="1:20">
      <c r="B67" s="118">
        <v>27</v>
      </c>
      <c r="C67" s="109">
        <f>IF(input_conditions!C53&gt;0,input_conditions!C53,)</f>
        <v>0</v>
      </c>
      <c r="D67" s="125">
        <f>IF(ISEVEN($B67),IF(MAX(D68:E68),SUMIFS($D$41:$D$79,$B$41:$B$79,"="&amp;$B67-1),0),LOOKUP(LOOKUP($B67,pipe_to_pros),input_conditions!$E$17:$X$18))</f>
        <v>0</v>
      </c>
      <c r="E67" s="125">
        <f>IF(ISEVEN($B67),IF(MAX(D68:E68),SUMIFS($E$41:$E$79,$B$41:$B$79,"="&amp;$B67-1),0),LOOKUP(LOOKUP($B67,pipe_to_pros),input_conditions!$E$17:$X$19))</f>
        <v>0</v>
      </c>
      <c r="F67" s="125">
        <f>IF(ISEVEN($B67),SUMIFS($F$41:$F$79,$B$41:$B$79,"="&amp;$B67+1),LOOKUP(LOOKUP($B67,pipe_to_pros),input_conditions!$E$17:$X$18))</f>
        <v>0</v>
      </c>
      <c r="G67" s="125">
        <f>IF(ISEVEN($B67),SUMIFS($G$41:$G$79,$B$41:$B$79,"="&amp;$B67+1),LOOKUP(LOOKUP($B67,pipe_to_pros),input_conditions!$E$17:$X$19))</f>
        <v>0</v>
      </c>
      <c r="H67" s="125">
        <f t="shared" si="15"/>
        <v>0</v>
      </c>
      <c r="I67" s="125">
        <f t="shared" si="8"/>
        <v>0</v>
      </c>
      <c r="J67" s="125">
        <f t="shared" si="16"/>
        <v>0</v>
      </c>
      <c r="K67" s="132">
        <v>20</v>
      </c>
      <c r="L67" s="109">
        <f>IFERROR(IF($C$6="PJP",LOOKUP(K67,medium_components!$B$31:$C$48),LOOKUP(K67,medium_components!$F$31:$G$48)),0)</f>
        <v>21.7</v>
      </c>
      <c r="M67" s="125">
        <f t="shared" si="10"/>
        <v>0</v>
      </c>
      <c r="N67" s="125">
        <f>IF(M67=0,0,auxiliary_calculations!C38*$C$5*M67^2/(2*L67/1000))</f>
        <v>0</v>
      </c>
      <c r="O67" s="130">
        <f t="shared" si="11"/>
        <v>0</v>
      </c>
      <c r="P67" s="109">
        <f>IF(input_conditions!D53&gt;0,input_conditions!D53,)</f>
        <v>0</v>
      </c>
      <c r="Q67" s="131">
        <f t="shared" si="12"/>
        <v>0</v>
      </c>
      <c r="R67" s="124">
        <f t="shared" si="13"/>
        <v>0</v>
      </c>
      <c r="S67" s="124">
        <f t="shared" si="14"/>
        <v>0</v>
      </c>
      <c r="T67" s="125"/>
    </row>
    <row r="68" spans="1:20">
      <c r="B68" s="118">
        <v>28</v>
      </c>
      <c r="C68" s="109">
        <f>IF(input_conditions!C54&gt;0,input_conditions!C54,)</f>
        <v>0</v>
      </c>
      <c r="D68" s="125">
        <f>IF(ISEVEN($B68),IF(MAX(D69:E69),SUMIFS($D$41:$D$79,$B$41:$B$79,"="&amp;$B68-1),0),LOOKUP(LOOKUP($B68,pipe_to_pros),input_conditions!$E$17:$X$18))</f>
        <v>0</v>
      </c>
      <c r="E68" s="125">
        <f>IF(ISEVEN($B68),IF(MAX(D69:E69),SUMIFS($E$41:$E$79,$B$41:$B$79,"="&amp;$B68-1),0),LOOKUP(LOOKUP($B68,pipe_to_pros),input_conditions!$E$17:$X$19))</f>
        <v>0</v>
      </c>
      <c r="F68" s="125">
        <f>IF(ISEVEN($B68),SUMIFS($F$41:$F$79,$B$41:$B$79,"="&amp;$B68+1),LOOKUP(LOOKUP($B68,pipe_to_pros),input_conditions!$E$17:$X$18))</f>
        <v>0</v>
      </c>
      <c r="G68" s="125">
        <f>IF(ISEVEN($B68),SUMIFS($G$41:$G$79,$B$41:$B$79,"="&amp;$B68+1),LOOKUP(LOOKUP($B68,pipe_to_pros),input_conditions!$E$17:$X$19))</f>
        <v>0</v>
      </c>
      <c r="H68" s="125">
        <f t="shared" si="15"/>
        <v>0</v>
      </c>
      <c r="I68" s="125">
        <f t="shared" si="8"/>
        <v>0</v>
      </c>
      <c r="J68" s="125">
        <f t="shared" si="16"/>
        <v>0</v>
      </c>
      <c r="K68" s="132">
        <v>20</v>
      </c>
      <c r="L68" s="109">
        <f>IFERROR(IF($C$6="PJP",LOOKUP(K68,medium_components!$B$31:$C$48),LOOKUP(K68,medium_components!$F$31:$G$48)),0)</f>
        <v>21.7</v>
      </c>
      <c r="M68" s="125">
        <f t="shared" si="10"/>
        <v>0</v>
      </c>
      <c r="N68" s="125">
        <f>IF(M68=0,0,auxiliary_calculations!C39*$C$5*M68^2/(2*L68/1000))</f>
        <v>0</v>
      </c>
      <c r="O68" s="130">
        <f t="shared" si="11"/>
        <v>0</v>
      </c>
      <c r="P68" s="109">
        <f>IF(input_conditions!D54&gt;0,input_conditions!D54,)</f>
        <v>0</v>
      </c>
      <c r="Q68" s="131">
        <f t="shared" si="12"/>
        <v>0</v>
      </c>
      <c r="R68" s="124">
        <f t="shared" si="13"/>
        <v>0</v>
      </c>
      <c r="S68" s="124">
        <f t="shared" si="14"/>
        <v>0</v>
      </c>
      <c r="T68" s="125"/>
    </row>
    <row r="69" spans="1:20">
      <c r="B69" s="118">
        <v>29</v>
      </c>
      <c r="C69" s="109">
        <f>IF(input_conditions!C55&gt;0,input_conditions!C55,)</f>
        <v>0</v>
      </c>
      <c r="D69" s="125">
        <f>IF(ISEVEN($B69),IF(MAX(D70:E70),SUMIFS($D$41:$D$79,$B$41:$B$79,"="&amp;$B69-1),0),LOOKUP(LOOKUP($B69,pipe_to_pros),input_conditions!$E$17:$X$18))</f>
        <v>0</v>
      </c>
      <c r="E69" s="125">
        <f>IF(ISEVEN($B69),IF(MAX(D70:E70),SUMIFS($E$41:$E$79,$B$41:$B$79,"="&amp;$B69-1),0),LOOKUP(LOOKUP($B69,pipe_to_pros),input_conditions!$E$17:$X$19))</f>
        <v>0</v>
      </c>
      <c r="F69" s="125">
        <f>IF(ISEVEN($B69),SUMIFS($F$41:$F$79,$B$41:$B$79,"="&amp;$B69+1),LOOKUP(LOOKUP($B69,pipe_to_pros),input_conditions!$E$17:$X$18))</f>
        <v>0</v>
      </c>
      <c r="G69" s="125">
        <f>IF(ISEVEN($B69),SUMIFS($G$41:$G$79,$B$41:$B$79,"="&amp;$B69+1),LOOKUP(LOOKUP($B69,pipe_to_pros),input_conditions!$E$17:$X$19))</f>
        <v>0</v>
      </c>
      <c r="H69" s="125">
        <f t="shared" si="15"/>
        <v>0</v>
      </c>
      <c r="I69" s="125">
        <f t="shared" si="8"/>
        <v>0</v>
      </c>
      <c r="J69" s="125">
        <f t="shared" si="16"/>
        <v>0</v>
      </c>
      <c r="K69" s="132">
        <v>20</v>
      </c>
      <c r="L69" s="109">
        <f>IFERROR(IF($C$6="PJP",LOOKUP(K69,medium_components!$B$31:$C$48),LOOKUP(K69,medium_components!$F$31:$G$48)),0)</f>
        <v>21.7</v>
      </c>
      <c r="M69" s="125">
        <f t="shared" si="10"/>
        <v>0</v>
      </c>
      <c r="N69" s="125">
        <f>IF(M69=0,0,auxiliary_calculations!C40*$C$5*M69^2/(2*L69/1000))</f>
        <v>0</v>
      </c>
      <c r="O69" s="130">
        <f t="shared" si="11"/>
        <v>0</v>
      </c>
      <c r="P69" s="109">
        <f>IF(input_conditions!D55&gt;0,input_conditions!D55,)</f>
        <v>0</v>
      </c>
      <c r="Q69" s="131">
        <f t="shared" si="12"/>
        <v>0</v>
      </c>
      <c r="R69" s="124">
        <f t="shared" si="13"/>
        <v>0</v>
      </c>
      <c r="S69" s="124">
        <f t="shared" si="14"/>
        <v>0</v>
      </c>
      <c r="T69" s="125"/>
    </row>
    <row r="70" spans="1:20">
      <c r="B70" s="118">
        <v>30</v>
      </c>
      <c r="C70" s="109">
        <f>IF(input_conditions!C56&gt;0,input_conditions!C56,)</f>
        <v>0</v>
      </c>
      <c r="D70" s="125">
        <f>IF(ISEVEN($B70),IF(MAX(D71:E71),SUMIFS($D$41:$D$79,$B$41:$B$79,"="&amp;$B70-1),0),LOOKUP(LOOKUP($B70,pipe_to_pros),input_conditions!$E$17:$X$18))</f>
        <v>0</v>
      </c>
      <c r="E70" s="125">
        <f>IF(ISEVEN($B70),IF(MAX(D71:E71),SUMIFS($E$41:$E$79,$B$41:$B$79,"="&amp;$B70-1),0),LOOKUP(LOOKUP($B70,pipe_to_pros),input_conditions!$E$17:$X$19))</f>
        <v>0</v>
      </c>
      <c r="F70" s="125">
        <f>IF(ISEVEN($B70),SUMIFS($F$41:$F$79,$B$41:$B$79,"="&amp;$B70+1),LOOKUP(LOOKUP($B70,pipe_to_pros),input_conditions!$E$17:$X$18))</f>
        <v>0</v>
      </c>
      <c r="G70" s="125">
        <f>IF(ISEVEN($B70),SUMIFS($G$41:$G$79,$B$41:$B$79,"="&amp;$B70+1),LOOKUP(LOOKUP($B70,pipe_to_pros),input_conditions!$E$17:$X$19))</f>
        <v>0</v>
      </c>
      <c r="H70" s="125">
        <f t="shared" si="15"/>
        <v>0</v>
      </c>
      <c r="I70" s="125">
        <f t="shared" si="8"/>
        <v>0</v>
      </c>
      <c r="J70" s="125">
        <f t="shared" si="16"/>
        <v>0</v>
      </c>
      <c r="K70" s="132">
        <v>20</v>
      </c>
      <c r="L70" s="109">
        <f>IFERROR(IF($C$6="PJP",LOOKUP(K70,medium_components!$B$31:$C$48),LOOKUP(K70,medium_components!$F$31:$G$48)),0)</f>
        <v>21.7</v>
      </c>
      <c r="M70" s="125">
        <f t="shared" si="10"/>
        <v>0</v>
      </c>
      <c r="N70" s="125">
        <f>IF(M70=0,0,auxiliary_calculations!C41*$C$5*M70^2/(2*L70/1000))</f>
        <v>0</v>
      </c>
      <c r="O70" s="130">
        <f t="shared" si="11"/>
        <v>0</v>
      </c>
      <c r="P70" s="109">
        <f>IF(input_conditions!D56&gt;0,input_conditions!D56,)</f>
        <v>0</v>
      </c>
      <c r="Q70" s="131">
        <f t="shared" si="12"/>
        <v>0</v>
      </c>
      <c r="R70" s="124">
        <f t="shared" si="13"/>
        <v>0</v>
      </c>
      <c r="S70" s="124">
        <f t="shared" si="14"/>
        <v>0</v>
      </c>
      <c r="T70" s="125"/>
    </row>
    <row r="71" spans="1:20">
      <c r="B71" s="118">
        <v>31</v>
      </c>
      <c r="C71" s="109">
        <f>IF(input_conditions!C57&gt;0,input_conditions!C57,)</f>
        <v>0</v>
      </c>
      <c r="D71" s="125">
        <f>IF(ISEVEN($B71),IF(MAX(D72:E72),SUMIFS($D$41:$D$79,$B$41:$B$79,"="&amp;$B71-1),0),LOOKUP(LOOKUP($B71,pipe_to_pros),input_conditions!$E$17:$X$18))</f>
        <v>0</v>
      </c>
      <c r="E71" s="125">
        <f>IF(ISEVEN($B71),IF(MAX(D72:E72),SUMIFS($E$41:$E$79,$B$41:$B$79,"="&amp;$B71-1),0),LOOKUP(LOOKUP($B71,pipe_to_pros),input_conditions!$E$17:$X$19))</f>
        <v>0</v>
      </c>
      <c r="F71" s="125">
        <f>IF(ISEVEN($B71),SUMIFS($F$41:$F$79,$B$41:$B$79,"="&amp;$B71+1),LOOKUP(LOOKUP($B71,pipe_to_pros),input_conditions!$E$17:$X$18))</f>
        <v>0</v>
      </c>
      <c r="G71" s="125">
        <f>IF(ISEVEN($B71),SUMIFS($G$41:$G$79,$B$41:$B$79,"="&amp;$B71+1),LOOKUP(LOOKUP($B71,pipe_to_pros),input_conditions!$E$17:$X$19))</f>
        <v>0</v>
      </c>
      <c r="H71" s="125">
        <f t="shared" si="15"/>
        <v>0</v>
      </c>
      <c r="I71" s="125">
        <f t="shared" si="8"/>
        <v>0</v>
      </c>
      <c r="J71" s="125">
        <f t="shared" si="16"/>
        <v>0</v>
      </c>
      <c r="K71" s="132">
        <v>20</v>
      </c>
      <c r="L71" s="109">
        <f>IFERROR(IF($C$6="PJP",LOOKUP(K71,medium_components!$B$31:$C$48),LOOKUP(K71,medium_components!$F$31:$G$48)),0)</f>
        <v>21.7</v>
      </c>
      <c r="M71" s="125">
        <f t="shared" si="10"/>
        <v>0</v>
      </c>
      <c r="N71" s="125">
        <f>IF(M71=0,0,auxiliary_calculations!C42*$C$5*M71^2/(2*L71/1000))</f>
        <v>0</v>
      </c>
      <c r="O71" s="130">
        <f t="shared" si="11"/>
        <v>0</v>
      </c>
      <c r="P71" s="109">
        <f>IF(input_conditions!D57&gt;0,input_conditions!D57,)</f>
        <v>0</v>
      </c>
      <c r="Q71" s="131">
        <f t="shared" si="12"/>
        <v>0</v>
      </c>
      <c r="R71" s="124">
        <f t="shared" si="13"/>
        <v>0</v>
      </c>
      <c r="S71" s="124">
        <f t="shared" si="14"/>
        <v>0</v>
      </c>
      <c r="T71" s="125"/>
    </row>
    <row r="72" spans="1:20">
      <c r="B72" s="118">
        <v>32</v>
      </c>
      <c r="C72" s="109">
        <f>IF(input_conditions!C58&gt;0,input_conditions!C58,)</f>
        <v>0</v>
      </c>
      <c r="D72" s="125">
        <f>IF(ISEVEN($B72),IF(MAX(D73:E73),SUMIFS($D$41:$D$79,$B$41:$B$79,"="&amp;$B72-1),0),LOOKUP(LOOKUP($B72,pipe_to_pros),input_conditions!$E$17:$X$18))</f>
        <v>0</v>
      </c>
      <c r="E72" s="125">
        <f>IF(ISEVEN($B72),IF(MAX(D73:E73),SUMIFS($E$41:$E$79,$B$41:$B$79,"="&amp;$B72-1),0),LOOKUP(LOOKUP($B72,pipe_to_pros),input_conditions!$E$17:$X$19))</f>
        <v>0</v>
      </c>
      <c r="F72" s="125">
        <f>IF(ISEVEN($B72),SUMIFS($F$41:$F$79,$B$41:$B$79,"="&amp;$B72+1),LOOKUP(LOOKUP($B72,pipe_to_pros),input_conditions!$E$17:$X$18))</f>
        <v>0</v>
      </c>
      <c r="G72" s="125">
        <f>IF(ISEVEN($B72),SUMIFS($G$41:$G$79,$B$41:$B$79,"="&amp;$B72+1),LOOKUP(LOOKUP($B72,pipe_to_pros),input_conditions!$E$17:$X$19))</f>
        <v>0</v>
      </c>
      <c r="H72" s="125">
        <f t="shared" si="15"/>
        <v>0</v>
      </c>
      <c r="I72" s="125">
        <f t="shared" si="8"/>
        <v>0</v>
      </c>
      <c r="J72" s="125">
        <f t="shared" si="16"/>
        <v>0</v>
      </c>
      <c r="K72" s="132">
        <v>20</v>
      </c>
      <c r="L72" s="109">
        <f>IFERROR(IF($C$6="PJP",LOOKUP(K72,medium_components!$B$31:$C$48),LOOKUP(K72,medium_components!$F$31:$G$48)),0)</f>
        <v>21.7</v>
      </c>
      <c r="M72" s="125">
        <f t="shared" si="10"/>
        <v>0</v>
      </c>
      <c r="N72" s="125">
        <f>IF(M72=0,0,auxiliary_calculations!C43*$C$5*M72^2/(2*L72/1000))</f>
        <v>0</v>
      </c>
      <c r="O72" s="130">
        <f t="shared" si="11"/>
        <v>0</v>
      </c>
      <c r="P72" s="109">
        <f>IF(input_conditions!D58&gt;0,input_conditions!D58,)</f>
        <v>0</v>
      </c>
      <c r="Q72" s="131">
        <f t="shared" si="12"/>
        <v>0</v>
      </c>
      <c r="R72" s="124">
        <f t="shared" si="13"/>
        <v>0</v>
      </c>
      <c r="S72" s="124">
        <f t="shared" si="14"/>
        <v>0</v>
      </c>
      <c r="T72" s="125"/>
    </row>
    <row r="73" spans="1:20">
      <c r="B73" s="118">
        <v>33</v>
      </c>
      <c r="C73" s="109">
        <f>IF(input_conditions!C59&gt;0,input_conditions!C59,)</f>
        <v>0</v>
      </c>
      <c r="D73" s="125">
        <f>IF(ISEVEN($B73),IF(MAX(D74:E74),SUMIFS($D$41:$D$79,$B$41:$B$79,"="&amp;$B73-1),0),LOOKUP(LOOKUP($B73,pipe_to_pros),input_conditions!$E$17:$X$18))</f>
        <v>0</v>
      </c>
      <c r="E73" s="125">
        <f>IF(ISEVEN($B73),IF(MAX(D74:E74),SUMIFS($E$41:$E$79,$B$41:$B$79,"="&amp;$B73-1),0),LOOKUP(LOOKUP($B73,pipe_to_pros),input_conditions!$E$17:$X$19))</f>
        <v>0</v>
      </c>
      <c r="F73" s="125">
        <f>IF(ISEVEN($B73),SUMIFS($F$41:$F$79,$B$41:$B$79,"="&amp;$B73+1),LOOKUP(LOOKUP($B73,pipe_to_pros),input_conditions!$E$17:$X$18))</f>
        <v>0</v>
      </c>
      <c r="G73" s="125">
        <f>IF(ISEVEN($B73),SUMIFS($G$41:$G$79,$B$41:$B$79,"="&amp;$B73+1),LOOKUP(LOOKUP($B73,pipe_to_pros),input_conditions!$E$17:$X$19))</f>
        <v>0</v>
      </c>
      <c r="H73" s="125">
        <f t="shared" si="15"/>
        <v>0</v>
      </c>
      <c r="I73" s="125">
        <f t="shared" si="8"/>
        <v>0</v>
      </c>
      <c r="J73" s="125">
        <f t="shared" si="16"/>
        <v>0</v>
      </c>
      <c r="K73" s="132">
        <v>20</v>
      </c>
      <c r="L73" s="109">
        <f>IFERROR(IF($C$6="PJP",LOOKUP(K73,medium_components!$B$31:$C$48),LOOKUP(K73,medium_components!$F$31:$G$48)),0)</f>
        <v>21.7</v>
      </c>
      <c r="M73" s="125">
        <f t="shared" si="10"/>
        <v>0</v>
      </c>
      <c r="N73" s="125">
        <f>IF(M73=0,0,auxiliary_calculations!C44*$C$5*M73^2/(2*L73/1000))</f>
        <v>0</v>
      </c>
      <c r="O73" s="130">
        <f t="shared" si="11"/>
        <v>0</v>
      </c>
      <c r="P73" s="109">
        <f>IF(input_conditions!D59&gt;0,input_conditions!D59,)</f>
        <v>0</v>
      </c>
      <c r="Q73" s="131">
        <f t="shared" si="12"/>
        <v>0</v>
      </c>
      <c r="R73" s="124">
        <f t="shared" si="13"/>
        <v>0</v>
      </c>
      <c r="S73" s="124">
        <f t="shared" si="14"/>
        <v>0</v>
      </c>
      <c r="T73" s="125"/>
    </row>
    <row r="74" spans="1:20">
      <c r="B74" s="118">
        <v>34</v>
      </c>
      <c r="C74" s="109">
        <f>IF(input_conditions!C60&gt;0,input_conditions!C60,)</f>
        <v>0</v>
      </c>
      <c r="D74" s="125">
        <f>IF(ISEVEN($B74),IF(MAX(D75:E75),SUMIFS($D$41:$D$79,$B$41:$B$79,"="&amp;$B74-1),0),LOOKUP(LOOKUP($B74,pipe_to_pros),input_conditions!$E$17:$X$18))</f>
        <v>0</v>
      </c>
      <c r="E74" s="125">
        <f>IF(ISEVEN($B74),IF(MAX(D75:E75),SUMIFS($E$41:$E$79,$B$41:$B$79,"="&amp;$B74-1),0),LOOKUP(LOOKUP($B74,pipe_to_pros),input_conditions!$E$17:$X$19))</f>
        <v>0</v>
      </c>
      <c r="F74" s="125">
        <f>IF(ISEVEN($B74),SUMIFS($F$41:$F$79,$B$41:$B$79,"="&amp;$B74+1),LOOKUP(LOOKUP($B74,pipe_to_pros),input_conditions!$E$17:$X$18))</f>
        <v>0</v>
      </c>
      <c r="G74" s="125">
        <f>IF(ISEVEN($B74),SUMIFS($G$41:$G$79,$B$41:$B$79,"="&amp;$B74+1),LOOKUP(LOOKUP($B74,pipe_to_pros),input_conditions!$E$17:$X$19))</f>
        <v>0</v>
      </c>
      <c r="H74" s="125">
        <f t="shared" si="15"/>
        <v>0</v>
      </c>
      <c r="I74" s="125">
        <f t="shared" si="8"/>
        <v>0</v>
      </c>
      <c r="J74" s="125">
        <f t="shared" si="16"/>
        <v>0</v>
      </c>
      <c r="K74" s="132">
        <v>20</v>
      </c>
      <c r="L74" s="109">
        <f>IFERROR(IF($C$6="PJP",LOOKUP(K74,medium_components!$B$31:$C$48),LOOKUP(K74,medium_components!$F$31:$G$48)),0)</f>
        <v>21.7</v>
      </c>
      <c r="M74" s="125">
        <f t="shared" si="10"/>
        <v>0</v>
      </c>
      <c r="N74" s="125">
        <f>IF(M74=0,0,auxiliary_calculations!C45*$C$5*M74^2/(2*L74/1000))</f>
        <v>0</v>
      </c>
      <c r="O74" s="130">
        <f t="shared" si="11"/>
        <v>0</v>
      </c>
      <c r="P74" s="109">
        <f>IF(input_conditions!D60&gt;0,input_conditions!D60,)</f>
        <v>0</v>
      </c>
      <c r="Q74" s="131">
        <f t="shared" si="12"/>
        <v>0</v>
      </c>
      <c r="R74" s="124">
        <f t="shared" si="13"/>
        <v>0</v>
      </c>
      <c r="S74" s="124">
        <f t="shared" si="14"/>
        <v>0</v>
      </c>
      <c r="T74" s="125"/>
    </row>
    <row r="75" spans="1:20">
      <c r="B75" s="118">
        <v>35</v>
      </c>
      <c r="C75" s="109">
        <f>IF(input_conditions!C61&gt;0,input_conditions!C61,)</f>
        <v>0</v>
      </c>
      <c r="D75" s="125">
        <f>IF(ISEVEN($B75),IF(MAX(D76:E76),SUMIFS($D$41:$D$79,$B$41:$B$79,"="&amp;$B75-1),0),LOOKUP(LOOKUP($B75,pipe_to_pros),input_conditions!$E$17:$X$18))</f>
        <v>0</v>
      </c>
      <c r="E75" s="125">
        <f>IF(ISEVEN($B75),IF(MAX(D76:E76),SUMIFS($E$41:$E$79,$B$41:$B$79,"="&amp;$B75-1),0),LOOKUP(LOOKUP($B75,pipe_to_pros),input_conditions!$E$17:$X$19))</f>
        <v>0</v>
      </c>
      <c r="F75" s="125">
        <f>IF(ISEVEN($B75),SUMIFS($F$41:$F$79,$B$41:$B$79,"="&amp;$B75+1),LOOKUP(LOOKUP($B75,pipe_to_pros),input_conditions!$E$17:$X$18))</f>
        <v>0</v>
      </c>
      <c r="G75" s="125">
        <f>IF(ISEVEN($B75),SUMIFS($G$41:$G$79,$B$41:$B$79,"="&amp;$B75+1),LOOKUP(LOOKUP($B75,pipe_to_pros),input_conditions!$E$17:$X$19))</f>
        <v>0</v>
      </c>
      <c r="H75" s="125">
        <f t="shared" si="15"/>
        <v>0</v>
      </c>
      <c r="I75" s="125">
        <f t="shared" si="8"/>
        <v>0</v>
      </c>
      <c r="J75" s="125">
        <f t="shared" si="16"/>
        <v>0</v>
      </c>
      <c r="K75" s="132">
        <v>20</v>
      </c>
      <c r="L75" s="109">
        <f>IFERROR(IF($C$6="PJP",LOOKUP(K75,medium_components!$B$31:$C$48),LOOKUP(K75,medium_components!$F$31:$G$48)),0)</f>
        <v>21.7</v>
      </c>
      <c r="M75" s="125">
        <f t="shared" si="10"/>
        <v>0</v>
      </c>
      <c r="N75" s="125">
        <f>IF(M75=0,0,auxiliary_calculations!C46*$C$5*M75^2/(2*L75/1000))</f>
        <v>0</v>
      </c>
      <c r="O75" s="130">
        <f t="shared" si="11"/>
        <v>0</v>
      </c>
      <c r="P75" s="109">
        <f>IF(input_conditions!D61&gt;0,input_conditions!D61,)</f>
        <v>0</v>
      </c>
      <c r="Q75" s="131">
        <f t="shared" si="12"/>
        <v>0</v>
      </c>
      <c r="R75" s="124">
        <f t="shared" si="13"/>
        <v>0</v>
      </c>
      <c r="S75" s="124">
        <f t="shared" si="14"/>
        <v>0</v>
      </c>
      <c r="T75" s="125"/>
    </row>
    <row r="76" spans="1:20">
      <c r="B76" s="118">
        <v>36</v>
      </c>
      <c r="C76" s="109">
        <f>IF(input_conditions!C62&gt;0,input_conditions!C62,)</f>
        <v>0</v>
      </c>
      <c r="D76" s="125">
        <f>IF(ISEVEN($B76),IF(MAX(D77:E77),SUMIFS($D$41:$D$79,$B$41:$B$79,"="&amp;$B76-1),0),LOOKUP(LOOKUP($B76,pipe_to_pros),input_conditions!$E$17:$X$18))</f>
        <v>0</v>
      </c>
      <c r="E76" s="125">
        <f>IF(ISEVEN($B76),IF(MAX(D77:E77),SUMIFS($E$41:$E$79,$B$41:$B$79,"="&amp;$B76-1),0),LOOKUP(LOOKUP($B76,pipe_to_pros),input_conditions!$E$17:$X$19))</f>
        <v>0</v>
      </c>
      <c r="F76" s="125">
        <f>IF(ISEVEN($B76),SUMIFS($F$41:$F$79,$B$41:$B$79,"="&amp;$B76+1),LOOKUP(LOOKUP($B76,pipe_to_pros),input_conditions!$E$17:$X$18))</f>
        <v>0</v>
      </c>
      <c r="G76" s="125">
        <f>IF(ISEVEN($B76),SUMIFS($G$41:$G$79,$B$41:$B$79,"="&amp;$B76+1),LOOKUP(LOOKUP($B76,pipe_to_pros),input_conditions!$E$17:$X$19))</f>
        <v>0</v>
      </c>
      <c r="H76" s="125">
        <f t="shared" si="15"/>
        <v>0</v>
      </c>
      <c r="I76" s="125">
        <f t="shared" si="8"/>
        <v>0</v>
      </c>
      <c r="J76" s="125">
        <f t="shared" si="16"/>
        <v>0</v>
      </c>
      <c r="K76" s="132">
        <v>20</v>
      </c>
      <c r="L76" s="109">
        <f>IFERROR(IF($C$6="PJP",LOOKUP(K76,medium_components!$B$31:$C$48),LOOKUP(K76,medium_components!$F$31:$G$48)),0)</f>
        <v>21.7</v>
      </c>
      <c r="M76" s="125">
        <f t="shared" si="10"/>
        <v>0</v>
      </c>
      <c r="N76" s="125">
        <f>IF(M76=0,0,auxiliary_calculations!C47*$C$5*M76^2/(2*L76/1000))</f>
        <v>0</v>
      </c>
      <c r="O76" s="130">
        <f t="shared" si="11"/>
        <v>0</v>
      </c>
      <c r="P76" s="109">
        <f>IF(input_conditions!D62&gt;0,input_conditions!D62,)</f>
        <v>0</v>
      </c>
      <c r="Q76" s="131">
        <f t="shared" si="12"/>
        <v>0</v>
      </c>
      <c r="R76" s="124">
        <f t="shared" si="13"/>
        <v>0</v>
      </c>
      <c r="S76" s="124">
        <f t="shared" si="14"/>
        <v>0</v>
      </c>
      <c r="T76" s="125"/>
    </row>
    <row r="77" spans="1:20">
      <c r="B77" s="118">
        <v>37</v>
      </c>
      <c r="C77" s="109">
        <f>IF(input_conditions!C63&gt;0,input_conditions!C63,)</f>
        <v>0</v>
      </c>
      <c r="D77" s="125">
        <f>IF(ISEVEN($B77),IF(MAX(D78:E78),SUMIFS($D$41:$D$79,$B$41:$B$79,"="&amp;$B77-1),0),LOOKUP(LOOKUP($B77,pipe_to_pros),input_conditions!$E$17:$X$18))</f>
        <v>0</v>
      </c>
      <c r="E77" s="125">
        <f>IF(ISEVEN($B77),IF(MAX(D78:E78),SUMIFS($E$41:$E$79,$B$41:$B$79,"="&amp;$B77-1),0),LOOKUP(LOOKUP($B77,pipe_to_pros),input_conditions!$E$17:$X$19))</f>
        <v>0</v>
      </c>
      <c r="F77" s="125">
        <f>IF(ISEVEN($B77),SUMIFS($F$41:$F$79,$B$41:$B$79,"="&amp;$B77+1),LOOKUP(LOOKUP($B77,pipe_to_pros),input_conditions!$E$17:$X$18))</f>
        <v>0</v>
      </c>
      <c r="G77" s="125">
        <f>IF(ISEVEN($B77),SUMIFS($G$41:$G$79,$B$41:$B$79,"="&amp;$B77+1),LOOKUP(LOOKUP($B77,pipe_to_pros),input_conditions!$E$17:$X$19))</f>
        <v>0</v>
      </c>
      <c r="H77" s="125">
        <f t="shared" si="15"/>
        <v>0</v>
      </c>
      <c r="I77" s="125">
        <f t="shared" si="8"/>
        <v>0</v>
      </c>
      <c r="J77" s="125">
        <f t="shared" si="16"/>
        <v>0</v>
      </c>
      <c r="K77" s="132">
        <v>20</v>
      </c>
      <c r="L77" s="109">
        <f>IFERROR(IF($C$6="PJP",LOOKUP(K77,medium_components!$B$31:$C$48),LOOKUP(K77,medium_components!$F$31:$G$48)),0)</f>
        <v>21.7</v>
      </c>
      <c r="M77" s="125">
        <f t="shared" si="10"/>
        <v>0</v>
      </c>
      <c r="N77" s="125">
        <f>IF(M77=0,0,auxiliary_calculations!C48*$C$5*M77^2/(2*L77/1000))</f>
        <v>0</v>
      </c>
      <c r="O77" s="130">
        <f t="shared" si="11"/>
        <v>0</v>
      </c>
      <c r="P77" s="109">
        <f>IF(input_conditions!D63&gt;0,input_conditions!D63,)</f>
        <v>0</v>
      </c>
      <c r="Q77" s="131">
        <f t="shared" si="12"/>
        <v>0</v>
      </c>
      <c r="R77" s="124">
        <f t="shared" si="13"/>
        <v>0</v>
      </c>
      <c r="S77" s="124">
        <f t="shared" si="14"/>
        <v>0</v>
      </c>
      <c r="T77" s="125"/>
    </row>
    <row r="78" spans="1:20">
      <c r="B78" s="118">
        <v>38</v>
      </c>
      <c r="C78" s="109">
        <f>IF(input_conditions!C64&gt;0,input_conditions!C64,)</f>
        <v>0</v>
      </c>
      <c r="D78" s="125">
        <f>IF(ISEVEN($B78),IF(MAX(D79:E79),SUMIFS($D$41:$D$79,$B$41:$B$79,"="&amp;$B78-1),0),LOOKUP(LOOKUP($B78,pipe_to_pros),input_conditions!$E$17:$X$18))</f>
        <v>0</v>
      </c>
      <c r="E78" s="125">
        <f>IF(ISEVEN($B78),IF(MAX(D79:E79),SUMIFS($E$41:$E$79,$B$41:$B$79,"="&amp;$B78-1),0),LOOKUP(LOOKUP($B78,pipe_to_pros),input_conditions!$E$17:$X$19))</f>
        <v>0</v>
      </c>
      <c r="F78" s="125">
        <f>IF(ISEVEN($B78),SUMIFS($F$41:$F$79,$B$41:$B$79,"="&amp;$B78+1),LOOKUP(LOOKUP($B78,pipe_to_pros),input_conditions!$E$17:$X$18))</f>
        <v>0</v>
      </c>
      <c r="G78" s="125">
        <f>IF(ISEVEN($B78),SUMIFS($G$41:$G$79,$B$41:$B$79,"="&amp;$B78+1),LOOKUP(LOOKUP($B78,pipe_to_pros),input_conditions!$E$17:$X$19))</f>
        <v>0</v>
      </c>
      <c r="H78" s="125">
        <f t="shared" si="15"/>
        <v>0</v>
      </c>
      <c r="I78" s="125">
        <f t="shared" si="8"/>
        <v>0</v>
      </c>
      <c r="J78" s="125">
        <f t="shared" si="16"/>
        <v>0</v>
      </c>
      <c r="K78" s="132">
        <v>20</v>
      </c>
      <c r="L78" s="109">
        <f>IFERROR(IF($C$6="PJP",LOOKUP(K78,medium_components!$B$31:$C$48),LOOKUP(K78,medium_components!$F$31:$G$48)),0)</f>
        <v>21.7</v>
      </c>
      <c r="M78" s="125">
        <f t="shared" si="10"/>
        <v>0</v>
      </c>
      <c r="N78" s="125">
        <f>IF(M78=0,0,auxiliary_calculations!C49*$C$5*M78^2/(2*L78/1000))</f>
        <v>0</v>
      </c>
      <c r="O78" s="130">
        <f t="shared" si="11"/>
        <v>0</v>
      </c>
      <c r="P78" s="109">
        <f>IF(input_conditions!D64&gt;0,input_conditions!D64,)</f>
        <v>0</v>
      </c>
      <c r="Q78" s="131">
        <f t="shared" si="12"/>
        <v>0</v>
      </c>
      <c r="R78" s="124">
        <f t="shared" si="13"/>
        <v>0</v>
      </c>
      <c r="S78" s="124">
        <f t="shared" si="14"/>
        <v>0</v>
      </c>
      <c r="T78" s="125"/>
    </row>
    <row r="79" spans="1:20">
      <c r="B79" s="118">
        <v>39</v>
      </c>
      <c r="C79" s="109">
        <f>IF(input_conditions!C65&gt;0,input_conditions!C65,)</f>
        <v>0</v>
      </c>
      <c r="D79" s="125">
        <f>IF(ISEVEN($B79),IF(MAX(D80:E80),SUMIFS($D$41:$D$79,$B$41:$B$79,"="&amp;$B79-1),0),LOOKUP(LOOKUP($B79,pipe_to_pros),input_conditions!$E$17:$X$18))</f>
        <v>0</v>
      </c>
      <c r="E79" s="125">
        <f>IF(ISEVEN($B79),IF(MAX(D80:E80),SUMIFS($E$41:$E$79,$B$41:$B$79,"="&amp;$B79-1),0),LOOKUP(LOOKUP($B79,pipe_to_pros),input_conditions!$E$17:$X$19))</f>
        <v>0</v>
      </c>
      <c r="F79" s="125">
        <f>IF(ISEVEN($B79),SUMIFS($F$41:$F$79,$B$41:$B$79,"="&amp;$B79+1),LOOKUP(LOOKUP($B79,pipe_to_pros),input_conditions!$E$17:$X$18))</f>
        <v>0</v>
      </c>
      <c r="G79" s="125">
        <f>IF(ISEVEN($B79),SUMIFS($G$41:$G$79,$B$41:$B$79,"="&amp;$B79+1),LOOKUP(LOOKUP($B79,pipe_to_pros),input_conditions!$E$17:$X$19))</f>
        <v>0</v>
      </c>
      <c r="H79" s="125">
        <f t="shared" si="15"/>
        <v>0</v>
      </c>
      <c r="I79" s="125">
        <f t="shared" si="8"/>
        <v>0</v>
      </c>
      <c r="J79" s="125">
        <f t="shared" si="16"/>
        <v>0</v>
      </c>
      <c r="K79" s="132">
        <v>20</v>
      </c>
      <c r="L79" s="109">
        <f>IFERROR(IF($C$6="PJP",LOOKUP(K79,medium_components!$B$31:$C$48),LOOKUP(K79,medium_components!$F$31:$G$48)),0)</f>
        <v>21.7</v>
      </c>
      <c r="M79" s="125">
        <f t="shared" si="10"/>
        <v>0</v>
      </c>
      <c r="N79" s="125">
        <f>IF(M79=0,0,auxiliary_calculations!C50*$C$5*M79^2/(2*L79/1000))</f>
        <v>0</v>
      </c>
      <c r="O79" s="130">
        <f t="shared" si="11"/>
        <v>0</v>
      </c>
      <c r="P79" s="109">
        <f>IF(input_conditions!D65&gt;0,input_conditions!D65,)</f>
        <v>0</v>
      </c>
      <c r="Q79" s="131">
        <f t="shared" si="12"/>
        <v>0</v>
      </c>
      <c r="R79" s="124">
        <f t="shared" si="13"/>
        <v>0</v>
      </c>
      <c r="S79" s="124">
        <f t="shared" si="14"/>
        <v>0</v>
      </c>
      <c r="T79" s="125"/>
    </row>
    <row r="80" spans="1:20">
      <c r="A80" s="192" t="s">
        <v>270</v>
      </c>
      <c r="B80" s="118">
        <v>40</v>
      </c>
      <c r="C80" s="109">
        <f>IF(input_conditions!C66&gt;0,input_conditions!C66,)</f>
        <v>0</v>
      </c>
      <c r="D80" s="125">
        <f>IF(ISEVEN($B80),IF(MAX(D81:E81),SUMIFS($D$41:$D$79,$B$41:$B$79,"="&amp;$B80-1),0),LOOKUP(LOOKUP($B80,pipe_to_pros),input_conditions!$E$17:$X$18))</f>
        <v>0</v>
      </c>
      <c r="E80" s="125">
        <f>IF(ISEVEN($B80),IF(MAX(D81:E81),SUMIFS($E$41:$E$79,$B$41:$B$79,"="&amp;$B80-1),0),LOOKUP(LOOKUP($B80,pipe_to_pros),input_conditions!$E$17:$X$19))</f>
        <v>0</v>
      </c>
      <c r="F80" s="125">
        <f>IF(ISEVEN($B80),SUMIFS($F$41:$F$79,$B$41:$B$79,"="&amp;$B80+1),LOOKUP(LOOKUP($B80,pipe_to_pros),input_conditions!$E$17:$X$18))</f>
        <v>0</v>
      </c>
      <c r="G80" s="125">
        <f>IF(ISEVEN($B80),SUMIFS($G$41:$G$79,$B$41:$B$79,"="&amp;$B80+1),LOOKUP(LOOKUP($B80,pipe_to_pros),input_conditions!$E$17:$X$19))</f>
        <v>0</v>
      </c>
      <c r="H80" s="125">
        <f t="shared" ref="H80" si="17">IF(ISEVEN(B80),MAX(MIN(D80,G80),MIN(E80,F80)),IF(OR(MAX(D80:G80)=G80,MAX(D80:G80)=E80),IF(IFERROR(F81+D79,MAX(F81,D79))&lt;E80,IFERROR(F81+D79,MAX(F81,D79)),E80),IF(IFERROR(G81+E79,MAX(G81,E79))&lt;D80,IFERROR(G81+E79,MAX(G81,E79)),D80)))</f>
        <v>0</v>
      </c>
      <c r="I80" s="125">
        <f t="shared" ref="I80" si="18">((H80/($I$4*$F$6))/$C$5)*3600</f>
        <v>0</v>
      </c>
      <c r="J80" s="125">
        <f t="shared" ref="J80" si="19">IF(ISODD(B80),2*SQRT((I80/3600)/(PI()*$I$6))*1000,2*SQRT((I80/3600)/(PI()*$I$7))*1000)</f>
        <v>0</v>
      </c>
      <c r="K80" s="132">
        <v>20</v>
      </c>
      <c r="L80" s="109">
        <f>IFERROR(IF($C$6="PJP",LOOKUP(K80,medium_components!$B$31:$C$48),LOOKUP(K80,medium_components!$F$31:$G$48)),0)</f>
        <v>21.7</v>
      </c>
      <c r="M80" s="125">
        <f t="shared" ref="M80" si="20">IF(N(L80)=0,0,(4*I80/(((L80/1000)^2)*PI()))/3600)</f>
        <v>0</v>
      </c>
      <c r="N80" s="125">
        <f>IF(M80=0,0,auxiliary_calculations!C51*$C$5*M80^2/(2*L80/1000))</f>
        <v>0</v>
      </c>
      <c r="O80" s="130">
        <f t="shared" ref="O80" si="21">2*N80*C80/1000</f>
        <v>0</v>
      </c>
      <c r="P80" s="109">
        <f>IF(input_conditions!D66&gt;0,input_conditions!D66,)</f>
        <v>0</v>
      </c>
      <c r="Q80" s="131">
        <f t="shared" ref="Q80" si="22">(P80*$C$5*M80^2)/2/1000</f>
        <v>0</v>
      </c>
      <c r="R80" s="124">
        <f t="shared" ref="R80" si="23">IF($C$9="Yes",O80+Q80,O80+O80*$L$7)</f>
        <v>0</v>
      </c>
      <c r="S80" s="124">
        <f t="shared" si="14"/>
        <v>0</v>
      </c>
      <c r="T80" s="125"/>
    </row>
    <row r="81" spans="20:20">
      <c r="T81" s="125"/>
    </row>
  </sheetData>
  <sheetProtection algorithmName="SHA-512" hashValue="Vlvv29bthafS3vovnRn4H4j1HyETT4RGoaQgdMlT26XfiY8tFLDycmD+aY9IgAA7goQVQleucXBAwjpnb/SnnQ==" saltValue="fRbrOCwG7argjPZS2NnGJQ==" spinCount="100000" sheet="1" objects="1" scenarios="1"/>
  <mergeCells count="4">
    <mergeCell ref="A4:A7"/>
    <mergeCell ref="A9:B9"/>
    <mergeCell ref="D38:G38"/>
    <mergeCell ref="B2:F2"/>
  </mergeCell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7113D-6E78-4C09-857F-DC90C6DF30FE}">
          <x14:formula1>
            <xm:f>auxiliary_calculations!$A$59:$A$60</xm:f>
          </x14:formula1>
          <xm:sqref>C9 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729FB-A2F4-46BE-A976-8178B933C749}">
  <sheetPr>
    <tabColor indexed="12"/>
  </sheetPr>
  <dimension ref="A2:Z173"/>
  <sheetViews>
    <sheetView workbookViewId="0">
      <selection activeCell="G19" sqref="G19"/>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612</v>
      </c>
      <c r="C12" s="63" t="s">
        <v>201</v>
      </c>
      <c r="D12" s="180">
        <v>0.1</v>
      </c>
    </row>
    <row r="13" spans="1:24">
      <c r="A13" s="198"/>
      <c r="B13" t="s">
        <v>313</v>
      </c>
      <c r="C13" s="64" t="s">
        <v>15</v>
      </c>
      <c r="D13" s="133" t="s">
        <v>198</v>
      </c>
      <c r="E13" s="42" t="s">
        <v>15</v>
      </c>
    </row>
    <row r="14" spans="1:24">
      <c r="A14" s="198"/>
      <c r="B14" t="s">
        <v>611</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223</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312</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526</v>
      </c>
      <c r="L85" s="121" t="s">
        <v>533</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33</v>
      </c>
      <c r="S86" s="118" t="s">
        <v>18</v>
      </c>
      <c r="T86" s="118" t="s">
        <v>33</v>
      </c>
      <c r="U86" s="118" t="s">
        <v>138</v>
      </c>
      <c r="V86" s="118" t="s">
        <v>138</v>
      </c>
      <c r="W86" s="118"/>
      <c r="X86" s="109"/>
      <c r="Y86" s="109"/>
      <c r="Z86" s="109"/>
    </row>
    <row r="87" spans="1:26">
      <c r="A87" s="193" t="s">
        <v>280</v>
      </c>
      <c r="B87" s="118">
        <v>1</v>
      </c>
      <c r="C87" s="124">
        <v>21.507529411764708</v>
      </c>
      <c r="D87" s="125">
        <v>1.2522106355877838</v>
      </c>
      <c r="E87" s="124">
        <v>1.2522106355877838</v>
      </c>
      <c r="F87" s="126">
        <v>3.5326875320582363</v>
      </c>
      <c r="G87" s="109">
        <v>20</v>
      </c>
      <c r="H87" s="109">
        <v>0</v>
      </c>
      <c r="I87" s="125">
        <v>0</v>
      </c>
      <c r="J87" s="125">
        <v>0</v>
      </c>
      <c r="K87" s="125">
        <v>43.532687532058233</v>
      </c>
      <c r="L87" s="124">
        <v>6.9612660268618729</v>
      </c>
      <c r="M87" s="125">
        <v>1.8842556388831011</v>
      </c>
      <c r="N87" s="127">
        <v>2.5</v>
      </c>
      <c r="O87" s="124">
        <v>24.729487127349291</v>
      </c>
      <c r="P87" s="125">
        <v>0.3622721844233131</v>
      </c>
      <c r="Q87" s="109">
        <v>0</v>
      </c>
      <c r="R87" s="125">
        <v>0</v>
      </c>
      <c r="S87" s="109">
        <v>0</v>
      </c>
      <c r="T87" s="125">
        <v>0</v>
      </c>
      <c r="U87" s="124">
        <v>0.34285875038681185</v>
      </c>
      <c r="V87" s="124">
        <v>0.34302279763580079</v>
      </c>
      <c r="W87" s="109"/>
      <c r="X87" s="109"/>
      <c r="Y87" s="109"/>
      <c r="Z87" s="109"/>
    </row>
    <row r="88" spans="1:26">
      <c r="A88" s="120"/>
      <c r="B88" s="118">
        <v>2</v>
      </c>
      <c r="C88" s="124">
        <v>21.507529411764708</v>
      </c>
      <c r="D88" s="125">
        <v>1.2522106355877838</v>
      </c>
      <c r="E88" s="124">
        <v>1.2522106355877838</v>
      </c>
      <c r="F88" s="126">
        <v>3.5326875320582363</v>
      </c>
      <c r="G88" s="109">
        <v>20</v>
      </c>
      <c r="H88" s="109">
        <v>0</v>
      </c>
      <c r="I88" s="125">
        <v>0</v>
      </c>
      <c r="J88" s="125">
        <v>0</v>
      </c>
      <c r="K88" s="125">
        <v>43.532687532058233</v>
      </c>
      <c r="L88" s="124">
        <v>6.9612660268618729</v>
      </c>
      <c r="M88" s="125">
        <v>1.8842556388831011</v>
      </c>
      <c r="N88" s="127">
        <v>2.5</v>
      </c>
      <c r="O88" s="124">
        <v>24.729487127349291</v>
      </c>
      <c r="P88" s="125">
        <v>0.3622721844233131</v>
      </c>
      <c r="Q88" s="109">
        <v>0</v>
      </c>
      <c r="R88" s="125">
        <v>0</v>
      </c>
      <c r="S88" s="109">
        <v>0</v>
      </c>
      <c r="T88" s="125">
        <v>0</v>
      </c>
      <c r="U88" s="124">
        <v>0.34285875038681185</v>
      </c>
      <c r="V88" s="124">
        <v>0.34302279763580079</v>
      </c>
      <c r="W88" s="109"/>
      <c r="X88" s="109"/>
      <c r="Y88" s="109"/>
      <c r="Z88" s="109"/>
    </row>
    <row r="89" spans="1:26">
      <c r="A89" s="120"/>
      <c r="B89" s="118">
        <v>3</v>
      </c>
      <c r="C89" s="124">
        <v>21.244897959183675</v>
      </c>
      <c r="D89" s="125">
        <v>1.2369197162141272</v>
      </c>
      <c r="E89" s="124">
        <v>1.2369197162141272</v>
      </c>
      <c r="F89" s="126">
        <v>3.5326875320582363</v>
      </c>
      <c r="G89" s="109">
        <v>20</v>
      </c>
      <c r="H89" s="109">
        <v>0</v>
      </c>
      <c r="I89" s="125">
        <v>0</v>
      </c>
      <c r="J89" s="125">
        <v>0</v>
      </c>
      <c r="K89" s="125">
        <v>43.532687532058233</v>
      </c>
      <c r="L89" s="124">
        <v>8.157192559161528</v>
      </c>
      <c r="M89" s="125">
        <v>1.8612467294914357</v>
      </c>
      <c r="N89" s="127">
        <v>2.5</v>
      </c>
      <c r="O89" s="124">
        <v>24.129224130544905</v>
      </c>
      <c r="P89" s="125">
        <v>0.35661457883226161</v>
      </c>
      <c r="Q89" s="109">
        <v>0</v>
      </c>
      <c r="R89" s="125">
        <v>0</v>
      </c>
      <c r="S89" s="109">
        <v>0</v>
      </c>
      <c r="T89" s="125">
        <v>0</v>
      </c>
      <c r="U89" s="124">
        <v>0.33867205418752866</v>
      </c>
      <c r="V89" s="124">
        <v>0.33883409823259453</v>
      </c>
      <c r="W89" s="109"/>
      <c r="X89" s="109"/>
      <c r="Y89" s="109"/>
      <c r="Z89" s="109"/>
    </row>
    <row r="90" spans="1:26">
      <c r="A90" s="120"/>
      <c r="B90" s="118">
        <v>4</v>
      </c>
      <c r="C90" s="124">
        <v>41.826976047904182</v>
      </c>
      <c r="D90" s="125">
        <v>2.435248756791708</v>
      </c>
      <c r="E90" s="124">
        <v>2.435248756791708</v>
      </c>
      <c r="F90" s="126">
        <v>3.454605478676239</v>
      </c>
      <c r="G90" s="109">
        <v>20</v>
      </c>
      <c r="H90" s="109">
        <v>0</v>
      </c>
      <c r="I90" s="125">
        <v>0</v>
      </c>
      <c r="J90" s="125">
        <v>0</v>
      </c>
      <c r="K90" s="125">
        <v>43.454605478676243</v>
      </c>
      <c r="L90" s="124">
        <v>6.852946284772786</v>
      </c>
      <c r="M90" s="125">
        <v>3.6677151561779313</v>
      </c>
      <c r="N90" s="127">
        <v>4</v>
      </c>
      <c r="O90" s="124">
        <v>36.534824756461695</v>
      </c>
      <c r="P90" s="125">
        <v>0.45674565563304376</v>
      </c>
      <c r="Q90" s="109">
        <v>0</v>
      </c>
      <c r="R90" s="125">
        <v>0</v>
      </c>
      <c r="S90" s="109">
        <v>0</v>
      </c>
      <c r="T90" s="125">
        <v>0</v>
      </c>
      <c r="U90" s="124">
        <v>0.66677787418944967</v>
      </c>
      <c r="V90" s="124">
        <v>0.66709690666513854</v>
      </c>
      <c r="W90" s="109"/>
      <c r="X90" s="109"/>
      <c r="Y90" s="109"/>
      <c r="Z90" s="109"/>
    </row>
    <row r="91" spans="1:26">
      <c r="A91" s="109"/>
      <c r="B91" s="118">
        <v>5</v>
      </c>
      <c r="C91" s="124">
        <v>21.244897959183675</v>
      </c>
      <c r="D91" s="125">
        <v>1.2369197162141272</v>
      </c>
      <c r="E91" s="124">
        <v>1.2369197162141272</v>
      </c>
      <c r="F91" s="126">
        <v>3.0707671379370352</v>
      </c>
      <c r="G91" s="109">
        <v>20</v>
      </c>
      <c r="H91" s="109">
        <v>0</v>
      </c>
      <c r="I91" s="125">
        <v>0</v>
      </c>
      <c r="J91" s="125">
        <v>0</v>
      </c>
      <c r="K91" s="125">
        <v>43.07076713793704</v>
      </c>
      <c r="L91" s="124">
        <v>8.157192559161528</v>
      </c>
      <c r="M91" s="125">
        <v>1.8712007543140927</v>
      </c>
      <c r="N91" s="127">
        <v>2.5</v>
      </c>
      <c r="O91" s="124">
        <v>24.129224130544905</v>
      </c>
      <c r="P91" s="125">
        <v>0.35906588193058242</v>
      </c>
      <c r="Q91" s="109">
        <v>0</v>
      </c>
      <c r="R91" s="125">
        <v>0</v>
      </c>
      <c r="S91" s="109">
        <v>0</v>
      </c>
      <c r="T91" s="125">
        <v>0</v>
      </c>
      <c r="U91" s="124">
        <v>0.33867205418752866</v>
      </c>
      <c r="V91" s="124">
        <v>0.33883409823259453</v>
      </c>
      <c r="W91" s="109"/>
      <c r="X91" s="109"/>
      <c r="Y91" s="109"/>
      <c r="Z91" s="109"/>
    </row>
    <row r="92" spans="1:26">
      <c r="A92" s="109"/>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3"/>
      <c r="B108" s="118"/>
      <c r="C108" s="109"/>
      <c r="D108" s="125"/>
      <c r="E108" s="109"/>
      <c r="F108" s="109"/>
      <c r="G108" s="125"/>
      <c r="H108" s="109"/>
      <c r="I108" s="109"/>
      <c r="J108" s="125"/>
      <c r="K108" s="109"/>
      <c r="L108" s="109"/>
      <c r="M108" s="109"/>
      <c r="N108" s="109"/>
      <c r="O108" s="109"/>
      <c r="P108" s="109"/>
      <c r="Q108" s="109"/>
      <c r="R108" s="109"/>
      <c r="S108" s="109"/>
      <c r="T108" s="109"/>
      <c r="U108" s="109"/>
      <c r="V108" s="109"/>
      <c r="W108" s="109"/>
      <c r="X108" s="109"/>
      <c r="Y108" s="109"/>
      <c r="Z108" s="109"/>
    </row>
    <row r="109" spans="1:26">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613</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569</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18"/>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21.507529411764708</v>
      </c>
      <c r="I114" s="125">
        <v>1.2522106355877838</v>
      </c>
      <c r="J114" s="125">
        <v>21.044688559034444</v>
      </c>
      <c r="K114" s="132">
        <v>25</v>
      </c>
      <c r="L114" s="109">
        <v>27.3</v>
      </c>
      <c r="M114" s="125">
        <v>0.59423703061459976</v>
      </c>
      <c r="N114" s="125">
        <v>160.57670600264709</v>
      </c>
      <c r="O114" s="130">
        <v>3.2115341200529421</v>
      </c>
      <c r="P114" s="109">
        <v>2</v>
      </c>
      <c r="Q114" s="131">
        <v>0.34806453500285395</v>
      </c>
      <c r="R114" s="124">
        <v>3.5326875320582363</v>
      </c>
      <c r="S114" s="124">
        <v>1.8453670495482155</v>
      </c>
      <c r="T114" s="125"/>
      <c r="U114" s="125"/>
      <c r="V114" s="125"/>
      <c r="W114" s="109"/>
      <c r="X114" s="125"/>
      <c r="Y114" s="109"/>
      <c r="Z114" s="109"/>
    </row>
    <row r="115" spans="1:26">
      <c r="A115" s="109"/>
      <c r="B115" s="118">
        <v>2</v>
      </c>
      <c r="C115" s="109">
        <v>40</v>
      </c>
      <c r="D115" s="125">
        <v>25.272622950819674</v>
      </c>
      <c r="E115" s="125">
        <v>25.272622950819674</v>
      </c>
      <c r="F115" s="125">
        <v>21.507529411764708</v>
      </c>
      <c r="G115" s="125">
        <v>21.507529411764708</v>
      </c>
      <c r="H115" s="125">
        <v>21.507529411764708</v>
      </c>
      <c r="I115" s="125">
        <v>1.2522106355877838</v>
      </c>
      <c r="J115" s="125">
        <v>17.182916255140455</v>
      </c>
      <c r="K115" s="132">
        <v>25</v>
      </c>
      <c r="L115" s="109">
        <v>27.3</v>
      </c>
      <c r="M115" s="125">
        <v>0.59423703061459976</v>
      </c>
      <c r="N115" s="125">
        <v>160.57670600264709</v>
      </c>
      <c r="O115" s="130">
        <v>12.846136480211769</v>
      </c>
      <c r="P115" s="109">
        <v>2</v>
      </c>
      <c r="Q115" s="131">
        <v>0.34806453500285395</v>
      </c>
      <c r="R115" s="124">
        <v>14.130750128232945</v>
      </c>
      <c r="S115" s="124">
        <v>7.381468198192862</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21.507529411764708</v>
      </c>
      <c r="E117" s="125">
        <v>21.507529411764708</v>
      </c>
      <c r="F117" s="125">
        <v>21.244897959183675</v>
      </c>
      <c r="G117" s="125">
        <v>21.244897959183675</v>
      </c>
      <c r="H117" s="125">
        <v>21.244897959183675</v>
      </c>
      <c r="I117" s="125">
        <v>1.2369197162141272</v>
      </c>
      <c r="J117" s="125">
        <v>17.07768251444417</v>
      </c>
      <c r="K117" s="132">
        <v>25</v>
      </c>
      <c r="L117" s="109">
        <v>27.3</v>
      </c>
      <c r="M117" s="125">
        <v>0.58698071904390003</v>
      </c>
      <c r="N117" s="125">
        <v>157.02752175801086</v>
      </c>
      <c r="O117" s="130">
        <v>12.562201740640869</v>
      </c>
      <c r="P117" s="109">
        <v>2</v>
      </c>
      <c r="Q117" s="131">
        <v>0.33961590605287978</v>
      </c>
      <c r="R117" s="124">
        <v>13.818421914704956</v>
      </c>
      <c r="S117" s="124">
        <v>7.3978877412678505</v>
      </c>
      <c r="T117" s="125"/>
      <c r="U117" s="125"/>
      <c r="V117" s="125"/>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21.244897959183675</v>
      </c>
      <c r="E119" s="125">
        <v>21.244897959183675</v>
      </c>
      <c r="F119" s="125">
        <v>41.826976047904182</v>
      </c>
      <c r="G119" s="125">
        <v>41.826976047904182</v>
      </c>
      <c r="H119" s="125">
        <v>21.244897959183675</v>
      </c>
      <c r="I119" s="125">
        <v>1.2369197162141272</v>
      </c>
      <c r="J119" s="125">
        <v>17.07768251444417</v>
      </c>
      <c r="K119" s="132">
        <v>25</v>
      </c>
      <c r="L119" s="109">
        <v>27.3</v>
      </c>
      <c r="M119" s="125">
        <v>0.58698071904390003</v>
      </c>
      <c r="N119" s="125">
        <v>157.02752175801086</v>
      </c>
      <c r="O119" s="130">
        <v>15.545724654043076</v>
      </c>
      <c r="P119" s="109">
        <v>2</v>
      </c>
      <c r="Q119" s="131">
        <v>0.33961590605287978</v>
      </c>
      <c r="R119" s="124">
        <v>17.100297119447383</v>
      </c>
      <c r="S119" s="124">
        <v>9.1548860798189668</v>
      </c>
      <c r="T119" s="125"/>
      <c r="U119" s="125"/>
      <c r="V119" s="109"/>
      <c r="W119" s="109"/>
      <c r="X119" s="125"/>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25"/>
      <c r="Y120" s="109"/>
      <c r="Z120" s="109"/>
    </row>
    <row r="121" spans="1:26">
      <c r="A121" s="109"/>
      <c r="B121" s="118">
        <v>8</v>
      </c>
      <c r="C121" s="109">
        <v>46.5</v>
      </c>
      <c r="D121" s="125">
        <v>41.826976047904182</v>
      </c>
      <c r="E121" s="125">
        <v>41.826976047904182</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B2EF-7C9C-45E5-9C85-9C2F01B217C8}">
  <sheetPr codeName="Tabelle10">
    <tabColor rgb="FF92D050"/>
  </sheetPr>
  <dimension ref="A1:X81"/>
  <sheetViews>
    <sheetView workbookViewId="0">
      <selection activeCell="K7" sqref="K7"/>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6" width="10.69921875" style="109" customWidth="1"/>
    <col min="7" max="7" width="12.69921875" style="109" customWidth="1"/>
    <col min="8" max="8" width="19.69921875" style="109" customWidth="1"/>
    <col min="9" max="9" width="16.3984375" style="109" customWidth="1"/>
    <col min="10" max="12" width="10.69921875" style="109" customWidth="1"/>
    <col min="13" max="13" width="16.5" style="109" customWidth="1"/>
    <col min="14" max="14" width="10.69921875" style="109" customWidth="1"/>
    <col min="15" max="15" width="13.69921875" style="109" customWidth="1"/>
    <col min="16" max="16" width="11.19921875" style="109"/>
    <col min="17" max="17" width="14.296875" style="109" customWidth="1"/>
    <col min="18" max="16384" width="11.19921875" style="109"/>
  </cols>
  <sheetData>
    <row r="1" spans="1:24" ht="25.2" customHeight="1" thickBot="1">
      <c r="A1" s="105" t="s">
        <v>310</v>
      </c>
      <c r="B1" s="106" t="s">
        <v>591</v>
      </c>
      <c r="C1" s="107"/>
      <c r="D1" s="107"/>
      <c r="E1" s="107"/>
      <c r="F1" s="108"/>
    </row>
    <row r="2" spans="1:24" ht="36.950000000000003" customHeight="1" thickBot="1">
      <c r="A2" s="110" t="s">
        <v>311</v>
      </c>
      <c r="B2" s="204"/>
      <c r="C2" s="205"/>
      <c r="D2" s="205"/>
      <c r="E2" s="205"/>
      <c r="F2" s="206"/>
      <c r="I2" s="111" t="s">
        <v>600</v>
      </c>
    </row>
    <row r="3" spans="1:24" ht="14.4" customHeight="1">
      <c r="A3" s="112"/>
    </row>
    <row r="4" spans="1:24"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4"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4"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4"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4">
      <c r="A9" s="200" t="s">
        <v>318</v>
      </c>
      <c r="B9" s="200"/>
      <c r="C9" s="118" t="str">
        <f>input_conditions!$D$13</f>
        <v>No</v>
      </c>
      <c r="F9" s="118" t="s">
        <v>473</v>
      </c>
      <c r="G9" s="111"/>
      <c r="J9" s="118" t="str">
        <f>input_conditions!$D$14</f>
        <v>No</v>
      </c>
    </row>
    <row r="10" spans="1:24">
      <c r="L10" s="119"/>
    </row>
    <row r="12" spans="1:24" ht="30.7" customHeight="1">
      <c r="A12" s="120"/>
      <c r="B12" s="121" t="s">
        <v>10</v>
      </c>
      <c r="C12" s="121" t="s">
        <v>234</v>
      </c>
      <c r="D12" s="121" t="s">
        <v>224</v>
      </c>
      <c r="E12" s="121" t="s">
        <v>225</v>
      </c>
      <c r="F12" s="121" t="s">
        <v>287</v>
      </c>
      <c r="G12" s="121" t="s">
        <v>226</v>
      </c>
      <c r="H12" s="121" t="s">
        <v>235</v>
      </c>
      <c r="I12" s="121" t="s">
        <v>271</v>
      </c>
      <c r="J12" s="121" t="s">
        <v>272</v>
      </c>
      <c r="K12" s="121" t="s">
        <v>182</v>
      </c>
      <c r="L12" s="121" t="s">
        <v>530</v>
      </c>
      <c r="M12" s="121" t="s">
        <v>352</v>
      </c>
      <c r="N12" s="121" t="s">
        <v>351</v>
      </c>
      <c r="O12" s="121" t="s">
        <v>527</v>
      </c>
      <c r="P12" s="121" t="s">
        <v>529</v>
      </c>
      <c r="Q12" s="121" t="s">
        <v>374</v>
      </c>
      <c r="R12" s="121" t="s">
        <v>375</v>
      </c>
      <c r="S12" s="121" t="s">
        <v>435</v>
      </c>
      <c r="T12" s="121" t="s">
        <v>436</v>
      </c>
      <c r="U12" s="118" t="s">
        <v>189</v>
      </c>
      <c r="V12" s="118" t="s">
        <v>190</v>
      </c>
      <c r="W12" s="121"/>
    </row>
    <row r="13" spans="1:24">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376</v>
      </c>
      <c r="S13" s="118" t="s">
        <v>18</v>
      </c>
      <c r="T13" s="118" t="s">
        <v>33</v>
      </c>
      <c r="U13" s="118" t="s">
        <v>138</v>
      </c>
      <c r="V13" s="118" t="s">
        <v>138</v>
      </c>
      <c r="W13" s="118"/>
      <c r="X13" s="118"/>
    </row>
    <row r="14" spans="1:24" ht="19.75" customHeight="1">
      <c r="A14" s="193" t="s">
        <v>280</v>
      </c>
      <c r="B14" s="118">
        <v>1</v>
      </c>
      <c r="C14" s="124">
        <f t="shared" ref="C14:C33" si="0">LOOKUP(LOOKUP(B14,pros_to_pipe),$B$41:$H$79)</f>
        <v>25.272622950819674</v>
      </c>
      <c r="D14" s="125">
        <f>IFERROR(IF(((LOOKUP(B14,input_conditions!$E$17:$X$18)/($I$4*$F$6))/$C$5)*3600&gt;LOOKUP(LOOKUP($B14,pros_to_pipe),$B$41:$I$79),(((IFERROR(LOOKUP(-1+LOOKUP($B14,pros_to_pipe),$B$41:$E$79),0)+IFERROR(LOOKUP(1+LOOKUP($B14,pros_to_pipe),$B$41:$G$79),0))/($I$4*$F$6))/$C$5)*3600,((LOOKUP(B14,input_conditions!$E$17:$X$18)/($I$4*$F$6))/$C$5)*3600),0)</f>
        <v>1.471421781755438</v>
      </c>
      <c r="E14" s="124">
        <f>IFERROR(IF(((LOOKUP(B14,input_conditions!$E$17:$X$19)/($I$4*$F$6))/$C$5)*3600&gt;LOOKUP(LOOKUP($B14,pros_to_pipe),$B$41:$I$79),(((IFERROR(LOOKUP(-1+LOOKUP($B14,pros_to_pipe),$B$41:$D$79),0)+IFERROR(LOOKUP(1+LOOKUP($B14,pros_to_pipe),$B$41:$F$79),0))/($I$4*$F$6))/$C$5)*3600,((LOOKUP(B14,input_conditions!$E$17:$X$19)/($I$4*$F$6))/$C$5)*3600),0)</f>
        <v>1.471421781755438</v>
      </c>
      <c r="F14" s="126">
        <f>IFERROR(MAX(prosumer_connections!$AB6:$AU6),0)</f>
        <v>73.6361264924236</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(1-1*$L$6),0)</f>
        <v>113.6361264924236</v>
      </c>
      <c r="L14" s="124">
        <f>_xlfn.XLOOKUP(B14,prosumer_connections!$AB$34:$AU$34,prosumer_connections!$AB$55:$AU$55)/9.806</f>
        <v>19.449064251721584</v>
      </c>
      <c r="M14" s="125">
        <f>IFERROR(D14*SQRT($C$5/(1000*K14/100)),0)</f>
        <v>1.3704056649191396</v>
      </c>
      <c r="N14" s="127">
        <f>IFERROR(IF(M14&gt;0,_xlfn.XLOOKUP(M14,medium_components!$D$86:$D$97,medium_components!$D$86:$D$97,,1),0),0)</f>
        <v>1.6</v>
      </c>
      <c r="O14" s="124">
        <f>IFERROR((((D14/N14)^2 * $C$5/1000)*100),0)</f>
        <v>83.36327091985396</v>
      </c>
      <c r="P14" s="125">
        <f>O14/((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O14)</f>
        <v>0.42316510616219033</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IF(_xlfn.XLOOKUP(LOOKUP(LOOKUP(B14,pros_to_pipe),$B$41:$K$79),medium_components!$C$214:$C$229,medium_components!$E$214:$E$229,,-1)&gt;LOOKUP(LOOKUP(B14,pros_to_pipe),$B$41:I$79), _xlfn.XLOOKUP(LOOKUP(LOOKUP(B14,pros_to_pipe),$B$41:$K$79),medium_components!$C$214:$C$229,medium_components!$E$214:$E$229,,-1), 0), 0)</f>
        <v>0</v>
      </c>
      <c r="T14" s="125">
        <f>IFERROR(((D14/S14)^2)*LOOKUP(S14,medium_components!$E$141:$H$146),0)</f>
        <v>0</v>
      </c>
      <c r="U14" s="124">
        <f t="shared" ref="U14:U33" si="1">IFERROR(C14/($I$4*$F$6),0)</f>
        <v>0.40287937112736605</v>
      </c>
      <c r="V14" s="124">
        <f>IFERROR(C14/(LOOKUP(LOOKUP(B14,input_conditions!$E$17:$X$22),cp_water)*(LOOKUP(B14,input_conditions!$E$17:$X$20)-LOOKUP(B14,input_conditions!$E$17:$X$21))),0)</f>
        <v>0.40307213637670936</v>
      </c>
      <c r="X14" s="125"/>
    </row>
    <row r="15" spans="1:24"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IFERROR(MAX(prosumer_connections!$AB7:$AU7),0)</f>
        <v>53.46271673003325</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2">IFERROR((((D15/H15)^2 * $C$5/1000)*100),0)</f>
        <v>0</v>
      </c>
      <c r="J15" s="125">
        <f t="shared" ref="J15:J33" si="3">IFERROR((((E15/H15)^2 * $C$5/1000)*100),0)</f>
        <v>0</v>
      </c>
      <c r="K15" s="125">
        <f>IF(F15&gt;0,$L$6*(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(1-1*$L$6),0)</f>
        <v>93.46271673003325</v>
      </c>
      <c r="L15" s="124">
        <f>_xlfn.XLOOKUP(B15,prosumer_connections!$AB$34:$AU$34,prosumer_connections!$AB$55:$AU$55)/9.806</f>
        <v>17.39181259330935</v>
      </c>
      <c r="M15" s="125">
        <f t="shared" ref="M15:M18" si="4">IFERROR(D15*SQRT($C$5/(1000*K15/100)),0)</f>
        <v>1.2859626739596548</v>
      </c>
      <c r="N15" s="127">
        <f>IFERROR(IF(M15&gt;0,_xlfn.XLOOKUP(M15,medium_components!$D$86:$D$97,medium_components!$D$86:$D$97,,1),0),0)</f>
        <v>1.6</v>
      </c>
      <c r="O15" s="124">
        <f t="shared" ref="O15:O33" si="5">IFERROR((((D15/N15)^2 * $C$5/1000)*100),0)</f>
        <v>60.374724432005088</v>
      </c>
      <c r="P15" s="125">
        <f>O15/((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O15)</f>
        <v>0.39245793466111967</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IF(_xlfn.XLOOKUP(LOOKUP(LOOKUP(B15,pros_to_pipe),$B$41:$K$79),medium_components!$C$214:$C$229,medium_components!$E$214:$E$229,,-1)&gt;LOOKUP(LOOKUP(B15,pros_to_pipe),$B$41:I$79), _xlfn.XLOOKUP(LOOKUP(LOOKUP(B15,pros_to_pipe),$B$41:$K$79),medium_components!$C$214:$C$229,medium_components!$E$214:$E$229,,-1), 0), 0)</f>
        <v>0</v>
      </c>
      <c r="T15" s="125">
        <f>IFERROR(((D15/S15)^2)*LOOKUP(S15,medium_components!$E$141:$H$146),0)</f>
        <v>0</v>
      </c>
      <c r="U15" s="124">
        <f t="shared" si="1"/>
        <v>0.34285875038681185</v>
      </c>
      <c r="V15" s="124">
        <f>IFERROR(C15/(LOOKUP(LOOKUP(B15,input_conditions!$E$17:$X$22),cp_water)*(LOOKUP(B15,input_conditions!$E$17:$X$20)-LOOKUP(B15,input_conditions!$E$17:$X$21))),0)</f>
        <v>0.34302279763580079</v>
      </c>
      <c r="X15" s="125"/>
    </row>
    <row r="16" spans="1:24"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IFERROR(MAX(prosumer_connections!$AB8:$AU8),0)</f>
        <v>42.239083541032571</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2"/>
        <v>0</v>
      </c>
      <c r="J16" s="125">
        <f t="shared" si="3"/>
        <v>0</v>
      </c>
      <c r="K16" s="125">
        <f>IF(F16&gt;0,$L$6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(1-1*$L$6),0)</f>
        <v>82.239083541032571</v>
      </c>
      <c r="L16" s="124">
        <f>_xlfn.XLOOKUP(B16,prosumer_connections!$AB$34:$AU$34,prosumer_connections!$AB$55:$AU$55)/9.806</f>
        <v>16.887859928705545</v>
      </c>
      <c r="M16" s="125">
        <f t="shared" si="4"/>
        <v>1.3541680297940271</v>
      </c>
      <c r="N16" s="127">
        <f>IFERROR(IF(M16&gt;0,_xlfn.XLOOKUP(M16,medium_components!$D$86:$D$97,medium_components!$D$86:$D$97,,1),0),0)</f>
        <v>1.6</v>
      </c>
      <c r="O16" s="124">
        <f t="shared" si="5"/>
        <v>58.909238599963118</v>
      </c>
      <c r="P16" s="125">
        <f>O16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O16)</f>
        <v>0.41735698807044685</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IF(_xlfn.XLOOKUP(LOOKUP(LOOKUP(B16,pros_to_pipe),$B$41:$K$79),medium_components!$C$214:$C$229,medium_components!$E$214:$E$229,,-1)&gt;LOOKUP(LOOKUP(B16,pros_to_pipe),$B$41:I$79), _xlfn.XLOOKUP(LOOKUP(LOOKUP(B16,pros_to_pipe),$B$41:$K$79),medium_components!$C$214:$C$229,medium_components!$E$214:$E$229,,-1), 0), 0)</f>
        <v>0</v>
      </c>
      <c r="T16" s="125">
        <f>IFERROR(((D16/S16)^2)*LOOKUP(S16,medium_components!$E$141:$H$146),0)</f>
        <v>0</v>
      </c>
      <c r="U16" s="124">
        <f t="shared" si="1"/>
        <v>0.33867205418752866</v>
      </c>
      <c r="V16" s="124">
        <f>IFERROR(C16/(LOOKUP(LOOKUP(B16,input_conditions!$E$17:$X$22),cp_water)*(LOOKUP(B16,input_conditions!$E$17:$X$20)-LOOKUP(B16,input_conditions!$E$17:$X$21))),0)</f>
        <v>0.33883409823259453</v>
      </c>
      <c r="X16" s="125"/>
    </row>
    <row r="17" spans="1:24"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IFERROR(MAX(prosumer_connections!$AB9:$AU9),0)</f>
        <v>57.188372675839886</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2"/>
        <v>0</v>
      </c>
      <c r="J17" s="125">
        <f t="shared" si="3"/>
        <v>0</v>
      </c>
      <c r="K17" s="125">
        <f>IF(F17&gt;0,$L$6*(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(1-1*$L$6),0)</f>
        <v>97.188372675839886</v>
      </c>
      <c r="L17" s="124">
        <f>_xlfn.XLOOKUP(B17,prosumer_connections!$AB$34:$AU$34,prosumer_connections!$AB$55:$AU$55)/9.806</f>
        <v>18.412364225544959</v>
      </c>
      <c r="M17" s="125">
        <f t="shared" si="4"/>
        <v>2.4524849470044527</v>
      </c>
      <c r="N17" s="127">
        <f>IFERROR(IF(M17&gt;0,_xlfn.XLOOKUP(M17,medium_components!$D$86:$D$97,medium_components!$D$86:$D$97,,1),0),0)</f>
        <v>2.5</v>
      </c>
      <c r="O17" s="124">
        <f t="shared" si="5"/>
        <v>93.529151376541947</v>
      </c>
      <c r="P17" s="125">
        <f>O17/((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O17)</f>
        <v>0.49040669881417687</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IF(_xlfn.XLOOKUP(LOOKUP(LOOKUP(B17,pros_to_pipe),$B$41:$K$79),medium_components!$C$214:$C$229,medium_components!$E$214:$E$229,,-1)&gt;LOOKUP(LOOKUP(B17,pros_to_pipe),$B$41:I$79), _xlfn.XLOOKUP(LOOKUP(LOOKUP(B17,pros_to_pipe),$B$41:$K$79),medium_components!$C$214:$C$229,medium_components!$E$214:$E$229,,-1), 0), 0)</f>
        <v>0</v>
      </c>
      <c r="T17" s="125">
        <f>IFERROR(((D17/S17)^2)*LOOKUP(S17,medium_components!$E$141:$H$146),0)</f>
        <v>0</v>
      </c>
      <c r="U17" s="124">
        <f t="shared" si="1"/>
        <v>0.66677787418944967</v>
      </c>
      <c r="V17" s="124">
        <f>IFERROR(C17/(LOOKUP(LOOKUP(B17,input_conditions!$E$17:$X$22),cp_water)*(LOOKUP(B17,input_conditions!$E$17:$X$20)-LOOKUP(B17,input_conditions!$E$17:$X$21))),0)</f>
        <v>0.66709690666513854</v>
      </c>
      <c r="X17" s="125"/>
    </row>
    <row r="18" spans="1:24"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IFERROR(MAX(prosumer_connections!$AB10:$AU10),0)</f>
        <v>73.6361264924236</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2"/>
        <v>0</v>
      </c>
      <c r="J18" s="125">
        <f t="shared" si="3"/>
        <v>0</v>
      </c>
      <c r="K18" s="125">
        <f>IF(F18&gt;0,$L$6*(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(1-1*$L$6),0)</f>
        <v>113.6361264924236</v>
      </c>
      <c r="L18" s="124">
        <f>_xlfn.XLOOKUP(B18,prosumer_connections!$AB$34:$AU$34,prosumer_connections!$AB$55:$AU$55)/9.806</f>
        <v>20.089679523993226</v>
      </c>
      <c r="M18" s="125">
        <f t="shared" si="4"/>
        <v>1.1520026461262149</v>
      </c>
      <c r="N18" s="127">
        <f>IFERROR(IF(M18&gt;0,_xlfn.XLOOKUP(M18,medium_components!$D$86:$D$97,medium_components!$D$86:$D$97,,1),0),0)</f>
        <v>1.6</v>
      </c>
      <c r="O18" s="124">
        <f t="shared" si="5"/>
        <v>58.909238599963118</v>
      </c>
      <c r="P18" s="125">
        <f>O18/((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O18)</f>
        <v>0.34141304559772495</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IF(_xlfn.XLOOKUP(LOOKUP(LOOKUP(B18,pros_to_pipe),$B$41:$K$79),medium_components!$C$214:$C$229,medium_components!$E$214:$E$229,,-1)&gt;LOOKUP(LOOKUP(B18,pros_to_pipe),$B$41:I$79), _xlfn.XLOOKUP(LOOKUP(LOOKUP(B18,pros_to_pipe),$B$41:$K$79),medium_components!$C$214:$C$229,medium_components!$E$214:$E$229,,-1), 0), 0)</f>
        <v>0</v>
      </c>
      <c r="T18" s="125">
        <f>IFERROR(((D18/S18)^2)*LOOKUP(S18,medium_components!$E$141:$H$146),0)</f>
        <v>0</v>
      </c>
      <c r="U18" s="124">
        <f t="shared" si="1"/>
        <v>0.33867205418752866</v>
      </c>
      <c r="V18" s="124">
        <f>IFERROR(C18/(LOOKUP(LOOKUP(B18,input_conditions!$E$17:$X$22),cp_water)*(LOOKUP(B18,input_conditions!$E$17:$X$20)-LOOKUP(B18,input_conditions!$E$17:$X$21))),0)</f>
        <v>0.33883409823259453</v>
      </c>
      <c r="X18" s="125"/>
    </row>
    <row r="19" spans="1:24" ht="18.95" customHeight="1">
      <c r="A19" s="120"/>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IFERROR(MAX(prosumer_connections!$AB11:$AU11),0)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2"/>
        <v>0</v>
      </c>
      <c r="J19" s="125">
        <f t="shared" si="3"/>
        <v>0</v>
      </c>
      <c r="K19" s="125">
        <f>IF(F19&gt;0,$L$6*(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(1-1*$L$6),0)</f>
        <v>0</v>
      </c>
      <c r="L19" s="124">
        <f>_xlfn.XLOOKUP(B19,prosumer_connections!$AB$34:$AU$34,prosumer_connections!$AB$55:$AU$55)/9.806</f>
        <v>0</v>
      </c>
      <c r="M19" s="125">
        <f>IFERROR(D19*SQRT($C$5/(1000*K19/100)),0)</f>
        <v>0</v>
      </c>
      <c r="N19" s="127">
        <f>IFERROR(IF(M19&gt;0,_xlfn.XLOOKUP(M19,medium_components!$D$86:$D$97,medium_components!$D$86:$D$97,,1),0),0)</f>
        <v>0</v>
      </c>
      <c r="O19" s="124">
        <f t="shared" si="5"/>
        <v>0</v>
      </c>
      <c r="P19" s="125">
        <f>O19/((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IF(_xlfn.XLOOKUP(LOOKUP(LOOKUP(B19,pros_to_pipe),$B$41:$K$79),medium_components!$C$214:$C$229,medium_components!$E$214:$E$229,,-1)&gt;LOOKUP(LOOKUP(B19,pros_to_pipe),$B$41:I$79), _xlfn.XLOOKUP(LOOKUP(LOOKUP(B19,pros_to_pipe),$B$41:$K$79),medium_components!$C$214:$C$229,medium_components!$E$214:$E$229,,-1), 0), 0)</f>
        <v>0</v>
      </c>
      <c r="T19" s="125">
        <f>IFERROR(((D19/S19)^2)*LOOKUP(S19,medium_components!$E$141:$H$146),0)</f>
        <v>0</v>
      </c>
      <c r="U19" s="124">
        <f t="shared" si="1"/>
        <v>0</v>
      </c>
      <c r="V19" s="124">
        <f>IFERROR(C19/(LOOKUP(LOOKUP(B19,input_conditions!$E$17:$X$22),cp_water)*(LOOKUP(B19,input_conditions!$E$17:$X$20)-LOOKUP(B19,input_conditions!$E$17:$X$21))),0)</f>
        <v>0</v>
      </c>
    </row>
    <row r="20" spans="1:24"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IFERROR(MAX(prosumer_connections!$AB12:$AU12),0)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2"/>
        <v>0</v>
      </c>
      <c r="J20" s="125">
        <f t="shared" si="3"/>
        <v>0</v>
      </c>
      <c r="K20" s="125">
        <f>IF(F20&gt;0,$L$6*(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(1-1*$L$6),0)</f>
        <v>0</v>
      </c>
      <c r="L20" s="124">
        <f>_xlfn.XLOOKUP(B20,prosumer_connections!$AB$34:$AU$34,prosumer_connections!$AB$55:$AU$55)/9.806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IF(_xlfn.XLOOKUP(LOOKUP(LOOKUP(B20,pros_to_pipe),$B$41:$K$79),medium_components!$C$214:$C$229,medium_components!$E$214:$E$229,,-1)&gt;LOOKUP(LOOKUP(B20,pros_to_pipe),$B$41:I$79), _xlfn.XLOOKUP(LOOKUP(LOOKUP(B20,pros_to_pipe),$B$41:$K$79),medium_components!$C$214:$C$229,medium_components!$E$214:$E$229,,-1), 0), 0)</f>
        <v>0</v>
      </c>
      <c r="T20" s="125">
        <f>IFERROR(((D20/S20)^2)*LOOKUP(S20,medium_components!$E$141:$H$146),0)</f>
        <v>0</v>
      </c>
      <c r="U20" s="124">
        <f t="shared" si="1"/>
        <v>0</v>
      </c>
      <c r="V20" s="124">
        <f>IFERROR(C20/(LOOKUP(LOOKUP(B20,input_conditions!$E$17:$X$22),cp_water)*(LOOKUP(B20,input_conditions!$E$17:$X$20)-LOOKUP(B20,input_conditions!$E$17:$X$21))),0)</f>
        <v>0</v>
      </c>
    </row>
    <row r="21" spans="1:24"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IFERROR(MAX(prosumer_connections!$AB13:$AU13),0)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2"/>
        <v>0</v>
      </c>
      <c r="J21" s="125">
        <f t="shared" si="3"/>
        <v>0</v>
      </c>
      <c r="K21" s="125">
        <f>IF(F21&gt;0,$L$6*(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(1-1*$L$6),0)</f>
        <v>0</v>
      </c>
      <c r="L21" s="124">
        <f>_xlfn.XLOOKUP(B21,prosumer_connections!$AB$34:$AU$34,prosumer_connections!$AB$55:$AU$55)/9.806</f>
        <v>0</v>
      </c>
      <c r="M21" s="125">
        <f t="shared" si="6"/>
        <v>0</v>
      </c>
      <c r="N21" s="127">
        <f>IFERROR(IF(M21&gt;0,_xlfn.XLOOKUP(M21,medium_components!$D$86:$D$97,medium_components!$D$86:$D$97,,1),0),0)</f>
        <v>0</v>
      </c>
      <c r="O21" s="124">
        <f t="shared" si="5"/>
        <v>0</v>
      </c>
      <c r="P21" s="125">
        <f>O21/((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IF(_xlfn.XLOOKUP(LOOKUP(LOOKUP(B21,pros_to_pipe),$B$41:$K$79),medium_components!$C$214:$C$229,medium_components!$E$214:$E$229,,-1)&gt;LOOKUP(LOOKUP(B21,pros_to_pipe),$B$41:I$79), _xlfn.XLOOKUP(LOOKUP(LOOKUP(B21,pros_to_pipe),$B$41:$K$79),medium_components!$C$214:$C$229,medium_components!$E$214:$E$229,,-1), 0), 0)</f>
        <v>0</v>
      </c>
      <c r="T21" s="125">
        <f>IFERROR(((D21/S21)^2)*LOOKUP(S21,medium_components!$E$141:$H$146),0)</f>
        <v>0</v>
      </c>
      <c r="U21" s="124">
        <f t="shared" si="1"/>
        <v>0</v>
      </c>
      <c r="V21" s="124">
        <f>IFERROR(C21/(LOOKUP(LOOKUP(B21,input_conditions!$E$17:$X$22),cp_water)*(LOOKUP(B21,input_conditions!$E$17:$X$20)-LOOKUP(B21,input_conditions!$E$17:$X$21))),0)</f>
        <v>0</v>
      </c>
    </row>
    <row r="22" spans="1:24"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IFERROR(MAX(prosumer_connections!$AB14:$AU14),0)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2"/>
        <v>0</v>
      </c>
      <c r="J22" s="125">
        <f t="shared" si="3"/>
        <v>0</v>
      </c>
      <c r="K22" s="125">
        <f>IF(F22&gt;0,$L$6*(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(1-1*$L$6),0)</f>
        <v>0</v>
      </c>
      <c r="L22" s="124">
        <f>_xlfn.XLOOKUP(B22,prosumer_connections!$AB$34:$AU$34,prosumer_connections!$AB$55:$AU$55)/9.806</f>
        <v>0</v>
      </c>
      <c r="M22" s="125">
        <f t="shared" si="6"/>
        <v>0</v>
      </c>
      <c r="N22" s="127">
        <f>IFERROR(IF(M22&gt;0,_xlfn.XLOOKUP(M22,medium_components!$D$86:$D$97,medium_components!$D$86:$D$97,,1),0),0)</f>
        <v>0</v>
      </c>
      <c r="O22" s="124">
        <f t="shared" si="5"/>
        <v>0</v>
      </c>
      <c r="P22" s="125">
        <f>O22/((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IF(_xlfn.XLOOKUP(LOOKUP(LOOKUP(B22,pros_to_pipe),$B$41:$K$79),medium_components!$C$214:$C$229,medium_components!$E$214:$E$229,,-1)&gt;LOOKUP(LOOKUP(B22,pros_to_pipe),$B$41:I$79), _xlfn.XLOOKUP(LOOKUP(LOOKUP(B22,pros_to_pipe),$B$41:$K$79),medium_components!$C$214:$C$229,medium_components!$E$214:$E$229,,-1), 0), 0)</f>
        <v>0</v>
      </c>
      <c r="T22" s="125">
        <f>IFERROR(((D22/S22)^2)*LOOKUP(S22,medium_components!$E$141:$H$146),0)</f>
        <v>0</v>
      </c>
      <c r="U22" s="124">
        <f t="shared" si="1"/>
        <v>0</v>
      </c>
      <c r="V22" s="124">
        <f>IFERROR(C22/(LOOKUP(LOOKUP(B22,input_conditions!$E$17:$X$22),cp_water)*(LOOKUP(B22,input_conditions!$E$17:$X$20)-LOOKUP(B22,input_conditions!$E$17:$X$21))),0)</f>
        <v>0</v>
      </c>
    </row>
    <row r="23" spans="1:24"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IFERROR(MAX(prosumer_connections!$AB15:$AU15),0)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2"/>
        <v>0</v>
      </c>
      <c r="J23" s="125">
        <f t="shared" si="3"/>
        <v>0</v>
      </c>
      <c r="K23" s="125">
        <f>IF(F23&gt;0,$L$6*(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(1-1*$L$6),0)</f>
        <v>0</v>
      </c>
      <c r="L23" s="124">
        <f>_xlfn.XLOOKUP(B23,prosumer_connections!$AB$34:$AU$34,prosumer_connections!$AB$55:$AU$55)/9.806</f>
        <v>0</v>
      </c>
      <c r="M23" s="125">
        <f t="shared" si="6"/>
        <v>0</v>
      </c>
      <c r="N23" s="127">
        <f>IFERROR(IF(M23&gt;0,_xlfn.XLOOKUP(M23,medium_components!$D$86:$D$97,medium_components!$D$86:$D$97,,1),0),0)</f>
        <v>0</v>
      </c>
      <c r="O23" s="124">
        <f t="shared" si="5"/>
        <v>0</v>
      </c>
      <c r="P23" s="125">
        <f>O23/((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IF(_xlfn.XLOOKUP(LOOKUP(LOOKUP(B23,pros_to_pipe),$B$41:$K$79),medium_components!$C$214:$C$229,medium_components!$E$214:$E$229,,-1)&gt;LOOKUP(LOOKUP(B23,pros_to_pipe),$B$41:I$79), _xlfn.XLOOKUP(LOOKUP(LOOKUP(B23,pros_to_pipe),$B$41:$K$79),medium_components!$C$214:$C$229,medium_components!$E$214:$E$229,,-1), 0), 0)</f>
        <v>0</v>
      </c>
      <c r="T23" s="125">
        <f>IFERROR(((D23/S23)^2)*LOOKUP(S23,medium_components!$E$141:$H$146),0)</f>
        <v>0</v>
      </c>
      <c r="U23" s="124">
        <f t="shared" si="1"/>
        <v>0</v>
      </c>
      <c r="V23" s="124">
        <f>IFERROR(C23/(LOOKUP(LOOKUP(B23,input_conditions!$E$17:$X$22),cp_water)*(LOOKUP(B23,input_conditions!$E$17:$X$20)-LOOKUP(B23,input_conditions!$E$17:$X$21))),0)</f>
        <v>0</v>
      </c>
    </row>
    <row r="24" spans="1:24"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IFERROR(MAX(prosumer_connections!$AB16:$AU16),0)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2"/>
        <v>0</v>
      </c>
      <c r="J24" s="125">
        <f t="shared" si="3"/>
        <v>0</v>
      </c>
      <c r="K24" s="125">
        <f>IF(F24&gt;0,$L$6*(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(1-1*$L$6),0)</f>
        <v>0</v>
      </c>
      <c r="L24" s="124">
        <f>_xlfn.XLOOKUP(B24,prosumer_connections!$AB$34:$AU$34,prosumer_connections!$AB$55:$AU$55)/9.806</f>
        <v>0</v>
      </c>
      <c r="M24" s="125">
        <f t="shared" si="6"/>
        <v>0</v>
      </c>
      <c r="N24" s="127">
        <f>IFERROR(IF(M24&gt;0,_xlfn.XLOOKUP(M24,medium_components!$D$86:$D$97,medium_components!$D$86:$D$97,,1),0),0)</f>
        <v>0</v>
      </c>
      <c r="O24" s="124">
        <f t="shared" si="5"/>
        <v>0</v>
      </c>
      <c r="P24" s="125">
        <f>O24/((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IF(_xlfn.XLOOKUP(LOOKUP(LOOKUP(B24,pros_to_pipe),$B$41:$K$79),medium_components!$C$214:$C$229,medium_components!$E$214:$E$229,,-1)&gt;LOOKUP(LOOKUP(B24,pros_to_pipe),$B$41:I$79), _xlfn.XLOOKUP(LOOKUP(LOOKUP(B24,pros_to_pipe),$B$41:$K$79),medium_components!$C$214:$C$229,medium_components!$E$214:$E$229,,-1), 0), 0)</f>
        <v>0</v>
      </c>
      <c r="T24" s="125">
        <f>IFERROR(((D24/S24)^2)*LOOKUP(S24,medium_components!$E$141:$H$146),0)</f>
        <v>0</v>
      </c>
      <c r="U24" s="124">
        <f t="shared" si="1"/>
        <v>0</v>
      </c>
      <c r="V24" s="124">
        <f>IFERROR(C24/(LOOKUP(LOOKUP(B24,input_conditions!$E$17:$X$22),cp_water)*(LOOKUP(B24,input_conditions!$E$17:$X$20)-LOOKUP(B24,input_conditions!$E$17:$X$21))),0)</f>
        <v>0</v>
      </c>
    </row>
    <row r="25" spans="1:24"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IFERROR(MAX(prosumer_connections!$AB17:$AU17),0)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2"/>
        <v>0</v>
      </c>
      <c r="J25" s="125">
        <f t="shared" si="3"/>
        <v>0</v>
      </c>
      <c r="K25" s="125">
        <f>IF(F25&gt;0,$L$6*(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(1-1*$L$6),0)</f>
        <v>0</v>
      </c>
      <c r="L25" s="124">
        <f>_xlfn.XLOOKUP(B25,prosumer_connections!$AB$34:$AU$34,prosumer_connections!$AB$55:$AU$55)/9.806</f>
        <v>0</v>
      </c>
      <c r="M25" s="125">
        <f t="shared" si="6"/>
        <v>0</v>
      </c>
      <c r="N25" s="127">
        <f>IFERROR(IF(M25&gt;0,_xlfn.XLOOKUP(M25,medium_components!$D$86:$D$97,medium_components!$D$86:$D$97,,1),0),0)</f>
        <v>0</v>
      </c>
      <c r="O25" s="124">
        <f t="shared" si="5"/>
        <v>0</v>
      </c>
      <c r="P25" s="125">
        <f>O25/((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IF(_xlfn.XLOOKUP(LOOKUP(LOOKUP(B25,pros_to_pipe),$B$41:$K$79),medium_components!$C$214:$C$229,medium_components!$E$214:$E$229,,-1)&gt;LOOKUP(LOOKUP(B25,pros_to_pipe),$B$41:I$79), _xlfn.XLOOKUP(LOOKUP(LOOKUP(B25,pros_to_pipe),$B$41:$K$79),medium_components!$C$214:$C$229,medium_components!$E$214:$E$229,,-1), 0), 0)</f>
        <v>0</v>
      </c>
      <c r="T25" s="125">
        <f>IFERROR(((D25/S25)^2)*LOOKUP(S25,medium_components!$E$141:$H$146),0)</f>
        <v>0</v>
      </c>
      <c r="U25" s="124">
        <f t="shared" si="1"/>
        <v>0</v>
      </c>
      <c r="V25" s="124">
        <f>IFERROR(C25/(LOOKUP(LOOKUP(B25,input_conditions!$E$17:$X$22),cp_water)*(LOOKUP(B25,input_conditions!$E$17:$X$20)-LOOKUP(B25,input_conditions!$E$17:$X$21))),0)</f>
        <v>0</v>
      </c>
    </row>
    <row r="26" spans="1:24"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IFERROR(MAX(prosumer_connections!$AB18:$AU18),0)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2"/>
        <v>0</v>
      </c>
      <c r="J26" s="125">
        <f t="shared" si="3"/>
        <v>0</v>
      </c>
      <c r="K26" s="125">
        <f>IF(F26&gt;0,$L$6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(1-1*$L$6),0)</f>
        <v>0</v>
      </c>
      <c r="L26" s="124">
        <f>_xlfn.XLOOKUP(B26,prosumer_connections!$AB$34:$AU$34,prosumer_connections!$AB$55:$AU$55)/9.806</f>
        <v>0</v>
      </c>
      <c r="M26" s="125">
        <f t="shared" si="6"/>
        <v>0</v>
      </c>
      <c r="N26" s="127">
        <f>IFERROR(IF(M26&gt;0,_xlfn.XLOOKUP(M26,medium_components!$D$86:$D$97,medium_components!$D$86:$D$97,,1),0),0)</f>
        <v>0</v>
      </c>
      <c r="O26" s="124">
        <f t="shared" si="5"/>
        <v>0</v>
      </c>
      <c r="P26" s="125">
        <f>O26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IF(_xlfn.XLOOKUP(LOOKUP(LOOKUP(B26,pros_to_pipe),$B$41:$K$79),medium_components!$C$214:$C$229,medium_components!$E$214:$E$229,,-1)&gt;LOOKUP(LOOKUP(B26,pros_to_pipe),$B$41:I$79), _xlfn.XLOOKUP(LOOKUP(LOOKUP(B26,pros_to_pipe),$B$41:$K$79),medium_components!$C$214:$C$229,medium_components!$E$214:$E$229,,-1), 0), 0)</f>
        <v>0</v>
      </c>
      <c r="T26" s="125">
        <f>IFERROR(((D26/S26)^2)*LOOKUP(S26,medium_components!$E$141:$H$146),0)</f>
        <v>0</v>
      </c>
      <c r="U26" s="124">
        <f t="shared" si="1"/>
        <v>0</v>
      </c>
      <c r="V26" s="124">
        <f>IFERROR(C26/(LOOKUP(LOOKUP(B26,input_conditions!$E$17:$X$22),cp_water)*(LOOKUP(B26,input_conditions!$E$17:$X$20)-LOOKUP(B26,input_conditions!$E$17:$X$21))),0)</f>
        <v>0</v>
      </c>
    </row>
    <row r="27" spans="1:24"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IFERROR(MAX(prosumer_connections!$AB19:$AU19),0)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2"/>
        <v>0</v>
      </c>
      <c r="J27" s="125">
        <f t="shared" si="3"/>
        <v>0</v>
      </c>
      <c r="K27" s="125">
        <f>IF(F27&gt;0,$L$6*(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(1-1*$L$6),0)</f>
        <v>0</v>
      </c>
      <c r="L27" s="124">
        <f>_xlfn.XLOOKUP(B27,prosumer_connections!$AB$34:$AU$34,prosumer_connections!$AB$55:$AU$55)/9.806</f>
        <v>0</v>
      </c>
      <c r="M27" s="125">
        <f t="shared" si="6"/>
        <v>0</v>
      </c>
      <c r="N27" s="127">
        <f>IFERROR(IF(M27&gt;0,_xlfn.XLOOKUP(M27,medium_components!$D$86:$D$97,medium_components!$D$86:$D$97,,1),0),0)</f>
        <v>0</v>
      </c>
      <c r="O27" s="124">
        <f t="shared" si="5"/>
        <v>0</v>
      </c>
      <c r="P27" s="125">
        <f>O27/((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IF(_xlfn.XLOOKUP(LOOKUP(LOOKUP(B27,pros_to_pipe),$B$41:$K$79),medium_components!$C$214:$C$229,medium_components!$E$214:$E$229,,-1)&gt;LOOKUP(LOOKUP(B27,pros_to_pipe),$B$41:I$79), _xlfn.XLOOKUP(LOOKUP(LOOKUP(B27,pros_to_pipe),$B$41:$K$79),medium_components!$C$214:$C$229,medium_components!$E$214:$E$229,,-1), 0), 0)</f>
        <v>0</v>
      </c>
      <c r="T27" s="125">
        <f>IFERROR(((D27/S27)^2)*LOOKUP(S27,medium_components!$E$141:$H$146),0)</f>
        <v>0</v>
      </c>
      <c r="U27" s="124">
        <f t="shared" si="1"/>
        <v>0</v>
      </c>
      <c r="V27" s="124">
        <f>IFERROR(C27/(LOOKUP(LOOKUP(B27,input_conditions!$E$17:$X$22),cp_water)*(LOOKUP(B27,input_conditions!$E$17:$X$20)-LOOKUP(B27,input_conditions!$E$17:$X$21))),0)</f>
        <v>0</v>
      </c>
    </row>
    <row r="28" spans="1:24"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IFERROR(MAX(prosumer_connections!$AB20:$AU20),0)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2"/>
        <v>0</v>
      </c>
      <c r="J28" s="125">
        <f t="shared" si="3"/>
        <v>0</v>
      </c>
      <c r="K28" s="125">
        <f>IF(F28&gt;0,$L$6*(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(1-1*$L$6),0)</f>
        <v>0</v>
      </c>
      <c r="L28" s="124">
        <f>_xlfn.XLOOKUP(B28,prosumer_connections!$AB$34:$AU$34,prosumer_connections!$AB$55:$AU$55)/9.806</f>
        <v>0</v>
      </c>
      <c r="M28" s="125">
        <f t="shared" si="6"/>
        <v>0</v>
      </c>
      <c r="N28" s="127">
        <f>IFERROR(IF(M28&gt;0,_xlfn.XLOOKUP(M28,medium_components!$D$86:$D$97,medium_components!$D$86:$D$97,,1),0),0)</f>
        <v>0</v>
      </c>
      <c r="O28" s="124">
        <f t="shared" si="5"/>
        <v>0</v>
      </c>
      <c r="P28" s="125">
        <f>O28/((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IF(_xlfn.XLOOKUP(LOOKUP(LOOKUP(B28,pros_to_pipe),$B$41:$K$79),medium_components!$C$214:$C$229,medium_components!$E$214:$E$229,,-1)&gt;LOOKUP(LOOKUP(B28,pros_to_pipe),$B$41:I$79), _xlfn.XLOOKUP(LOOKUP(LOOKUP(B28,pros_to_pipe),$B$41:$K$79),medium_components!$C$214:$C$229,medium_components!$E$214:$E$229,,-1), 0), 0)</f>
        <v>0</v>
      </c>
      <c r="T28" s="125">
        <f>IFERROR(((D28/S28)^2)*LOOKUP(S28,medium_components!$E$141:$H$146),0)</f>
        <v>0</v>
      </c>
      <c r="U28" s="124">
        <f t="shared" si="1"/>
        <v>0</v>
      </c>
      <c r="V28" s="124">
        <f>IFERROR(C28/(LOOKUP(LOOKUP(B28,input_conditions!$E$17:$X$22),cp_water)*(LOOKUP(B28,input_conditions!$E$17:$X$20)-LOOKUP(B28,input_conditions!$E$17:$X$21))),0)</f>
        <v>0</v>
      </c>
    </row>
    <row r="29" spans="1:24"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IFERROR(MAX(prosumer_connections!$AB21:$AU21),0)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2"/>
        <v>0</v>
      </c>
      <c r="J29" s="125">
        <f t="shared" si="3"/>
        <v>0</v>
      </c>
      <c r="K29" s="125">
        <f>IF(F29&gt;0,$L$6*(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(1-1*$L$6),0)</f>
        <v>0</v>
      </c>
      <c r="L29" s="124">
        <f>_xlfn.XLOOKUP(B29,prosumer_connections!$AB$34:$AU$34,prosumer_connections!$AB$55:$AU$55)/9.806</f>
        <v>0</v>
      </c>
      <c r="M29" s="125">
        <f t="shared" si="6"/>
        <v>0</v>
      </c>
      <c r="N29" s="127">
        <f>IFERROR(IF(M29&gt;0,_xlfn.XLOOKUP(M29,medium_components!$D$86:$D$97,medium_components!$D$86:$D$97,,1),0),0)</f>
        <v>0</v>
      </c>
      <c r="O29" s="124">
        <f t="shared" si="5"/>
        <v>0</v>
      </c>
      <c r="P29" s="125">
        <f>O29/((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IF(_xlfn.XLOOKUP(LOOKUP(LOOKUP(B29,pros_to_pipe),$B$41:$K$79),medium_components!$C$214:$C$229,medium_components!$E$214:$E$229,,-1)&gt;LOOKUP(LOOKUP(B29,pros_to_pipe),$B$41:I$79), _xlfn.XLOOKUP(LOOKUP(LOOKUP(B29,pros_to_pipe),$B$41:$K$79),medium_components!$C$214:$C$229,medium_components!$E$214:$E$229,,-1), 0), 0)</f>
        <v>0</v>
      </c>
      <c r="T29" s="125">
        <f>IFERROR(((D29/S29)^2)*LOOKUP(S29,medium_components!$E$141:$H$146),0)</f>
        <v>0</v>
      </c>
      <c r="U29" s="124">
        <f t="shared" si="1"/>
        <v>0</v>
      </c>
      <c r="V29" s="124">
        <f>IFERROR(C29/(LOOKUP(LOOKUP(B29,input_conditions!$E$17:$X$22),cp_water)*(LOOKUP(B29,input_conditions!$E$17:$X$20)-LOOKUP(B29,input_conditions!$E$17:$X$21))),0)</f>
        <v>0</v>
      </c>
    </row>
    <row r="30" spans="1:24"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IFERROR(MAX(prosumer_connections!$AB22:$AU22),0)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2"/>
        <v>0</v>
      </c>
      <c r="J30" s="125">
        <f t="shared" si="3"/>
        <v>0</v>
      </c>
      <c r="K30" s="125">
        <f>IF(F30&gt;0,$L$6*(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(1-1*$L$6),0)</f>
        <v>0</v>
      </c>
      <c r="L30" s="124">
        <f>_xlfn.XLOOKUP(B30,prosumer_connections!$AB$34:$AU$34,prosumer_connections!$AB$55:$AU$55)/9.806</f>
        <v>0</v>
      </c>
      <c r="M30" s="125">
        <f t="shared" si="6"/>
        <v>0</v>
      </c>
      <c r="N30" s="127">
        <f>IFERROR(IF(M30&gt;0,_xlfn.XLOOKUP(M30,medium_components!$D$86:$D$97,medium_components!$D$86:$D$97,,1),0),0)</f>
        <v>0</v>
      </c>
      <c r="O30" s="124">
        <f t="shared" si="5"/>
        <v>0</v>
      </c>
      <c r="P30" s="125">
        <f>O30/((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IF(_xlfn.XLOOKUP(LOOKUP(LOOKUP(B30,pros_to_pipe),$B$41:$K$79),medium_components!$C$214:$C$229,medium_components!$E$214:$E$229,,-1)&gt;LOOKUP(LOOKUP(B30,pros_to_pipe),$B$41:I$79), _xlfn.XLOOKUP(LOOKUP(LOOKUP(B30,pros_to_pipe),$B$41:$K$79),medium_components!$C$214:$C$229,medium_components!$E$214:$E$229,,-1), 0), 0)</f>
        <v>0</v>
      </c>
      <c r="T30" s="125">
        <f>IFERROR(((D30/S30)^2)*LOOKUP(S30,medium_components!$E$141:$H$146),0)</f>
        <v>0</v>
      </c>
      <c r="U30" s="124">
        <f t="shared" si="1"/>
        <v>0</v>
      </c>
      <c r="V30" s="124">
        <f>IFERROR(C30/(LOOKUP(LOOKUP(B30,input_conditions!$E$17:$X$22),cp_water)*(LOOKUP(B30,input_conditions!$E$17:$X$20)-LOOKUP(B30,input_conditions!$E$17:$X$21))),0)</f>
        <v>0</v>
      </c>
    </row>
    <row r="31" spans="1:24"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IFERROR(MAX(prosumer_connections!$AB23:$AU23),0)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2"/>
        <v>0</v>
      </c>
      <c r="J31" s="125">
        <f t="shared" si="3"/>
        <v>0</v>
      </c>
      <c r="K31" s="125">
        <f>IF(F31&gt;0,$L$6*(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(1-1*$L$6),0)</f>
        <v>0</v>
      </c>
      <c r="L31" s="124">
        <f>_xlfn.XLOOKUP(B31,prosumer_connections!$AB$34:$AU$34,prosumer_connections!$AB$55:$AU$55)/9.806</f>
        <v>0</v>
      </c>
      <c r="M31" s="125">
        <f t="shared" si="6"/>
        <v>0</v>
      </c>
      <c r="N31" s="127">
        <f>IFERROR(IF(M31&gt;0,_xlfn.XLOOKUP(M31,medium_components!$D$86:$D$97,medium_components!$D$86:$D$97,,1),0),0)</f>
        <v>0</v>
      </c>
      <c r="O31" s="124">
        <f t="shared" si="5"/>
        <v>0</v>
      </c>
      <c r="P31" s="125">
        <f>O31/((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IF(_xlfn.XLOOKUP(LOOKUP(LOOKUP(B31,pros_to_pipe),$B$41:$K$79),medium_components!$C$214:$C$229,medium_components!$E$214:$E$229,,-1)&gt;LOOKUP(LOOKUP(B31,pros_to_pipe),$B$41:I$79), _xlfn.XLOOKUP(LOOKUP(LOOKUP(B31,pros_to_pipe),$B$41:$K$79),medium_components!$C$214:$C$229,medium_components!$E$214:$E$229,,-1), 0), 0)</f>
        <v>0</v>
      </c>
      <c r="T31" s="125">
        <f>IFERROR(((D31/S31)^2)*LOOKUP(S31,medium_components!$E$141:$H$146),0)</f>
        <v>0</v>
      </c>
      <c r="U31" s="124">
        <f t="shared" si="1"/>
        <v>0</v>
      </c>
      <c r="V31" s="124">
        <f>IFERROR(C31/(LOOKUP(LOOKUP(B31,input_conditions!$E$17:$X$22),cp_water)*(LOOKUP(B31,input_conditions!$E$17:$X$20)-LOOKUP(B31,input_conditions!$E$17:$X$21))),0)</f>
        <v>0</v>
      </c>
    </row>
    <row r="32" spans="1:24">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IFERROR(MAX(prosumer_connections!$AB24:$AU24),0)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2"/>
        <v>0</v>
      </c>
      <c r="J32" s="125">
        <f t="shared" si="3"/>
        <v>0</v>
      </c>
      <c r="K32" s="125">
        <f>IF(F32&gt;0,$L$6*(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(1-1*$L$6),0)</f>
        <v>0</v>
      </c>
      <c r="L32" s="124">
        <f>_xlfn.XLOOKUP(B32,prosumer_connections!$AB$34:$AU$34,prosumer_connections!$AB$55:$AU$55)/9.806</f>
        <v>0</v>
      </c>
      <c r="M32" s="125">
        <f t="shared" si="6"/>
        <v>0</v>
      </c>
      <c r="N32" s="127">
        <f>IFERROR(IF(M32&gt;0,_xlfn.XLOOKUP(M32,medium_components!$D$86:$D$97,medium_components!$D$86:$D$97,,1),0),0)</f>
        <v>0</v>
      </c>
      <c r="O32" s="124">
        <f t="shared" si="5"/>
        <v>0</v>
      </c>
      <c r="P32" s="125">
        <f>O32/((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IF(_xlfn.XLOOKUP(LOOKUP(LOOKUP(B32,pros_to_pipe),$B$41:$K$79),medium_components!$C$214:$C$229,medium_components!$E$214:$E$229,,-1)&gt;LOOKUP(LOOKUP(B32,pros_to_pipe),$B$41:I$79), _xlfn.XLOOKUP(LOOKUP(LOOKUP(B32,pros_to_pipe),$B$41:$K$79),medium_components!$C$214:$C$229,medium_components!$E$214:$E$229,,-1), 0), 0)</f>
        <v>0</v>
      </c>
      <c r="T32" s="125">
        <f>IFERROR(((D32/S32)^2)*LOOKUP(S32,medium_components!$E$141:$H$146),0)</f>
        <v>0</v>
      </c>
      <c r="U32" s="124">
        <f t="shared" si="1"/>
        <v>0</v>
      </c>
      <c r="V32" s="124">
        <f>IFERROR(C32/(LOOKUP(LOOKUP(B32,input_conditions!$E$17:$X$22),cp_water)*(LOOKUP(B32,input_conditions!$E$17:$X$20)-LOOKUP(B32,input_conditions!$E$17:$X$21))),0)</f>
        <v>0</v>
      </c>
    </row>
    <row r="33" spans="1:22">
      <c r="A33" s="193" t="s">
        <v>279</v>
      </c>
      <c r="B33" s="118">
        <v>20</v>
      </c>
      <c r="C33" s="124">
        <f t="shared" si="0"/>
        <v>0</v>
      </c>
      <c r="D33" s="125">
        <f>IFERROR(IF(((LOOKUP(B33,input_conditions!$E$17:$X$18)/($I$4*$F$6))/$C$5)*3600&gt;LOOKUP(LOOKUP($B33,pros_to_pipe),$B$41:$I$79),(((IFERROR(LOOKUP(-1+LOOKUP($B33,pros_to_pipe),$B$41:$E$79),0)+IFERROR(LOOKUP(1+LOOKUP($B33,pros_to_pipe),$B$41:$G$79),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IFERROR(MAX(prosumer_connections!$AB25:$AU25),0)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2"/>
        <v>0</v>
      </c>
      <c r="J33" s="125">
        <f t="shared" si="3"/>
        <v>0</v>
      </c>
      <c r="K33" s="125">
        <f>IF(F33&gt;0,$L$6*(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(1-1*$L$6),0)</f>
        <v>0</v>
      </c>
      <c r="L33" s="124">
        <f>_xlfn.XLOOKUP(B33,prosumer_connections!$AB$34:$AU$34,prosumer_connections!$AB$55:$AU$55)/9.806</f>
        <v>0</v>
      </c>
      <c r="M33" s="125">
        <f t="shared" si="6"/>
        <v>0</v>
      </c>
      <c r="N33" s="127">
        <f>IFERROR(IF(M33&gt;0,_xlfn.XLOOKUP(M33,medium_components!$D$86:$D$97,medium_components!$D$86:$D$97,,1),0),0)</f>
        <v>0</v>
      </c>
      <c r="O33" s="124">
        <f t="shared" si="5"/>
        <v>0</v>
      </c>
      <c r="P33" s="125">
        <f>O33/((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IF(_xlfn.XLOOKUP(LOOKUP(LOOKUP(B33,pros_to_pipe),$B$41:$K$79),medium_components!$C$214:$C$229,medium_components!$E$214:$E$229,,-1)&gt;LOOKUP(LOOKUP(B33,pros_to_pipe),$B$41:I$79), _xlfn.XLOOKUP(LOOKUP(LOOKUP(B33,pros_to_pipe),$B$41:$K$79),medium_components!$C$214:$C$229,medium_components!$E$214:$E$229,,-1), 0), 0)</f>
        <v>0</v>
      </c>
      <c r="T33" s="125">
        <f>IFERROR(((D33/S33)^2)*LOOKUP(S33,medium_components!$E$141:$H$146),0)</f>
        <v>0</v>
      </c>
      <c r="U33" s="124">
        <f t="shared" si="1"/>
        <v>0</v>
      </c>
      <c r="V33" s="124">
        <f>IFERROR(C33/(LOOKUP(LOOKUP(B33,input_conditions!$E$17:$X$22),cp_water)*(LOOKUP(B33,input_conditions!$E$17:$X$20)-LOOKUP(B33,input_conditions!$E$17:$X$21))),0)</f>
        <v>0</v>
      </c>
    </row>
    <row r="34" spans="1:22">
      <c r="B34" s="118"/>
      <c r="D34" s="125"/>
      <c r="E34" s="125"/>
      <c r="F34" s="125"/>
    </row>
    <row r="35" spans="1:22">
      <c r="A35" s="128"/>
      <c r="B35" s="118"/>
    </row>
    <row r="36" spans="1:22">
      <c r="A36" s="123"/>
      <c r="B36" s="118"/>
      <c r="D36" s="125"/>
      <c r="G36" s="125"/>
      <c r="J36" s="125"/>
    </row>
    <row r="37" spans="1:22" ht="15.05" thickBot="1"/>
    <row r="38" spans="1:22" ht="15.05" thickBot="1">
      <c r="D38" s="201" t="s">
        <v>239</v>
      </c>
      <c r="E38" s="202"/>
      <c r="F38" s="202"/>
      <c r="G38" s="203"/>
      <c r="H38" s="129" t="s">
        <v>613</v>
      </c>
    </row>
    <row r="39" spans="1:22">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285</v>
      </c>
      <c r="S39" s="118" t="s">
        <v>487</v>
      </c>
      <c r="T39" s="118"/>
      <c r="U39" s="118"/>
    </row>
    <row r="40" spans="1:22">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row>
    <row r="41" spans="1:22">
      <c r="A41" s="192" t="s">
        <v>269</v>
      </c>
      <c r="B41" s="118">
        <v>1</v>
      </c>
      <c r="C41" s="109">
        <f>IF(input_conditions!C27&gt;0,input_conditions!C27,)</f>
        <v>10</v>
      </c>
      <c r="D41" s="125">
        <f>IF(ISEVEN($B41),IF(MAX(D42:E42)&gt;0,SUMIFS(input_conditions!$E$18:$X$18,input_conditions!$E$17:$X$17,"&lt;="&amp;LOOKUP($B41,pipe_to_pros)),0),LOOKUP(LOOKUP($B41,pipe_to_pros),input_conditions!$E$17:$X$18))</f>
        <v>25.272622950819674</v>
      </c>
      <c r="E41" s="125">
        <f>IF(ISEVEN($B41),IF(MAX(D42:E42)&gt;0,SUMIFS(input_conditions!$E$19:$X$19,input_conditions!$E$17:$X$17,"&lt;="&amp;LOOKUP($B41,pipe_to_pros)),0),LOOKUP(LOOKUP($B41,pipe_to_pros),input_conditions!$E$17:$X$19))</f>
        <v>25.272622950819674</v>
      </c>
      <c r="F41" s="125">
        <f>IF(ISEVEN($B41),IF(MAX(F42:G42)&gt;0,SUMIFS(input_conditions!$E$18:$X$18,input_conditions!$E$17:$X$17,"&gt;"&amp;LOOKUP($B41,pipe_to_pros)),0),LOOKUP(LOOKUP($B41,pipe_to_pros),input_conditions!$E$17:$X$18))</f>
        <v>25.272622950819674</v>
      </c>
      <c r="G41" s="125">
        <f>IF(ISEVEN($B41),IF(MAX(F42:G42)&gt;0,SUMIFS(input_conditions!$E$19:$X$19,input_conditions!$E$17:$X$17,"&gt;"&amp;LOOKUP($B41,pipe_to_pros)),0),LOOKUP(LOOKUP($B41,pipe_to_pros),input_conditions!$E$17:$X$19))</f>
        <v>25.272622950819674</v>
      </c>
      <c r="H41" s="125">
        <f>IF(ISEVEN(B41),MAX(MIN(D41,G41),MIN(E41,F41)),IF(OR(MAX(D41:G41)=G41,MAX(D41:G41)=E41),IF(IFERROR(F42+D40,MAX(F42,D40))&lt;E41,IFERROR(F42+D40,MAX(F42,D40)),E41),IF(IFERROR(G42+E40,MAX(G42,E40))&lt;D41,IFERROR(G42+E40,MAX(G42,E40)),D41)))</f>
        <v>25.272622950819674</v>
      </c>
      <c r="I41" s="125">
        <f>((H41/($I$4*$F$6))/$C$5)*3600</f>
        <v>1.471421781755438</v>
      </c>
      <c r="J41" s="125">
        <f>IF(ISODD(B41),2*SQRT((I41/3600)/(PI()*$I$6))*1000,2*SQRT((I41/3600)/(PI()*$I$7))*1000)</f>
        <v>22.812474654571588</v>
      </c>
      <c r="K41" s="132">
        <v>25</v>
      </c>
      <c r="L41" s="109">
        <f>IFERROR(IF($C$6="PJP",LOOKUP(K41,medium_components!$B$31:$C$48),LOOKUP(K41,medium_components!$F$31:$G$48)),0)</f>
        <v>27.3</v>
      </c>
      <c r="M41" s="125">
        <f>IF(N(L41)=0,0,(4*I41/(((L41/1000)^2)*PI()))/3600)</f>
        <v>0.69826376291842229</v>
      </c>
      <c r="N41" s="125">
        <f>IF(M41=0,0,auxiliary_calculations!G12*$C$5*M41^2/(2*L41/1000))</f>
        <v>215.50997540407806</v>
      </c>
      <c r="O41" s="130">
        <f>2*N41*C41/1000</f>
        <v>4.3101995080815616</v>
      </c>
      <c r="P41" s="109">
        <f>IF(input_conditions!D27&gt;0,input_conditions!D27,)</f>
        <v>2</v>
      </c>
      <c r="Q41" s="131">
        <f>(P41*$C$5*M41^2)/2/1000</f>
        <v>0.48059512324091719</v>
      </c>
      <c r="R41" s="124">
        <f>IF($C$9="Yes",O41+Q41,O41+O41*$L$7)</f>
        <v>4.7412194588897174</v>
      </c>
      <c r="S41" s="124">
        <f t="shared" ref="S41:S80" si="7">IFERROR(IF(ISEVEN(B41),((R41-O41)*1000)/(($C$5/2)*M41^2),((R41-O41)+LOOKUP(LOOKUP($B41,pipe_to_pros),$B$14:$I$33)+LOOKUP(LOOKUP($B41,pipe_to_pros),$B$14:$R$33)+LOOKUP(LOOKUP($B41,pipe_to_pros),$B$14:$T$33))*1000/(($C$5/2)*M41^2)),0)</f>
        <v>1.7936925697520658</v>
      </c>
      <c r="T41" s="125"/>
      <c r="U41" s="125"/>
    </row>
    <row r="42" spans="1:22">
      <c r="B42" s="118">
        <v>2</v>
      </c>
      <c r="C42" s="109">
        <f>IF(input_conditions!C28&gt;0,input_conditions!C28,)</f>
        <v>40</v>
      </c>
      <c r="D42" s="125">
        <f>IF(ISEVEN($B42),IF(MAX(D43:E43)&gt;0,SUMIFS(input_conditions!$E$18:$X$18,input_conditions!$E$17:$X$17,"&lt;="&amp;LOOKUP($B42,pipe_to_pros)),0),LOOKUP(LOOKUP($B42,pipe_to_pros),input_conditions!$E$17:$X$18))</f>
        <v>25.272622950819674</v>
      </c>
      <c r="E42" s="125">
        <f>IF(ISEVEN($B42),IF(MAX(D43:E43)&gt;0,SUMIFS(input_conditions!$E$19:$X$19,input_conditions!$E$17:$X$17,"&lt;="&amp;LOOKUP($B42,pipe_to_pros)),0),LOOKUP(LOOKUP($B42,pipe_to_pros),input_conditions!$E$17:$X$19))</f>
        <v>25.272622950819674</v>
      </c>
      <c r="F42" s="125">
        <f>IF(ISEVEN($B42),IF(MAX(F43:G43)&gt;0,SUMIFS(input_conditions!$E$18:$X$18,input_conditions!$E$17:$X$17,"&gt;"&amp;LOOKUP($B42,pipe_to_pros)),0),LOOKUP(LOOKUP($B42,pipe_to_pros),input_conditions!$E$17:$X$18))</f>
        <v>105.82430137803624</v>
      </c>
      <c r="G42" s="125">
        <f>IF(ISEVEN($B42),IF(MAX(F43:G43)&gt;0,SUMIFS(input_conditions!$E$19:$X$19,input_conditions!$E$17:$X$17,"&gt;"&amp;LOOKUP($B42,pipe_to_pros)),0),LOOKUP(LOOKUP($B42,pipe_to_pros),input_conditions!$E$17:$X$19))</f>
        <v>105.82430137803624</v>
      </c>
      <c r="H42" s="125">
        <f t="shared" ref="H42:H79" si="8">IF(ISEVEN(B42),MAX(MIN(D42,G42),MIN(E42,F42)),IF(OR(MAX(D42:G42)=G42,MAX(D42:G42)=E42),IF(IFERROR(F43+D41,MAX(F43,D41))&lt;E42,IFERROR(F43+D41,MAX(F43,D41)),E42),IF(IFERROR(G43+E41,MAX(G43,E41))&lt;D42,IFERROR(G43+E41,MAX(G43,E41)),D42)))</f>
        <v>25.272622950819674</v>
      </c>
      <c r="I42" s="125">
        <f t="shared" ref="I42:I79" si="9">((H42/($I$4*$F$6))/$C$5)*3600</f>
        <v>1.471421781755438</v>
      </c>
      <c r="J42" s="125">
        <f t="shared" ref="J42:J79" si="10">IF(ISODD(B42),2*SQRT((I42/3600)/(PI()*$I$6))*1000,2*SQRT((I42/3600)/(PI()*$I$7))*1000)</f>
        <v>18.626307557958107</v>
      </c>
      <c r="K42" s="132">
        <v>25</v>
      </c>
      <c r="L42" s="109">
        <f>IFERROR(IF($C$6="PJP",LOOKUP(K42,medium_components!$B$31:$C$48),LOOKUP(K42,medium_components!$F$31:$G$48)),0)</f>
        <v>27.3</v>
      </c>
      <c r="M42" s="125">
        <f t="shared" ref="M42:M79" si="11">IF(N(L42)=0,0,(4*I42/(((L42/1000)^2)*PI()))/3600)</f>
        <v>0.69826376291842229</v>
      </c>
      <c r="N42" s="125">
        <f>IF(M42=0,0,auxiliary_calculations!G13*$C$5*M42^2/(2*L42/1000))</f>
        <v>215.50997540407806</v>
      </c>
      <c r="O42" s="130">
        <f t="shared" ref="O42:O79" si="12">2*N42*C42/1000</f>
        <v>17.240798032326246</v>
      </c>
      <c r="P42" s="109">
        <f>IF(input_conditions!D28&gt;0,input_conditions!D28,)</f>
        <v>2</v>
      </c>
      <c r="Q42" s="131">
        <f t="shared" ref="Q42:Q79" si="13">(P42*$C$5*M42^2)/2/1000</f>
        <v>0.48059512324091719</v>
      </c>
      <c r="R42" s="124">
        <f t="shared" ref="R42:R79" si="14">IF($C$9="Yes",O42+Q42,O42+O42*$L$7)</f>
        <v>18.96487783555887</v>
      </c>
      <c r="S42" s="124">
        <f t="shared" si="7"/>
        <v>7.1747702790082633</v>
      </c>
      <c r="T42" s="125"/>
      <c r="U42" s="125"/>
    </row>
    <row r="43" spans="1:22">
      <c r="B43" s="118">
        <v>3</v>
      </c>
      <c r="C43" s="109">
        <f>IF(input_conditions!C29&gt;0,input_conditions!C29,)</f>
        <v>10</v>
      </c>
      <c r="D43" s="125">
        <f>IF(ISEVEN($B43),IF(MAX(D44:E44)&gt;0,SUMIFS(input_conditions!$E$18:$X$18,input_conditions!$E$17:$X$17,"&lt;="&amp;LOOKUP($B43,pipe_to_pros)),0),LOOKUP(LOOKUP($B43,pipe_to_pros),input_conditions!$E$17:$X$18))</f>
        <v>21.507529411764708</v>
      </c>
      <c r="E43" s="125">
        <f>IF(ISEVEN($B43),IF(MAX(D44:E44)&gt;0,SUMIFS(input_conditions!$E$19:$X$19,input_conditions!$E$17:$X$17,"&lt;="&amp;LOOKUP($B43,pipe_to_pros)),0),LOOKUP(LOOKUP($B43,pipe_to_pros),input_conditions!$E$17:$X$19))</f>
        <v>21.507529411764708</v>
      </c>
      <c r="F43" s="125">
        <f>IF(ISEVEN($B43),IF(MAX(F44:G44)&gt;0,SUMIFS(input_conditions!$E$18:$X$18,input_conditions!$E$17:$X$17,"&gt;"&amp;LOOKUP($B43,pipe_to_pros)),0),LOOKUP(LOOKUP($B43,pipe_to_pros),input_conditions!$E$17:$X$18))</f>
        <v>21.507529411764708</v>
      </c>
      <c r="G43" s="125">
        <f>IF(ISEVEN($B43),IF(MAX(F44:G44)&gt;0,SUMIFS(input_conditions!$E$19:$X$19,input_conditions!$E$17:$X$17,"&gt;"&amp;LOOKUP($B43,pipe_to_pros)),0),LOOKUP(LOOKUP($B43,pipe_to_pros),input_conditions!$E$17:$X$19))</f>
        <v>21.507529411764708</v>
      </c>
      <c r="H43" s="125">
        <f t="shared" si="8"/>
        <v>21.507529411764708</v>
      </c>
      <c r="I43" s="125">
        <f t="shared" si="9"/>
        <v>1.2522106355877838</v>
      </c>
      <c r="J43" s="125">
        <f t="shared" si="10"/>
        <v>21.044688559034444</v>
      </c>
      <c r="K43" s="132">
        <v>25</v>
      </c>
      <c r="L43" s="109">
        <f>IFERROR(IF($C$6="PJP",LOOKUP(K43,medium_components!$B$31:$C$48),LOOKUP(K43,medium_components!$F$31:$G$48)),0)</f>
        <v>27.3</v>
      </c>
      <c r="M43" s="125">
        <f t="shared" si="11"/>
        <v>0.59423703061459976</v>
      </c>
      <c r="N43" s="125">
        <f>IF(M43=0,0,auxiliary_calculations!G14*$C$5*M43^2/(2*L43/1000))</f>
        <v>160.57670600264709</v>
      </c>
      <c r="O43" s="130">
        <f t="shared" si="12"/>
        <v>3.2115341200529421</v>
      </c>
      <c r="P43" s="109">
        <f>IF(input_conditions!D29&gt;0,input_conditions!D29,)</f>
        <v>2</v>
      </c>
      <c r="Q43" s="131">
        <f t="shared" si="13"/>
        <v>0.34806453500285395</v>
      </c>
      <c r="R43" s="124">
        <f t="shared" si="14"/>
        <v>3.5326875320582363</v>
      </c>
      <c r="S43" s="124">
        <f t="shared" si="7"/>
        <v>1.8453670495482155</v>
      </c>
      <c r="T43" s="125"/>
      <c r="U43" s="125"/>
    </row>
    <row r="44" spans="1:22">
      <c r="B44" s="118">
        <v>4</v>
      </c>
      <c r="C44" s="109">
        <f>IF(input_conditions!C30&gt;0,input_conditions!C30,)</f>
        <v>40</v>
      </c>
      <c r="D44" s="125">
        <f>IF(ISEVEN($B44),IF(MAX(D45:E45)&gt;0,SUMIFS(input_conditions!$E$18:$X$18,input_conditions!$E$17:$X$17,"&lt;="&amp;LOOKUP($B44,pipe_to_pros)),0),LOOKUP(LOOKUP($B44,pipe_to_pros),input_conditions!$E$17:$X$18))</f>
        <v>46.780152362584381</v>
      </c>
      <c r="E44" s="125">
        <f>IF(ISEVEN($B44),IF(MAX(D45:E45)&gt;0,SUMIFS(input_conditions!$E$19:$X$19,input_conditions!$E$17:$X$17,"&lt;="&amp;LOOKUP($B44,pipe_to_pros)),0),LOOKUP(LOOKUP($B44,pipe_to_pros),input_conditions!$E$17:$X$19))</f>
        <v>46.780152362584381</v>
      </c>
      <c r="F44" s="125">
        <f>IF(ISEVEN($B44),IF(MAX(F45:G45)&gt;0,SUMIFS(input_conditions!$E$18:$X$18,input_conditions!$E$17:$X$17,"&gt;"&amp;LOOKUP($B44,pipe_to_pros)),0),LOOKUP(LOOKUP($B44,pipe_to_pros),input_conditions!$E$17:$X$18))</f>
        <v>84.316771966271531</v>
      </c>
      <c r="G44" s="125">
        <f>IF(ISEVEN($B44),IF(MAX(F45:G45)&gt;0,SUMIFS(input_conditions!$E$19:$X$19,input_conditions!$E$17:$X$17,"&gt;"&amp;LOOKUP($B44,pipe_to_pros)),0),LOOKUP(LOOKUP($B44,pipe_to_pros),input_conditions!$E$17:$X$19))</f>
        <v>84.316771966271531</v>
      </c>
      <c r="H44" s="125">
        <f t="shared" si="8"/>
        <v>46.780152362584381</v>
      </c>
      <c r="I44" s="125">
        <f t="shared" si="9"/>
        <v>2.7236324173432216</v>
      </c>
      <c r="J44" s="125">
        <f t="shared" si="10"/>
        <v>25.341506353703949</v>
      </c>
      <c r="K44" s="132">
        <v>32</v>
      </c>
      <c r="L44" s="109">
        <f>IFERROR(IF($C$6="PJP",LOOKUP(K44,medium_components!$B$31:$C$48),LOOKUP(K44,medium_components!$F$31:$G$48)),0)</f>
        <v>36</v>
      </c>
      <c r="M44" s="125">
        <f t="shared" si="11"/>
        <v>0.74327771328103875</v>
      </c>
      <c r="N44" s="125">
        <f>IF(M44=0,0,auxiliary_calculations!G15*$C$5*M44^2/(2*L44/1000))</f>
        <v>171.34523599895172</v>
      </c>
      <c r="O44" s="130">
        <f t="shared" si="12"/>
        <v>13.707618879916136</v>
      </c>
      <c r="P44" s="109">
        <f>IF(input_conditions!D30&gt;0,input_conditions!D30,)</f>
        <v>2</v>
      </c>
      <c r="Q44" s="131">
        <f t="shared" si="13"/>
        <v>0.54455603128813734</v>
      </c>
      <c r="R44" s="124">
        <f t="shared" si="14"/>
        <v>15.078380767907751</v>
      </c>
      <c r="S44" s="124">
        <f t="shared" si="7"/>
        <v>5.0344200017364686</v>
      </c>
      <c r="T44" s="125"/>
      <c r="U44" s="125"/>
    </row>
    <row r="45" spans="1:22">
      <c r="B45" s="118">
        <v>5</v>
      </c>
      <c r="C45" s="109">
        <f>IF(input_conditions!C31&gt;0,input_conditions!C31,)</f>
        <v>10</v>
      </c>
      <c r="D45" s="125">
        <f>IF(ISEVEN($B45),IF(MAX(D46:E46)&gt;0,SUMIFS(input_conditions!$E$18:$X$18,input_conditions!$E$17:$X$17,"&lt;="&amp;LOOKUP($B45,pipe_to_pros)),0),LOOKUP(LOOKUP($B45,pipe_to_pros),input_conditions!$E$17:$X$18))</f>
        <v>21.244897959183675</v>
      </c>
      <c r="E45" s="125">
        <f>IF(ISEVEN($B45),IF(MAX(D46:E46)&gt;0,SUMIFS(input_conditions!$E$19:$X$19,input_conditions!$E$17:$X$17,"&lt;="&amp;LOOKUP($B45,pipe_to_pros)),0),LOOKUP(LOOKUP($B45,pipe_to_pros),input_conditions!$E$17:$X$19))</f>
        <v>21.244897959183675</v>
      </c>
      <c r="F45" s="125">
        <f>IF(ISEVEN($B45),IF(MAX(F46:G46)&gt;0,SUMIFS(input_conditions!$E$18:$X$18,input_conditions!$E$17:$X$17,"&gt;"&amp;LOOKUP($B45,pipe_to_pros)),0),LOOKUP(LOOKUP($B45,pipe_to_pros),input_conditions!$E$17:$X$18))</f>
        <v>21.244897959183675</v>
      </c>
      <c r="G45" s="125">
        <f>IF(ISEVEN($B45),IF(MAX(F46:G46)&gt;0,SUMIFS(input_conditions!$E$19:$X$19,input_conditions!$E$17:$X$17,"&gt;"&amp;LOOKUP($B45,pipe_to_pros)),0),LOOKUP(LOOKUP($B45,pipe_to_pros),input_conditions!$E$17:$X$19))</f>
        <v>21.244897959183675</v>
      </c>
      <c r="H45" s="125">
        <f t="shared" si="8"/>
        <v>21.244897959183675</v>
      </c>
      <c r="I45" s="125">
        <f t="shared" si="9"/>
        <v>1.2369197162141272</v>
      </c>
      <c r="J45" s="125">
        <f t="shared" si="10"/>
        <v>20.915804074819317</v>
      </c>
      <c r="K45" s="132">
        <v>25</v>
      </c>
      <c r="L45" s="109">
        <f>IFERROR(IF($C$6="PJP",LOOKUP(K45,medium_components!$B$31:$C$48),LOOKUP(K45,medium_components!$F$31:$G$48)),0)</f>
        <v>27.3</v>
      </c>
      <c r="M45" s="125">
        <f t="shared" si="11"/>
        <v>0.58698071904390003</v>
      </c>
      <c r="N45" s="125">
        <f>IF(M45=0,0,auxiliary_calculations!G16*$C$5*M45^2/(2*L45/1000))</f>
        <v>157.02752175801086</v>
      </c>
      <c r="O45" s="130">
        <f t="shared" si="12"/>
        <v>3.1405504351602174</v>
      </c>
      <c r="P45" s="109">
        <f>IF(input_conditions!D31&gt;0,input_conditions!D31,)</f>
        <v>2</v>
      </c>
      <c r="Q45" s="131">
        <f t="shared" si="13"/>
        <v>0.33961590605287978</v>
      </c>
      <c r="R45" s="124">
        <f t="shared" si="14"/>
        <v>3.454605478676239</v>
      </c>
      <c r="S45" s="124">
        <f t="shared" si="7"/>
        <v>1.8494719353169626</v>
      </c>
      <c r="T45" s="125"/>
      <c r="U45" s="125"/>
    </row>
    <row r="46" spans="1:22">
      <c r="B46" s="118">
        <v>6</v>
      </c>
      <c r="C46" s="109">
        <f>IF(input_conditions!C32&gt;0,input_conditions!C32,)</f>
        <v>49.5</v>
      </c>
      <c r="D46" s="125">
        <f>IF(ISEVEN($B46),IF(MAX(D47:E47)&gt;0,SUMIFS(input_conditions!$E$18:$X$18,input_conditions!$E$17:$X$17,"&lt;="&amp;LOOKUP($B46,pipe_to_pros)),0),LOOKUP(LOOKUP($B46,pipe_to_pros),input_conditions!$E$17:$X$18))</f>
        <v>68.025050321768049</v>
      </c>
      <c r="E46" s="125">
        <f>IF(ISEVEN($B46),IF(MAX(D47:E47)&gt;0,SUMIFS(input_conditions!$E$19:$X$19,input_conditions!$E$17:$X$17,"&lt;="&amp;LOOKUP($B46,pipe_to_pros)),0),LOOKUP(LOOKUP($B46,pipe_to_pros),input_conditions!$E$17:$X$19))</f>
        <v>68.025050321768049</v>
      </c>
      <c r="F46" s="125">
        <f>IF(ISEVEN($B46),IF(MAX(F47:G47)&gt;0,SUMIFS(input_conditions!$E$18:$X$18,input_conditions!$E$17:$X$17,"&gt;"&amp;LOOKUP($B46,pipe_to_pros)),0),LOOKUP(LOOKUP($B46,pipe_to_pros),input_conditions!$E$17:$X$18))</f>
        <v>63.071874007087857</v>
      </c>
      <c r="G46" s="125">
        <f>IF(ISEVEN($B46),IF(MAX(F47:G47)&gt;0,SUMIFS(input_conditions!$E$19:$X$19,input_conditions!$E$17:$X$17,"&gt;"&amp;LOOKUP($B46,pipe_to_pros)),0),LOOKUP(LOOKUP($B46,pipe_to_pros),input_conditions!$E$17:$X$19))</f>
        <v>63.071874007087857</v>
      </c>
      <c r="H46" s="125">
        <f t="shared" si="8"/>
        <v>63.071874007087857</v>
      </c>
      <c r="I46" s="125">
        <f t="shared" si="9"/>
        <v>3.6721684730058355</v>
      </c>
      <c r="J46" s="125">
        <f t="shared" si="10"/>
        <v>29.425203717979365</v>
      </c>
      <c r="K46" s="132">
        <v>40</v>
      </c>
      <c r="L46" s="109">
        <f>IFERROR(IF($C$6="PJP",LOOKUP(K46,medium_components!$B$31:$C$48),LOOKUP(K46,medium_components!$F$31:$G$48)),0)</f>
        <v>41.9</v>
      </c>
      <c r="M46" s="125">
        <f t="shared" si="11"/>
        <v>0.73977929082591243</v>
      </c>
      <c r="N46" s="125">
        <f>IF(M46=0,0,auxiliary_calculations!G17*$C$5*M46^2/(2*L46/1000))</f>
        <v>140.80006864597354</v>
      </c>
      <c r="O46" s="130">
        <f t="shared" si="12"/>
        <v>13.93920679595138</v>
      </c>
      <c r="P46" s="109">
        <f>IF(input_conditions!D32&gt;0,input_conditions!D32,)</f>
        <v>2</v>
      </c>
      <c r="Q46" s="131">
        <f t="shared" si="13"/>
        <v>0.53944191679326969</v>
      </c>
      <c r="R46" s="124">
        <f t="shared" si="14"/>
        <v>15.333127475546519</v>
      </c>
      <c r="S46" s="124">
        <f t="shared" si="7"/>
        <v>5.1680102572723543</v>
      </c>
      <c r="T46" s="125"/>
      <c r="U46" s="125"/>
    </row>
    <row r="47" spans="1:22">
      <c r="B47" s="118">
        <v>7</v>
      </c>
      <c r="C47" s="109">
        <f>IF(input_conditions!C33&gt;0,input_conditions!C33,)</f>
        <v>10</v>
      </c>
      <c r="D47" s="125">
        <f>IF(ISEVEN($B47),IF(MAX(D48:E48)&gt;0,SUMIFS(input_conditions!$E$18:$X$18,input_conditions!$E$17:$X$17,"&lt;="&amp;LOOKUP($B47,pipe_to_pros)),0),LOOKUP(LOOKUP($B47,pipe_to_pros),input_conditions!$E$17:$X$18))</f>
        <v>41.826976047904182</v>
      </c>
      <c r="E47" s="125">
        <f>IF(ISEVEN($B47),IF(MAX(D48:E48)&gt;0,SUMIFS(input_conditions!$E$19:$X$19,input_conditions!$E$17:$X$17,"&lt;="&amp;LOOKUP($B47,pipe_to_pros)),0),LOOKUP(LOOKUP($B47,pipe_to_pros),input_conditions!$E$17:$X$19))</f>
        <v>41.826976047904182</v>
      </c>
      <c r="F47" s="125">
        <f>IF(ISEVEN($B47),IF(MAX(F48:G48)&gt;0,SUMIFS(input_conditions!$E$18:$X$18,input_conditions!$E$17:$X$17,"&gt;"&amp;LOOKUP($B47,pipe_to_pros)),0),LOOKUP(LOOKUP($B47,pipe_to_pros),input_conditions!$E$17:$X$18))</f>
        <v>41.826976047904182</v>
      </c>
      <c r="G47" s="125">
        <f>IF(ISEVEN($B47),IF(MAX(F48:G48)&gt;0,SUMIFS(input_conditions!$E$19:$X$19,input_conditions!$E$17:$X$17,"&gt;"&amp;LOOKUP($B47,pipe_to_pros)),0),LOOKUP(LOOKUP($B47,pipe_to_pros),input_conditions!$E$17:$X$19))</f>
        <v>41.826976047904182</v>
      </c>
      <c r="H47" s="125">
        <f t="shared" si="8"/>
        <v>41.826976047904182</v>
      </c>
      <c r="I47" s="125">
        <f t="shared" si="9"/>
        <v>2.435248756791708</v>
      </c>
      <c r="J47" s="125">
        <f t="shared" si="10"/>
        <v>29.347794817850481</v>
      </c>
      <c r="K47" s="132">
        <v>32</v>
      </c>
      <c r="L47" s="109">
        <f>IFERROR(IF($C$6="PJP",LOOKUP(K47,medium_components!$B$31:$C$48),LOOKUP(K47,medium_components!$F$31:$G$48)),0)</f>
        <v>36</v>
      </c>
      <c r="M47" s="125">
        <f t="shared" si="11"/>
        <v>0.66457797891253978</v>
      </c>
      <c r="N47" s="125">
        <f>IF(M47=0,0,auxiliary_calculations!G18*$C$5*M47^2/(2*L47/1000))</f>
        <v>139.58032445168342</v>
      </c>
      <c r="O47" s="130">
        <f t="shared" si="12"/>
        <v>2.7916064890336685</v>
      </c>
      <c r="P47" s="109">
        <f>IF(input_conditions!D33&gt;0,input_conditions!D33,)</f>
        <v>2</v>
      </c>
      <c r="Q47" s="131">
        <f t="shared" si="13"/>
        <v>0.43534367978878236</v>
      </c>
      <c r="R47" s="124">
        <f t="shared" si="14"/>
        <v>3.0707671379370352</v>
      </c>
      <c r="S47" s="124">
        <f t="shared" si="7"/>
        <v>1.2824839861637973</v>
      </c>
      <c r="T47" s="125"/>
      <c r="U47" s="125"/>
    </row>
    <row r="48" spans="1:22">
      <c r="B48" s="118">
        <v>8</v>
      </c>
      <c r="C48" s="109">
        <f>IF(input_conditions!C34&gt;0,input_conditions!C34,)</f>
        <v>46.5</v>
      </c>
      <c r="D48" s="125">
        <f>IF(ISEVEN($B48),IF(MAX(D49:E49)&gt;0,SUMIFS(input_conditions!$E$18:$X$18,input_conditions!$E$17:$X$17,"&lt;="&amp;LOOKUP($B48,pipe_to_pros)),0),LOOKUP(LOOKUP($B48,pipe_to_pros),input_conditions!$E$17:$X$18))</f>
        <v>109.85202636967223</v>
      </c>
      <c r="E48" s="125">
        <f>IF(ISEVEN($B48),IF(MAX(D49:E49)&gt;0,SUMIFS(input_conditions!$E$19:$X$19,input_conditions!$E$17:$X$17,"&lt;="&amp;LOOKUP($B48,pipe_to_pros)),0),LOOKUP(LOOKUP($B48,pipe_to_pros),input_conditions!$E$17:$X$19))</f>
        <v>109.85202636967223</v>
      </c>
      <c r="F48" s="125">
        <f>IF(ISEVEN($B48),IF(MAX(F49:G49)&gt;0,SUMIFS(input_conditions!$E$18:$X$18,input_conditions!$E$17:$X$17,"&gt;"&amp;LOOKUP($B48,pipe_to_pros)),0),LOOKUP(LOOKUP($B48,pipe_to_pros),input_conditions!$E$17:$X$18))</f>
        <v>21.244897959183675</v>
      </c>
      <c r="G48" s="125">
        <f>IF(ISEVEN($B48),IF(MAX(F49:G49)&gt;0,SUMIFS(input_conditions!$E$19:$X$19,input_conditions!$E$17:$X$17,"&gt;"&amp;LOOKUP($B48,pipe_to_pros)),0),LOOKUP(LOOKUP($B48,pipe_to_pros),input_conditions!$E$17:$X$19))</f>
        <v>21.244897959183675</v>
      </c>
      <c r="H48" s="125">
        <f t="shared" si="8"/>
        <v>21.244897959183675</v>
      </c>
      <c r="I48" s="125">
        <f t="shared" si="9"/>
        <v>1.2369197162141272</v>
      </c>
      <c r="J48" s="125">
        <f t="shared" si="10"/>
        <v>17.07768251444417</v>
      </c>
      <c r="K48" s="132">
        <v>25</v>
      </c>
      <c r="L48" s="109">
        <f>IFERROR(IF($C$6="PJP",LOOKUP(K48,medium_components!$B$31:$C$48),LOOKUP(K48,medium_components!$F$31:$G$48)),0)</f>
        <v>27.3</v>
      </c>
      <c r="M48" s="125">
        <f t="shared" si="11"/>
        <v>0.58698071904390003</v>
      </c>
      <c r="N48" s="125">
        <f>IF(M48=0,0,auxiliary_calculations!G19*$C$5*M48^2/(2*L48/1000))</f>
        <v>157.02752175801086</v>
      </c>
      <c r="O48" s="130">
        <f t="shared" si="12"/>
        <v>14.60355952349501</v>
      </c>
      <c r="P48" s="109">
        <f>IF(input_conditions!D34&gt;0,input_conditions!D34,)</f>
        <v>2</v>
      </c>
      <c r="Q48" s="131">
        <f t="shared" si="13"/>
        <v>0.33961590605287978</v>
      </c>
      <c r="R48" s="124">
        <f t="shared" si="14"/>
        <v>16.06391547584451</v>
      </c>
      <c r="S48" s="124">
        <f t="shared" si="7"/>
        <v>8.6000444992238751</v>
      </c>
      <c r="T48" s="125"/>
      <c r="U48" s="125"/>
    </row>
    <row r="49" spans="2:21">
      <c r="B49" s="118">
        <v>9</v>
      </c>
      <c r="C49" s="109">
        <f>IF(input_conditions!C35&gt;0,input_conditions!C35,)</f>
        <v>10</v>
      </c>
      <c r="D49" s="125">
        <f>IF(ISEVEN($B49),IF(MAX(D50:E50)&gt;0,SUMIFS(input_conditions!$E$18:$X$18,input_conditions!$E$17:$X$17,"&lt;="&amp;LOOKUP($B49,pipe_to_pros)),0),LOOKUP(LOOKUP($B49,pipe_to_pros),input_conditions!$E$17:$X$18))</f>
        <v>21.244897959183675</v>
      </c>
      <c r="E49" s="125">
        <f>IF(ISEVEN($B49),IF(MAX(D50:E50)&gt;0,SUMIFS(input_conditions!$E$19:$X$19,input_conditions!$E$17:$X$17,"&lt;="&amp;LOOKUP($B49,pipe_to_pros)),0),LOOKUP(LOOKUP($B49,pipe_to_pros),input_conditions!$E$17:$X$19))</f>
        <v>21.244897959183675</v>
      </c>
      <c r="F49" s="125">
        <f>IF(ISEVEN($B49),IF(MAX(F50:G50)&gt;0,SUMIFS(input_conditions!$E$18:$X$18,input_conditions!$E$17:$X$17,"&gt;"&amp;LOOKUP($B49,pipe_to_pros)),0),LOOKUP(LOOKUP($B49,pipe_to_pros),input_conditions!$E$17:$X$18))</f>
        <v>21.244897959183675</v>
      </c>
      <c r="G49" s="125">
        <f>IF(ISEVEN($B49),IF(MAX(F50:G50)&gt;0,SUMIFS(input_conditions!$E$19:$X$19,input_conditions!$E$17:$X$17,"&gt;"&amp;LOOKUP($B49,pipe_to_pros)),0),LOOKUP(LOOKUP($B49,pipe_to_pros),input_conditions!$E$17:$X$19))</f>
        <v>21.244897959183675</v>
      </c>
      <c r="H49" s="125">
        <f t="shared" si="8"/>
        <v>21.244897959183675</v>
      </c>
      <c r="I49" s="125">
        <f t="shared" si="9"/>
        <v>1.2369197162141272</v>
      </c>
      <c r="J49" s="125">
        <f t="shared" si="10"/>
        <v>20.915804074819317</v>
      </c>
      <c r="K49" s="132">
        <v>25</v>
      </c>
      <c r="L49" s="109">
        <f>IFERROR(IF($C$6="PJP",LOOKUP(K49,medium_components!$B$31:$C$48),LOOKUP(K49,medium_components!$F$31:$G$48)),0)</f>
        <v>27.3</v>
      </c>
      <c r="M49" s="125">
        <f t="shared" si="11"/>
        <v>0.58698071904390003</v>
      </c>
      <c r="N49" s="125">
        <f>IF(M49=0,0,auxiliary_calculations!G20*$C$5*M49^2/(2*L49/1000))</f>
        <v>157.02752175801086</v>
      </c>
      <c r="O49" s="130">
        <f t="shared" si="12"/>
        <v>3.1405504351602174</v>
      </c>
      <c r="P49" s="109">
        <f>IF(input_conditions!D35&gt;0,input_conditions!D35,)</f>
        <v>2</v>
      </c>
      <c r="Q49" s="131">
        <f t="shared" si="13"/>
        <v>0.33961590605287978</v>
      </c>
      <c r="R49" s="124">
        <f t="shared" si="14"/>
        <v>3.454605478676239</v>
      </c>
      <c r="S49" s="124">
        <f t="shared" si="7"/>
        <v>1.8494719353169626</v>
      </c>
      <c r="T49" s="125"/>
      <c r="U49" s="125"/>
    </row>
    <row r="50" spans="2:21">
      <c r="B50" s="118">
        <v>10</v>
      </c>
      <c r="C50" s="109">
        <f>IF(input_conditions!C36&gt;0,input_conditions!C36,)</f>
        <v>0</v>
      </c>
      <c r="D50" s="125">
        <f>IF(ISEVEN($B50),IF(MAX(D51:E51)&gt;0,SUMIFS(input_conditions!$E$18:$X$18,input_conditions!$E$17:$X$17,"&lt;="&amp;LOOKUP($B50,pipe_to_pros)),0),LOOKUP(LOOKUP($B50,pipe_to_pros),input_conditions!$E$17:$X$18))</f>
        <v>0</v>
      </c>
      <c r="E50" s="125">
        <f>IF(ISEVEN($B50),IF(MAX(D51:E51)&gt;0,SUMIFS(input_conditions!$E$19:$X$19,input_conditions!$E$17:$X$17,"&lt;="&amp;LOOKUP($B50,pipe_to_pros)),0),LOOKUP(LOOKUP($B50,pipe_to_pros),input_conditions!$E$17:$X$19))</f>
        <v>0</v>
      </c>
      <c r="F50" s="125">
        <f>IF(ISEVEN($B50),IF(MAX(F51:G51)&gt;0,SUMIFS(input_conditions!$E$18:$X$18,input_conditions!$E$17:$X$17,"&gt;"&amp;LOOKUP($B50,pipe_to_pros)),0),LOOKUP(LOOKUP($B50,pipe_to_pros),input_conditions!$E$17:$X$18))</f>
        <v>0</v>
      </c>
      <c r="G50" s="125">
        <f>IF(ISEVEN($B50),IF(MAX(F51:G51)&gt;0,SUMIFS(input_conditions!$E$19:$X$19,input_conditions!$E$17:$X$17,"&gt;"&amp;LOOKUP($B50,pipe_to_pros)),0),LOOKUP(LOOKUP($B50,pipe_to_pros),input_conditions!$E$17:$X$19))</f>
        <v>0</v>
      </c>
      <c r="H50" s="125">
        <f t="shared" si="8"/>
        <v>0</v>
      </c>
      <c r="I50" s="125">
        <f t="shared" si="9"/>
        <v>0</v>
      </c>
      <c r="J50" s="125">
        <f t="shared" si="10"/>
        <v>0</v>
      </c>
      <c r="K50" s="132">
        <v>20</v>
      </c>
      <c r="L50" s="109">
        <f>IFERROR(IF($C$6="PJP",LOOKUP(K50,medium_components!$B$31:$C$48),LOOKUP(K50,medium_components!$F$31:$G$48)),0)</f>
        <v>21.7</v>
      </c>
      <c r="M50" s="125">
        <f t="shared" si="11"/>
        <v>0</v>
      </c>
      <c r="N50" s="125">
        <f>IF(M50=0,0,auxiliary_calculations!G21*$C$5*M50^2/(2*L50/1000))</f>
        <v>0</v>
      </c>
      <c r="O50" s="130">
        <f t="shared" si="12"/>
        <v>0</v>
      </c>
      <c r="P50" s="109">
        <f>IF(input_conditions!D36&gt;0,input_conditions!D36,)</f>
        <v>0</v>
      </c>
      <c r="Q50" s="131">
        <f t="shared" si="13"/>
        <v>0</v>
      </c>
      <c r="R50" s="124">
        <f t="shared" si="14"/>
        <v>0</v>
      </c>
      <c r="S50" s="124">
        <f t="shared" si="7"/>
        <v>0</v>
      </c>
      <c r="T50" s="125"/>
    </row>
    <row r="51" spans="2:21">
      <c r="B51" s="118">
        <v>11</v>
      </c>
      <c r="C51" s="109">
        <f>IF(input_conditions!C37&gt;0,input_conditions!C37,)</f>
        <v>0</v>
      </c>
      <c r="D51" s="125">
        <f>IF(ISEVEN($B51),IF(MAX(D52:E52)&gt;0,SUMIFS(input_conditions!$E$18:$X$18,input_conditions!$E$17:$X$17,"&lt;="&amp;LOOKUP($B51,pipe_to_pros)),0),LOOKUP(LOOKUP($B51,pipe_to_pros),input_conditions!$E$17:$X$18))</f>
        <v>0</v>
      </c>
      <c r="E51" s="125">
        <f>IF(ISEVEN($B51),IF(MAX(D52:E52)&gt;0,SUMIFS(input_conditions!$E$19:$X$19,input_conditions!$E$17:$X$17,"&lt;="&amp;LOOKUP($B51,pipe_to_pros)),0),LOOKUP(LOOKUP($B51,pipe_to_pros),input_conditions!$E$17:$X$19))</f>
        <v>0</v>
      </c>
      <c r="F51" s="125">
        <f>IF(ISEVEN($B51),IF(MAX(F52:G52)&gt;0,SUMIFS(input_conditions!$E$18:$X$18,input_conditions!$E$17:$X$17,"&gt;"&amp;LOOKUP($B51,pipe_to_pros)),0),LOOKUP(LOOKUP($B51,pipe_to_pros),input_conditions!$E$17:$X$18))</f>
        <v>0</v>
      </c>
      <c r="G51" s="125">
        <f>IF(ISEVEN($B51),IF(MAX(F52:G52)&gt;0,SUMIFS(input_conditions!$E$19:$X$19,input_conditions!$E$17:$X$17,"&gt;"&amp;LOOKUP($B51,pipe_to_pros)),0),LOOKUP(LOOKUP($B51,pipe_to_pros),input_conditions!$E$17:$X$19))</f>
        <v>0</v>
      </c>
      <c r="H51" s="125">
        <f t="shared" si="8"/>
        <v>0</v>
      </c>
      <c r="I51" s="125">
        <f t="shared" si="9"/>
        <v>0</v>
      </c>
      <c r="J51" s="125">
        <f t="shared" si="10"/>
        <v>0</v>
      </c>
      <c r="K51" s="132">
        <v>20</v>
      </c>
      <c r="L51" s="109">
        <f>IFERROR(IF($C$6="PJP",LOOKUP(K51,medium_components!$B$31:$C$48),LOOKUP(K51,medium_components!$F$31:$G$48)),0)</f>
        <v>21.7</v>
      </c>
      <c r="M51" s="125">
        <f t="shared" si="11"/>
        <v>0</v>
      </c>
      <c r="N51" s="125">
        <f>IF(M51=0,0,auxiliary_calculations!G22*$C$5*M51^2/(2*L51/1000))</f>
        <v>0</v>
      </c>
      <c r="O51" s="130">
        <f t="shared" si="12"/>
        <v>0</v>
      </c>
      <c r="P51" s="109">
        <f>IF(input_conditions!D37&gt;0,input_conditions!D37,)</f>
        <v>0</v>
      </c>
      <c r="Q51" s="131">
        <f t="shared" si="13"/>
        <v>0</v>
      </c>
      <c r="R51" s="124">
        <f t="shared" si="14"/>
        <v>0</v>
      </c>
      <c r="S51" s="124">
        <f t="shared" si="7"/>
        <v>0</v>
      </c>
      <c r="T51" s="125"/>
    </row>
    <row r="52" spans="2:21">
      <c r="B52" s="118">
        <v>12</v>
      </c>
      <c r="C52" s="109">
        <f>IF(input_conditions!C38&gt;0,input_conditions!C38,)</f>
        <v>0</v>
      </c>
      <c r="D52" s="125">
        <f>IF(ISEVEN($B52),IF(MAX(D53:E53)&gt;0,SUMIFS(input_conditions!$E$18:$X$18,input_conditions!$E$17:$X$17,"&lt;="&amp;LOOKUP($B52,pipe_to_pros)),0),LOOKUP(LOOKUP($B52,pipe_to_pros),input_conditions!$E$17:$X$18))</f>
        <v>0</v>
      </c>
      <c r="E52" s="125">
        <f>IF(ISEVEN($B52),IF(MAX(D53:E53)&gt;0,SUMIFS(input_conditions!$E$19:$X$19,input_conditions!$E$17:$X$17,"&lt;="&amp;LOOKUP($B52,pipe_to_pros)),0),LOOKUP(LOOKUP($B52,pipe_to_pros),input_conditions!$E$17:$X$19))</f>
        <v>0</v>
      </c>
      <c r="F52" s="125">
        <f>IF(ISEVEN($B52),IF(MAX(F53:G53)&gt;0,SUMIFS(input_conditions!$E$18:$X$18,input_conditions!$E$17:$X$17,"&gt;"&amp;LOOKUP($B52,pipe_to_pros)),0),LOOKUP(LOOKUP($B52,pipe_to_pros),input_conditions!$E$17:$X$18))</f>
        <v>0</v>
      </c>
      <c r="G52" s="125">
        <f>IF(ISEVEN($B52),IF(MAX(F53:G53)&gt;0,SUMIFS(input_conditions!$E$19:$X$19,input_conditions!$E$17:$X$17,"&gt;"&amp;LOOKUP($B52,pipe_to_pros)),0),LOOKUP(LOOKUP($B52,pipe_to_pros),input_conditions!$E$17:$X$19))</f>
        <v>0</v>
      </c>
      <c r="H52" s="125">
        <f t="shared" si="8"/>
        <v>0</v>
      </c>
      <c r="I52" s="125">
        <f t="shared" si="9"/>
        <v>0</v>
      </c>
      <c r="J52" s="125">
        <f t="shared" si="10"/>
        <v>0</v>
      </c>
      <c r="K52" s="132">
        <v>20</v>
      </c>
      <c r="L52" s="109">
        <f>IFERROR(IF($C$6="PJP",LOOKUP(K52,medium_components!$B$31:$C$48),LOOKUP(K52,medium_components!$F$31:$G$48)),0)</f>
        <v>21.7</v>
      </c>
      <c r="M52" s="125">
        <f t="shared" si="11"/>
        <v>0</v>
      </c>
      <c r="N52" s="125">
        <f>IF(M52=0,0,auxiliary_calculations!G23*$C$5*M52^2/(2*L52/1000))</f>
        <v>0</v>
      </c>
      <c r="O52" s="130">
        <f t="shared" si="12"/>
        <v>0</v>
      </c>
      <c r="P52" s="109">
        <f>IF(input_conditions!D38&gt;0,input_conditions!D38,)</f>
        <v>0</v>
      </c>
      <c r="Q52" s="131">
        <f t="shared" si="13"/>
        <v>0</v>
      </c>
      <c r="R52" s="124">
        <f t="shared" si="14"/>
        <v>0</v>
      </c>
      <c r="S52" s="124">
        <f t="shared" si="7"/>
        <v>0</v>
      </c>
      <c r="T52" s="125"/>
    </row>
    <row r="53" spans="2:21">
      <c r="B53" s="118">
        <v>13</v>
      </c>
      <c r="C53" s="109">
        <f>IF(input_conditions!C39&gt;0,input_conditions!C39,)</f>
        <v>0</v>
      </c>
      <c r="D53" s="125">
        <f>IF(ISEVEN($B53),IF(MAX(D54:E54)&gt;0,SUMIFS(input_conditions!$E$18:$X$18,input_conditions!$E$17:$X$17,"&lt;="&amp;LOOKUP($B53,pipe_to_pros)),0),LOOKUP(LOOKUP($B53,pipe_to_pros),input_conditions!$E$17:$X$18))</f>
        <v>0</v>
      </c>
      <c r="E53" s="125">
        <f>IF(ISEVEN($B53),IF(MAX(D54:E54)&gt;0,SUMIFS(input_conditions!$E$19:$X$19,input_conditions!$E$17:$X$17,"&lt;="&amp;LOOKUP($B53,pipe_to_pros)),0),LOOKUP(LOOKUP($B53,pipe_to_pros),input_conditions!$E$17:$X$19))</f>
        <v>0</v>
      </c>
      <c r="F53" s="125">
        <f>IF(ISEVEN($B53),IF(MAX(F54:G54)&gt;0,SUMIFS(input_conditions!$E$18:$X$18,input_conditions!$E$17:$X$17,"&gt;"&amp;LOOKUP($B53,pipe_to_pros)),0),LOOKUP(LOOKUP($B53,pipe_to_pros),input_conditions!$E$17:$X$18))</f>
        <v>0</v>
      </c>
      <c r="G53" s="125">
        <f>IF(ISEVEN($B53),IF(MAX(F54:G54)&gt;0,SUMIFS(input_conditions!$E$19:$X$19,input_conditions!$E$17:$X$17,"&gt;"&amp;LOOKUP($B53,pipe_to_pros)),0),LOOKUP(LOOKUP($B53,pipe_to_pros),input_conditions!$E$17:$X$19))</f>
        <v>0</v>
      </c>
      <c r="H53" s="125">
        <f t="shared" si="8"/>
        <v>0</v>
      </c>
      <c r="I53" s="125">
        <f t="shared" si="9"/>
        <v>0</v>
      </c>
      <c r="J53" s="125">
        <f t="shared" si="10"/>
        <v>0</v>
      </c>
      <c r="K53" s="132">
        <v>20</v>
      </c>
      <c r="L53" s="109">
        <f>IFERROR(IF($C$6="PJP",LOOKUP(K53,medium_components!$B$31:$C$48),LOOKUP(K53,medium_components!$F$31:$G$48)),0)</f>
        <v>21.7</v>
      </c>
      <c r="M53" s="125">
        <f t="shared" si="11"/>
        <v>0</v>
      </c>
      <c r="N53" s="125">
        <f>IF(M53=0,0,auxiliary_calculations!G24*$C$5*M53^2/(2*L53/1000))</f>
        <v>0</v>
      </c>
      <c r="O53" s="130">
        <f t="shared" si="12"/>
        <v>0</v>
      </c>
      <c r="P53" s="109">
        <f>IF(input_conditions!D39&gt;0,input_conditions!D39,)</f>
        <v>0</v>
      </c>
      <c r="Q53" s="131">
        <f t="shared" si="13"/>
        <v>0</v>
      </c>
      <c r="R53" s="124">
        <f t="shared" si="14"/>
        <v>0</v>
      </c>
      <c r="S53" s="124">
        <f t="shared" si="7"/>
        <v>0</v>
      </c>
      <c r="T53" s="125"/>
    </row>
    <row r="54" spans="2:21">
      <c r="B54" s="118">
        <v>14</v>
      </c>
      <c r="C54" s="109">
        <f>IF(input_conditions!C40&gt;0,input_conditions!C40,)</f>
        <v>0</v>
      </c>
      <c r="D54" s="125">
        <f>IF(ISEVEN($B54),IF(MAX(D55:E55)&gt;0,SUMIFS(input_conditions!$E$18:$X$18,input_conditions!$E$17:$X$17,"&lt;="&amp;LOOKUP($B54,pipe_to_pros)),0),LOOKUP(LOOKUP($B54,pipe_to_pros),input_conditions!$E$17:$X$18))</f>
        <v>0</v>
      </c>
      <c r="E54" s="125">
        <f>IF(ISEVEN($B54),IF(MAX(D55:E55)&gt;0,SUMIFS(input_conditions!$E$19:$X$19,input_conditions!$E$17:$X$17,"&lt;="&amp;LOOKUP($B54,pipe_to_pros)),0),LOOKUP(LOOKUP($B54,pipe_to_pros),input_conditions!$E$17:$X$19))</f>
        <v>0</v>
      </c>
      <c r="F54" s="125">
        <f>IF(ISEVEN($B54),IF(MAX(F55:G55)&gt;0,SUMIFS(input_conditions!$E$18:$X$18,input_conditions!$E$17:$X$17,"&gt;"&amp;LOOKUP($B54,pipe_to_pros)),0),LOOKUP(LOOKUP($B54,pipe_to_pros),input_conditions!$E$17:$X$18))</f>
        <v>0</v>
      </c>
      <c r="G54" s="125">
        <f>IF(ISEVEN($B54),IF(MAX(F55:G55)&gt;0,SUMIFS(input_conditions!$E$19:$X$19,input_conditions!$E$17:$X$17,"&gt;"&amp;LOOKUP($B54,pipe_to_pros)),0),LOOKUP(LOOKUP($B54,pipe_to_pros),input_conditions!$E$17:$X$19))</f>
        <v>0</v>
      </c>
      <c r="H54" s="125">
        <f t="shared" si="8"/>
        <v>0</v>
      </c>
      <c r="I54" s="125">
        <f t="shared" si="9"/>
        <v>0</v>
      </c>
      <c r="J54" s="125">
        <f t="shared" si="10"/>
        <v>0</v>
      </c>
      <c r="K54" s="132">
        <v>20</v>
      </c>
      <c r="L54" s="109">
        <f>IFERROR(IF($C$6="PJP",LOOKUP(K54,medium_components!$B$31:$C$48),LOOKUP(K54,medium_components!$F$31:$G$48)),0)</f>
        <v>21.7</v>
      </c>
      <c r="M54" s="125">
        <f t="shared" si="11"/>
        <v>0</v>
      </c>
      <c r="N54" s="125">
        <f>IF(M54=0,0,auxiliary_calculations!G25*$C$5*M54^2/(2*L54/1000))</f>
        <v>0</v>
      </c>
      <c r="O54" s="130">
        <f t="shared" si="12"/>
        <v>0</v>
      </c>
      <c r="P54" s="109">
        <f>IF(input_conditions!D40&gt;0,input_conditions!D40,)</f>
        <v>0</v>
      </c>
      <c r="Q54" s="131">
        <f t="shared" si="13"/>
        <v>0</v>
      </c>
      <c r="R54" s="124">
        <f t="shared" si="14"/>
        <v>0</v>
      </c>
      <c r="S54" s="124">
        <f t="shared" si="7"/>
        <v>0</v>
      </c>
      <c r="T54" s="125"/>
    </row>
    <row r="55" spans="2:21">
      <c r="B55" s="118">
        <v>15</v>
      </c>
      <c r="C55" s="109">
        <f>IF(input_conditions!C41&gt;0,input_conditions!C41,)</f>
        <v>0</v>
      </c>
      <c r="D55" s="125">
        <f>IF(ISEVEN($B55),IF(MAX(D56:E56)&gt;0,SUMIFS(input_conditions!$E$18:$X$18,input_conditions!$E$17:$X$17,"&lt;="&amp;LOOKUP($B55,pipe_to_pros)),0),LOOKUP(LOOKUP($B55,pipe_to_pros),input_conditions!$E$17:$X$18))</f>
        <v>0</v>
      </c>
      <c r="E55" s="125">
        <f>IF(ISEVEN($B55),IF(MAX(D56:E56)&gt;0,SUMIFS(input_conditions!$E$19:$X$19,input_conditions!$E$17:$X$17,"&lt;="&amp;LOOKUP($B55,pipe_to_pros)),0),LOOKUP(LOOKUP($B55,pipe_to_pros),input_conditions!$E$17:$X$19))</f>
        <v>0</v>
      </c>
      <c r="F55" s="125">
        <f>IF(ISEVEN($B55),IF(MAX(F56:G56)&gt;0,SUMIFS(input_conditions!$E$18:$X$18,input_conditions!$E$17:$X$17,"&gt;"&amp;LOOKUP($B55,pipe_to_pros)),0),LOOKUP(LOOKUP($B55,pipe_to_pros),input_conditions!$E$17:$X$18))</f>
        <v>0</v>
      </c>
      <c r="G55" s="125">
        <f>IF(ISEVEN($B55),IF(MAX(F56:G56)&gt;0,SUMIFS(input_conditions!$E$19:$X$19,input_conditions!$E$17:$X$17,"&gt;"&amp;LOOKUP($B55,pipe_to_pros)),0),LOOKUP(LOOKUP($B55,pipe_to_pros),input_conditions!$E$17:$X$19))</f>
        <v>0</v>
      </c>
      <c r="H55" s="125">
        <f t="shared" si="8"/>
        <v>0</v>
      </c>
      <c r="I55" s="125">
        <f t="shared" si="9"/>
        <v>0</v>
      </c>
      <c r="J55" s="125">
        <f t="shared" si="10"/>
        <v>0</v>
      </c>
      <c r="K55" s="132">
        <v>20</v>
      </c>
      <c r="L55" s="109">
        <f>IFERROR(IF($C$6="PJP",LOOKUP(K55,medium_components!$B$31:$C$48),LOOKUP(K55,medium_components!$F$31:$G$48)),0)</f>
        <v>21.7</v>
      </c>
      <c r="M55" s="125">
        <f t="shared" si="11"/>
        <v>0</v>
      </c>
      <c r="N55" s="125">
        <f>IF(M55=0,0,auxiliary_calculations!G26*$C$5*M55^2/(2*L55/1000))</f>
        <v>0</v>
      </c>
      <c r="O55" s="130">
        <f t="shared" si="12"/>
        <v>0</v>
      </c>
      <c r="P55" s="109">
        <f>IF(input_conditions!D41&gt;0,input_conditions!D41,)</f>
        <v>0</v>
      </c>
      <c r="Q55" s="131">
        <f t="shared" si="13"/>
        <v>0</v>
      </c>
      <c r="R55" s="124">
        <f t="shared" si="14"/>
        <v>0</v>
      </c>
      <c r="S55" s="124">
        <f t="shared" si="7"/>
        <v>0</v>
      </c>
      <c r="T55" s="125"/>
    </row>
    <row r="56" spans="2:21">
      <c r="B56" s="118">
        <v>16</v>
      </c>
      <c r="C56" s="109">
        <f>IF(input_conditions!C42&gt;0,input_conditions!C42,)</f>
        <v>0</v>
      </c>
      <c r="D56" s="125">
        <f>IF(ISEVEN($B56),IF(MAX(D57:E57)&gt;0,SUMIFS(input_conditions!$E$18:$X$18,input_conditions!$E$17:$X$17,"&lt;="&amp;LOOKUP($B56,pipe_to_pros)),0),LOOKUP(LOOKUP($B56,pipe_to_pros),input_conditions!$E$17:$X$18))</f>
        <v>0</v>
      </c>
      <c r="E56" s="125">
        <f>IF(ISEVEN($B56),IF(MAX(D57:E57)&gt;0,SUMIFS(input_conditions!$E$19:$X$19,input_conditions!$E$17:$X$17,"&lt;="&amp;LOOKUP($B56,pipe_to_pros)),0),LOOKUP(LOOKUP($B56,pipe_to_pros),input_conditions!$E$17:$X$19))</f>
        <v>0</v>
      </c>
      <c r="F56" s="125">
        <f>IF(ISEVEN($B56),IF(MAX(F57:G57)&gt;0,SUMIFS(input_conditions!$E$18:$X$18,input_conditions!$E$17:$X$17,"&gt;"&amp;LOOKUP($B56,pipe_to_pros)),0),LOOKUP(LOOKUP($B56,pipe_to_pros),input_conditions!$E$17:$X$18))</f>
        <v>0</v>
      </c>
      <c r="G56" s="125">
        <f>IF(ISEVEN($B56),IF(MAX(F57:G57)&gt;0,SUMIFS(input_conditions!$E$19:$X$19,input_conditions!$E$17:$X$17,"&gt;"&amp;LOOKUP($B56,pipe_to_pros)),0),LOOKUP(LOOKUP($B56,pipe_to_pros),input_conditions!$E$17:$X$19))</f>
        <v>0</v>
      </c>
      <c r="H56" s="125">
        <f t="shared" si="8"/>
        <v>0</v>
      </c>
      <c r="I56" s="125">
        <f t="shared" si="9"/>
        <v>0</v>
      </c>
      <c r="J56" s="125">
        <f t="shared" si="10"/>
        <v>0</v>
      </c>
      <c r="K56" s="132">
        <v>20</v>
      </c>
      <c r="L56" s="109">
        <f>IFERROR(IF($C$6="PJP",LOOKUP(K56,medium_components!$B$31:$C$48),LOOKUP(K56,medium_components!$F$31:$G$48)),0)</f>
        <v>21.7</v>
      </c>
      <c r="M56" s="125">
        <f t="shared" si="11"/>
        <v>0</v>
      </c>
      <c r="N56" s="125">
        <f>IF(M56=0,0,auxiliary_calculations!G27*$C$5*M56^2/(2*L56/1000))</f>
        <v>0</v>
      </c>
      <c r="O56" s="130">
        <f t="shared" si="12"/>
        <v>0</v>
      </c>
      <c r="P56" s="109">
        <f>IF(input_conditions!D42&gt;0,input_conditions!D42,)</f>
        <v>0</v>
      </c>
      <c r="Q56" s="131">
        <f t="shared" si="13"/>
        <v>0</v>
      </c>
      <c r="R56" s="124">
        <f t="shared" si="14"/>
        <v>0</v>
      </c>
      <c r="S56" s="124">
        <f t="shared" si="7"/>
        <v>0</v>
      </c>
      <c r="T56" s="125"/>
    </row>
    <row r="57" spans="2:21">
      <c r="B57" s="118">
        <v>17</v>
      </c>
      <c r="C57" s="109">
        <f>IF(input_conditions!C43&gt;0,input_conditions!C43,)</f>
        <v>0</v>
      </c>
      <c r="D57" s="125">
        <f>IF(ISEVEN($B57),IF(MAX(D58:E58)&gt;0,SUMIFS(input_conditions!$E$18:$X$18,input_conditions!$E$17:$X$17,"&lt;="&amp;LOOKUP($B57,pipe_to_pros)),0),LOOKUP(LOOKUP($B57,pipe_to_pros),input_conditions!$E$17:$X$18))</f>
        <v>0</v>
      </c>
      <c r="E57" s="125">
        <f>IF(ISEVEN($B57),IF(MAX(D58:E58)&gt;0,SUMIFS(input_conditions!$E$19:$X$19,input_conditions!$E$17:$X$17,"&lt;="&amp;LOOKUP($B57,pipe_to_pros)),0),LOOKUP(LOOKUP($B57,pipe_to_pros),input_conditions!$E$17:$X$19))</f>
        <v>0</v>
      </c>
      <c r="F57" s="125">
        <f>IF(ISEVEN($B57),IF(MAX(F58:G58)&gt;0,SUMIFS(input_conditions!$E$18:$X$18,input_conditions!$E$17:$X$17,"&gt;"&amp;LOOKUP($B57,pipe_to_pros)),0),LOOKUP(LOOKUP($B57,pipe_to_pros),input_conditions!$E$17:$X$18))</f>
        <v>0</v>
      </c>
      <c r="G57" s="125">
        <f>IF(ISEVEN($B57),IF(MAX(F58:G58)&gt;0,SUMIFS(input_conditions!$E$19:$X$19,input_conditions!$E$17:$X$17,"&gt;"&amp;LOOKUP($B57,pipe_to_pros)),0),LOOKUP(LOOKUP($B57,pipe_to_pros),input_conditions!$E$17:$X$19))</f>
        <v>0</v>
      </c>
      <c r="H57" s="125">
        <f t="shared" si="8"/>
        <v>0</v>
      </c>
      <c r="I57" s="125">
        <f t="shared" si="9"/>
        <v>0</v>
      </c>
      <c r="J57" s="125">
        <f t="shared" si="10"/>
        <v>0</v>
      </c>
      <c r="K57" s="132">
        <v>20</v>
      </c>
      <c r="L57" s="109">
        <f>IFERROR(IF($C$6="PJP",LOOKUP(K57,medium_components!$B$31:$C$48),LOOKUP(K57,medium_components!$F$31:$G$48)),0)</f>
        <v>21.7</v>
      </c>
      <c r="M57" s="125">
        <f t="shared" si="11"/>
        <v>0</v>
      </c>
      <c r="N57" s="125">
        <f>IF(M57=0,0,auxiliary_calculations!G28*$C$5*M57^2/(2*L57/1000))</f>
        <v>0</v>
      </c>
      <c r="O57" s="130">
        <f t="shared" si="12"/>
        <v>0</v>
      </c>
      <c r="P57" s="109">
        <f>IF(input_conditions!D43&gt;0,input_conditions!D43,)</f>
        <v>0</v>
      </c>
      <c r="Q57" s="131">
        <f t="shared" si="13"/>
        <v>0</v>
      </c>
      <c r="R57" s="124">
        <f t="shared" si="14"/>
        <v>0</v>
      </c>
      <c r="S57" s="124">
        <f t="shared" si="7"/>
        <v>0</v>
      </c>
      <c r="T57" s="125"/>
    </row>
    <row r="58" spans="2:21">
      <c r="B58" s="118">
        <v>18</v>
      </c>
      <c r="C58" s="109">
        <f>IF(input_conditions!C44&gt;0,input_conditions!C44,)</f>
        <v>0</v>
      </c>
      <c r="D58" s="125">
        <f>IF(ISEVEN($B58),IF(MAX(D59:E59)&gt;0,SUMIFS(input_conditions!$E$18:$X$18,input_conditions!$E$17:$X$17,"&lt;="&amp;LOOKUP($B58,pipe_to_pros)),0),LOOKUP(LOOKUP($B58,pipe_to_pros),input_conditions!$E$17:$X$18))</f>
        <v>0</v>
      </c>
      <c r="E58" s="125">
        <f>IF(ISEVEN($B58),IF(MAX(D59:E59)&gt;0,SUMIFS(input_conditions!$E$19:$X$19,input_conditions!$E$17:$X$17,"&lt;="&amp;LOOKUP($B58,pipe_to_pros)),0),LOOKUP(LOOKUP($B58,pipe_to_pros),input_conditions!$E$17:$X$19))</f>
        <v>0</v>
      </c>
      <c r="F58" s="125">
        <f>IF(ISEVEN($B58),IF(MAX(F59:G59)&gt;0,SUMIFS(input_conditions!$E$18:$X$18,input_conditions!$E$17:$X$17,"&gt;"&amp;LOOKUP($B58,pipe_to_pros)),0),LOOKUP(LOOKUP($B58,pipe_to_pros),input_conditions!$E$17:$X$18))</f>
        <v>0</v>
      </c>
      <c r="G58" s="125">
        <f>IF(ISEVEN($B58),IF(MAX(F59:G59)&gt;0,SUMIFS(input_conditions!$E$19:$X$19,input_conditions!$E$17:$X$17,"&gt;"&amp;LOOKUP($B58,pipe_to_pros)),0),LOOKUP(LOOKUP($B58,pipe_to_pros),input_conditions!$E$17:$X$19))</f>
        <v>0</v>
      </c>
      <c r="H58" s="125">
        <f t="shared" si="8"/>
        <v>0</v>
      </c>
      <c r="I58" s="125">
        <f t="shared" si="9"/>
        <v>0</v>
      </c>
      <c r="J58" s="125">
        <f t="shared" si="10"/>
        <v>0</v>
      </c>
      <c r="K58" s="132">
        <v>20</v>
      </c>
      <c r="L58" s="109">
        <f>IFERROR(IF($C$6="PJP",LOOKUP(K58,medium_components!$B$31:$C$48),LOOKUP(K58,medium_components!$F$31:$G$48)),0)</f>
        <v>21.7</v>
      </c>
      <c r="M58" s="125">
        <f t="shared" si="11"/>
        <v>0</v>
      </c>
      <c r="N58" s="125">
        <f>IF(M58=0,0,auxiliary_calculations!G29*$C$5*M58^2/(2*L58/1000))</f>
        <v>0</v>
      </c>
      <c r="O58" s="130">
        <f t="shared" si="12"/>
        <v>0</v>
      </c>
      <c r="P58" s="109">
        <f>IF(input_conditions!D44&gt;0,input_conditions!D44,)</f>
        <v>0</v>
      </c>
      <c r="Q58" s="131">
        <f t="shared" si="13"/>
        <v>0</v>
      </c>
      <c r="R58" s="124">
        <f t="shared" si="14"/>
        <v>0</v>
      </c>
      <c r="S58" s="124">
        <f t="shared" si="7"/>
        <v>0</v>
      </c>
      <c r="T58" s="125"/>
    </row>
    <row r="59" spans="2:21">
      <c r="B59" s="118">
        <v>19</v>
      </c>
      <c r="C59" s="109">
        <f>IF(input_conditions!C45&gt;0,input_conditions!C45,)</f>
        <v>0</v>
      </c>
      <c r="D59" s="125">
        <f>IF(ISEVEN($B59),IF(MAX(D60:E60)&gt;0,SUMIFS(input_conditions!$E$18:$X$18,input_conditions!$E$17:$X$17,"&lt;="&amp;LOOKUP($B59,pipe_to_pros)),0),LOOKUP(LOOKUP($B59,pipe_to_pros),input_conditions!$E$17:$X$18))</f>
        <v>0</v>
      </c>
      <c r="E59" s="125">
        <f>IF(ISEVEN($B59),IF(MAX(D60:E60)&gt;0,SUMIFS(input_conditions!$E$19:$X$19,input_conditions!$E$17:$X$17,"&lt;="&amp;LOOKUP($B59,pipe_to_pros)),0),LOOKUP(LOOKUP($B59,pipe_to_pros),input_conditions!$E$17:$X$19))</f>
        <v>0</v>
      </c>
      <c r="F59" s="125">
        <f>IF(ISEVEN($B59),IF(MAX(F60:G60)&gt;0,SUMIFS(input_conditions!$E$18:$X$18,input_conditions!$E$17:$X$17,"&gt;"&amp;LOOKUP($B59,pipe_to_pros)),0),LOOKUP(LOOKUP($B59,pipe_to_pros),input_conditions!$E$17:$X$18))</f>
        <v>0</v>
      </c>
      <c r="G59" s="125">
        <f>IF(ISEVEN($B59),IF(MAX(F60:G60)&gt;0,SUMIFS(input_conditions!$E$19:$X$19,input_conditions!$E$17:$X$17,"&gt;"&amp;LOOKUP($B59,pipe_to_pros)),0),LOOKUP(LOOKUP($B59,pipe_to_pros),input_conditions!$E$17:$X$19))</f>
        <v>0</v>
      </c>
      <c r="H59" s="125">
        <f t="shared" si="8"/>
        <v>0</v>
      </c>
      <c r="I59" s="125">
        <f t="shared" si="9"/>
        <v>0</v>
      </c>
      <c r="J59" s="125">
        <f t="shared" si="10"/>
        <v>0</v>
      </c>
      <c r="K59" s="132">
        <v>20</v>
      </c>
      <c r="L59" s="109">
        <f>IFERROR(IF($C$6="PJP",LOOKUP(K59,medium_components!$B$31:$C$48),LOOKUP(K59,medium_components!$F$31:$G$48)),0)</f>
        <v>21.7</v>
      </c>
      <c r="M59" s="125">
        <f t="shared" si="11"/>
        <v>0</v>
      </c>
      <c r="N59" s="125">
        <f>IF(M59=0,0,auxiliary_calculations!G30*$C$5*M59^2/(2*L59/1000))</f>
        <v>0</v>
      </c>
      <c r="O59" s="130">
        <f t="shared" si="12"/>
        <v>0</v>
      </c>
      <c r="P59" s="109">
        <f>IF(input_conditions!D45&gt;0,input_conditions!D45,)</f>
        <v>0</v>
      </c>
      <c r="Q59" s="131">
        <f t="shared" si="13"/>
        <v>0</v>
      </c>
      <c r="R59" s="124">
        <f t="shared" si="14"/>
        <v>0</v>
      </c>
      <c r="S59" s="124">
        <f t="shared" si="7"/>
        <v>0</v>
      </c>
      <c r="T59" s="125"/>
    </row>
    <row r="60" spans="2:21">
      <c r="B60" s="118">
        <v>20</v>
      </c>
      <c r="C60" s="109">
        <f>IF(input_conditions!C46&gt;0,input_conditions!C46,)</f>
        <v>0</v>
      </c>
      <c r="D60" s="125">
        <f>IF(ISEVEN($B60),IF(MAX(D61:E61)&gt;0,SUMIFS(input_conditions!$E$18:$X$18,input_conditions!$E$17:$X$17,"&lt;="&amp;LOOKUP($B60,pipe_to_pros)),0),LOOKUP(LOOKUP($B60,pipe_to_pros),input_conditions!$E$17:$X$18))</f>
        <v>0</v>
      </c>
      <c r="E60" s="125">
        <f>IF(ISEVEN($B60),IF(MAX(D61:E61)&gt;0,SUMIFS(input_conditions!$E$19:$X$19,input_conditions!$E$17:$X$17,"&lt;="&amp;LOOKUP($B60,pipe_to_pros)),0),LOOKUP(LOOKUP($B60,pipe_to_pros),input_conditions!$E$17:$X$19))</f>
        <v>0</v>
      </c>
      <c r="F60" s="125">
        <f>IF(ISEVEN($B60),IF(MAX(F61:G61)&gt;0,SUMIFS(input_conditions!$E$18:$X$18,input_conditions!$E$17:$X$17,"&gt;"&amp;LOOKUP($B60,pipe_to_pros)),0),LOOKUP(LOOKUP($B60,pipe_to_pros),input_conditions!$E$17:$X$18))</f>
        <v>0</v>
      </c>
      <c r="G60" s="125">
        <f>IF(ISEVEN($B60),IF(MAX(F61:G61)&gt;0,SUMIFS(input_conditions!$E$19:$X$19,input_conditions!$E$17:$X$17,"&gt;"&amp;LOOKUP($B60,pipe_to_pros)),0),LOOKUP(LOOKUP($B60,pipe_to_pros),input_conditions!$E$17:$X$19))</f>
        <v>0</v>
      </c>
      <c r="H60" s="125">
        <f t="shared" si="8"/>
        <v>0</v>
      </c>
      <c r="I60" s="125">
        <f t="shared" si="9"/>
        <v>0</v>
      </c>
      <c r="J60" s="125">
        <f t="shared" si="10"/>
        <v>0</v>
      </c>
      <c r="K60" s="132">
        <v>20</v>
      </c>
      <c r="L60" s="109">
        <f>IFERROR(IF($C$6="PJP",LOOKUP(K60,medium_components!$B$31:$C$48),LOOKUP(K60,medium_components!$F$31:$G$48)),0)</f>
        <v>21.7</v>
      </c>
      <c r="M60" s="125">
        <f t="shared" si="11"/>
        <v>0</v>
      </c>
      <c r="N60" s="125">
        <f>IF(M60=0,0,auxiliary_calculations!G31*$C$5*M60^2/(2*L60/1000))</f>
        <v>0</v>
      </c>
      <c r="O60" s="130">
        <f t="shared" si="12"/>
        <v>0</v>
      </c>
      <c r="P60" s="109">
        <f>IF(input_conditions!D46&gt;0,input_conditions!D46,)</f>
        <v>0</v>
      </c>
      <c r="Q60" s="131">
        <f t="shared" si="13"/>
        <v>0</v>
      </c>
      <c r="R60" s="124">
        <f t="shared" si="14"/>
        <v>0</v>
      </c>
      <c r="S60" s="124">
        <f t="shared" si="7"/>
        <v>0</v>
      </c>
      <c r="T60" s="125"/>
    </row>
    <row r="61" spans="2:21">
      <c r="B61" s="118">
        <v>21</v>
      </c>
      <c r="C61" s="109">
        <f>IF(input_conditions!C47&gt;0,input_conditions!C47,)</f>
        <v>0</v>
      </c>
      <c r="D61" s="125">
        <f>IF(ISEVEN($B61),IF(MAX(D62:E62)&gt;0,SUMIFS(input_conditions!$E$18:$X$18,input_conditions!$E$17:$X$17,"&lt;="&amp;LOOKUP($B61,pipe_to_pros)),0),LOOKUP(LOOKUP($B61,pipe_to_pros),input_conditions!$E$17:$X$18))</f>
        <v>0</v>
      </c>
      <c r="E61" s="125">
        <f>IF(ISEVEN($B61),IF(MAX(D62:E62)&gt;0,SUMIFS(input_conditions!$E$19:$X$19,input_conditions!$E$17:$X$17,"&lt;="&amp;LOOKUP($B61,pipe_to_pros)),0),LOOKUP(LOOKUP($B61,pipe_to_pros),input_conditions!$E$17:$X$19))</f>
        <v>0</v>
      </c>
      <c r="F61" s="125">
        <f>IF(ISEVEN($B61),IF(MAX(F62:G62)&gt;0,SUMIFS(input_conditions!$E$18:$X$18,input_conditions!$E$17:$X$17,"&gt;"&amp;LOOKUP($B61,pipe_to_pros)),0),LOOKUP(LOOKUP($B61,pipe_to_pros),input_conditions!$E$17:$X$18))</f>
        <v>0</v>
      </c>
      <c r="G61" s="125">
        <f>IF(ISEVEN($B61),IF(MAX(F62:G62)&gt;0,SUMIFS(input_conditions!$E$19:$X$19,input_conditions!$E$17:$X$17,"&gt;"&amp;LOOKUP($B61,pipe_to_pros)),0),LOOKUP(LOOKUP($B61,pipe_to_pros),input_conditions!$E$17:$X$19))</f>
        <v>0</v>
      </c>
      <c r="H61" s="125">
        <f t="shared" si="8"/>
        <v>0</v>
      </c>
      <c r="I61" s="125">
        <f t="shared" si="9"/>
        <v>0</v>
      </c>
      <c r="J61" s="125">
        <f t="shared" si="10"/>
        <v>0</v>
      </c>
      <c r="K61" s="132">
        <v>20</v>
      </c>
      <c r="L61" s="109">
        <f>IFERROR(IF($C$6="PJP",LOOKUP(K61,medium_components!$B$31:$C$48),LOOKUP(K61,medium_components!$F$31:$G$48)),0)</f>
        <v>21.7</v>
      </c>
      <c r="M61" s="125">
        <f t="shared" si="11"/>
        <v>0</v>
      </c>
      <c r="N61" s="125">
        <f>IF(M61=0,0,auxiliary_calculations!G32*$C$5*M61^2/(2*L61/1000))</f>
        <v>0</v>
      </c>
      <c r="O61" s="130">
        <f t="shared" si="12"/>
        <v>0</v>
      </c>
      <c r="P61" s="109">
        <f>IF(input_conditions!D47&gt;0,input_conditions!D47,)</f>
        <v>0</v>
      </c>
      <c r="Q61" s="131">
        <f t="shared" si="13"/>
        <v>0</v>
      </c>
      <c r="R61" s="124">
        <f t="shared" si="14"/>
        <v>0</v>
      </c>
      <c r="S61" s="124">
        <f t="shared" si="7"/>
        <v>0</v>
      </c>
      <c r="T61" s="125"/>
    </row>
    <row r="62" spans="2:21">
      <c r="B62" s="118">
        <v>22</v>
      </c>
      <c r="C62" s="109">
        <f>IF(input_conditions!C48&gt;0,input_conditions!C48,)</f>
        <v>0</v>
      </c>
      <c r="D62" s="125">
        <f>IF(ISEVEN($B62),IF(MAX(D63:E63)&gt;0,SUMIFS(input_conditions!$E$18:$X$18,input_conditions!$E$17:$X$17,"&lt;="&amp;LOOKUP($B62,pipe_to_pros)),0),LOOKUP(LOOKUP($B62,pipe_to_pros),input_conditions!$E$17:$X$18))</f>
        <v>0</v>
      </c>
      <c r="E62" s="125">
        <f>IF(ISEVEN($B62),IF(MAX(D63:E63)&gt;0,SUMIFS(input_conditions!$E$19:$X$19,input_conditions!$E$17:$X$17,"&lt;="&amp;LOOKUP($B62,pipe_to_pros)),0),LOOKUP(LOOKUP($B62,pipe_to_pros),input_conditions!$E$17:$X$19))</f>
        <v>0</v>
      </c>
      <c r="F62" s="125">
        <f>IF(ISEVEN($B62),IF(MAX(F63:G63)&gt;0,SUMIFS(input_conditions!$E$18:$X$18,input_conditions!$E$17:$X$17,"&gt;"&amp;LOOKUP($B62,pipe_to_pros)),0),LOOKUP(LOOKUP($B62,pipe_to_pros),input_conditions!$E$17:$X$18))</f>
        <v>0</v>
      </c>
      <c r="G62" s="125">
        <f>IF(ISEVEN($B62),IF(MAX(F63:G63)&gt;0,SUMIFS(input_conditions!$E$19:$X$19,input_conditions!$E$17:$X$17,"&gt;"&amp;LOOKUP($B62,pipe_to_pros)),0),LOOKUP(LOOKUP($B62,pipe_to_pros),input_conditions!$E$17:$X$19))</f>
        <v>0</v>
      </c>
      <c r="H62" s="125">
        <f t="shared" si="8"/>
        <v>0</v>
      </c>
      <c r="I62" s="125">
        <f t="shared" si="9"/>
        <v>0</v>
      </c>
      <c r="J62" s="125">
        <f t="shared" si="10"/>
        <v>0</v>
      </c>
      <c r="K62" s="132">
        <v>20</v>
      </c>
      <c r="L62" s="109">
        <f>IFERROR(IF($C$6="PJP",LOOKUP(K62,medium_components!$B$31:$C$48),LOOKUP(K62,medium_components!$F$31:$G$48)),0)</f>
        <v>21.7</v>
      </c>
      <c r="M62" s="125">
        <f t="shared" si="11"/>
        <v>0</v>
      </c>
      <c r="N62" s="125">
        <f>IF(M62=0,0,auxiliary_calculations!G33*$C$5*M62^2/(2*L62/1000))</f>
        <v>0</v>
      </c>
      <c r="O62" s="130">
        <f t="shared" si="12"/>
        <v>0</v>
      </c>
      <c r="P62" s="109">
        <f>IF(input_conditions!D48&gt;0,input_conditions!D48,)</f>
        <v>0</v>
      </c>
      <c r="Q62" s="131">
        <f t="shared" si="13"/>
        <v>0</v>
      </c>
      <c r="R62" s="124">
        <f t="shared" si="14"/>
        <v>0</v>
      </c>
      <c r="S62" s="124">
        <f t="shared" si="7"/>
        <v>0</v>
      </c>
      <c r="T62" s="125"/>
    </row>
    <row r="63" spans="2:21">
      <c r="B63" s="118">
        <v>23</v>
      </c>
      <c r="C63" s="109">
        <f>IF(input_conditions!C49&gt;0,input_conditions!C49,)</f>
        <v>0</v>
      </c>
      <c r="D63" s="125">
        <f>IF(ISEVEN($B63),IF(MAX(D64:E64)&gt;0,SUMIFS(input_conditions!$E$18:$X$18,input_conditions!$E$17:$X$17,"&lt;="&amp;LOOKUP($B63,pipe_to_pros)),0),LOOKUP(LOOKUP($B63,pipe_to_pros),input_conditions!$E$17:$X$18))</f>
        <v>0</v>
      </c>
      <c r="E63" s="125">
        <f>IF(ISEVEN($B63),IF(MAX(D64:E64)&gt;0,SUMIFS(input_conditions!$E$19:$X$19,input_conditions!$E$17:$X$17,"&lt;="&amp;LOOKUP($B63,pipe_to_pros)),0),LOOKUP(LOOKUP($B63,pipe_to_pros),input_conditions!$E$17:$X$19))</f>
        <v>0</v>
      </c>
      <c r="F63" s="125">
        <f>IF(ISEVEN($B63),IF(MAX(F64:G64)&gt;0,SUMIFS(input_conditions!$E$18:$X$18,input_conditions!$E$17:$X$17,"&gt;"&amp;LOOKUP($B63,pipe_to_pros)),0),LOOKUP(LOOKUP($B63,pipe_to_pros),input_conditions!$E$17:$X$18))</f>
        <v>0</v>
      </c>
      <c r="G63" s="125">
        <f>IF(ISEVEN($B63),IF(MAX(F64:G64)&gt;0,SUMIFS(input_conditions!$E$19:$X$19,input_conditions!$E$17:$X$17,"&gt;"&amp;LOOKUP($B63,pipe_to_pros)),0),LOOKUP(LOOKUP($B63,pipe_to_pros),input_conditions!$E$17:$X$19))</f>
        <v>0</v>
      </c>
      <c r="H63" s="125">
        <f t="shared" si="8"/>
        <v>0</v>
      </c>
      <c r="I63" s="125">
        <f t="shared" si="9"/>
        <v>0</v>
      </c>
      <c r="J63" s="125">
        <f t="shared" si="10"/>
        <v>0</v>
      </c>
      <c r="K63" s="132">
        <v>20</v>
      </c>
      <c r="L63" s="109">
        <f>IFERROR(IF($C$6="PJP",LOOKUP(K63,medium_components!$B$31:$C$48),LOOKUP(K63,medium_components!$F$31:$G$48)),0)</f>
        <v>21.7</v>
      </c>
      <c r="M63" s="125">
        <f t="shared" si="11"/>
        <v>0</v>
      </c>
      <c r="N63" s="125">
        <f>IF(M63=0,0,auxiliary_calculations!G34*$C$5*M63^2/(2*L63/1000))</f>
        <v>0</v>
      </c>
      <c r="O63" s="130">
        <f t="shared" si="12"/>
        <v>0</v>
      </c>
      <c r="P63" s="109">
        <f>IF(input_conditions!D49&gt;0,input_conditions!D49,)</f>
        <v>0</v>
      </c>
      <c r="Q63" s="131">
        <f t="shared" si="13"/>
        <v>0</v>
      </c>
      <c r="R63" s="124">
        <f t="shared" si="14"/>
        <v>0</v>
      </c>
      <c r="S63" s="124">
        <f t="shared" si="7"/>
        <v>0</v>
      </c>
      <c r="T63" s="125"/>
    </row>
    <row r="64" spans="2:21">
      <c r="B64" s="118">
        <v>24</v>
      </c>
      <c r="C64" s="109">
        <f>IF(input_conditions!C50&gt;0,input_conditions!C50,)</f>
        <v>0</v>
      </c>
      <c r="D64" s="125">
        <f>IF(ISEVEN($B64),IF(MAX(D65:E65)&gt;0,SUMIFS(input_conditions!$E$18:$X$18,input_conditions!$E$17:$X$17,"&lt;="&amp;LOOKUP($B64,pipe_to_pros)),0),LOOKUP(LOOKUP($B64,pipe_to_pros),input_conditions!$E$17:$X$18))</f>
        <v>0</v>
      </c>
      <c r="E64" s="125">
        <f>IF(ISEVEN($B64),IF(MAX(D65:E65)&gt;0,SUMIFS(input_conditions!$E$19:$X$19,input_conditions!$E$17:$X$17,"&lt;="&amp;LOOKUP($B64,pipe_to_pros)),0),LOOKUP(LOOKUP($B64,pipe_to_pros),input_conditions!$E$17:$X$19))</f>
        <v>0</v>
      </c>
      <c r="F64" s="125">
        <f>IF(ISEVEN($B64),IF(MAX(F65:G65)&gt;0,SUMIFS(input_conditions!$E$18:$X$18,input_conditions!$E$17:$X$17,"&gt;"&amp;LOOKUP($B64,pipe_to_pros)),0),LOOKUP(LOOKUP($B64,pipe_to_pros),input_conditions!$E$17:$X$18))</f>
        <v>0</v>
      </c>
      <c r="G64" s="125">
        <f>IF(ISEVEN($B64),IF(MAX(F65:G65)&gt;0,SUMIFS(input_conditions!$E$19:$X$19,input_conditions!$E$17:$X$17,"&gt;"&amp;LOOKUP($B64,pipe_to_pros)),0),LOOKUP(LOOKUP($B64,pipe_to_pros),input_conditions!$E$17:$X$19))</f>
        <v>0</v>
      </c>
      <c r="H64" s="125">
        <f t="shared" si="8"/>
        <v>0</v>
      </c>
      <c r="I64" s="125">
        <f t="shared" si="9"/>
        <v>0</v>
      </c>
      <c r="J64" s="125">
        <f t="shared" si="10"/>
        <v>0</v>
      </c>
      <c r="K64" s="132">
        <v>20</v>
      </c>
      <c r="L64" s="109">
        <f>IFERROR(IF($C$6="PJP",LOOKUP(K64,medium_components!$B$31:$C$48),LOOKUP(K64,medium_components!$F$31:$G$48)),0)</f>
        <v>21.7</v>
      </c>
      <c r="M64" s="125">
        <f t="shared" si="11"/>
        <v>0</v>
      </c>
      <c r="N64" s="125">
        <f>IF(M64=0,0,auxiliary_calculations!G35*$C$5*M64^2/(2*L64/1000))</f>
        <v>0</v>
      </c>
      <c r="O64" s="130">
        <f t="shared" si="12"/>
        <v>0</v>
      </c>
      <c r="P64" s="109">
        <f>IF(input_conditions!D50&gt;0,input_conditions!D50,)</f>
        <v>0</v>
      </c>
      <c r="Q64" s="131">
        <f t="shared" si="13"/>
        <v>0</v>
      </c>
      <c r="R64" s="124">
        <f t="shared" si="14"/>
        <v>0</v>
      </c>
      <c r="S64" s="124">
        <f t="shared" si="7"/>
        <v>0</v>
      </c>
      <c r="T64" s="125"/>
    </row>
    <row r="65" spans="1:20">
      <c r="B65" s="118">
        <v>25</v>
      </c>
      <c r="C65" s="109">
        <f>IF(input_conditions!C51&gt;0,input_conditions!C51,)</f>
        <v>0</v>
      </c>
      <c r="D65" s="125">
        <f>IF(ISEVEN($B65),IF(MAX(D66:E66)&gt;0,SUMIFS(input_conditions!$E$18:$X$18,input_conditions!$E$17:$X$17,"&lt;="&amp;LOOKUP($B65,pipe_to_pros)),0),LOOKUP(LOOKUP($B65,pipe_to_pros),input_conditions!$E$17:$X$18))</f>
        <v>0</v>
      </c>
      <c r="E65" s="125">
        <f>IF(ISEVEN($B65),IF(MAX(D66:E66)&gt;0,SUMIFS(input_conditions!$E$19:$X$19,input_conditions!$E$17:$X$17,"&lt;="&amp;LOOKUP($B65,pipe_to_pros)),0),LOOKUP(LOOKUP($B65,pipe_to_pros),input_conditions!$E$17:$X$19))</f>
        <v>0</v>
      </c>
      <c r="F65" s="125">
        <f>IF(ISEVEN($B65),IF(MAX(F66:G66)&gt;0,SUMIFS(input_conditions!$E$18:$X$18,input_conditions!$E$17:$X$17,"&gt;"&amp;LOOKUP($B65,pipe_to_pros)),0),LOOKUP(LOOKUP($B65,pipe_to_pros),input_conditions!$E$17:$X$18))</f>
        <v>0</v>
      </c>
      <c r="G65" s="125">
        <f>IF(ISEVEN($B65),IF(MAX(F66:G66)&gt;0,SUMIFS(input_conditions!$E$19:$X$19,input_conditions!$E$17:$X$17,"&gt;"&amp;LOOKUP($B65,pipe_to_pros)),0),LOOKUP(LOOKUP($B65,pipe_to_pros),input_conditions!$E$17:$X$19))</f>
        <v>0</v>
      </c>
      <c r="H65" s="125">
        <f t="shared" si="8"/>
        <v>0</v>
      </c>
      <c r="I65" s="125">
        <f t="shared" si="9"/>
        <v>0</v>
      </c>
      <c r="J65" s="125">
        <f t="shared" si="10"/>
        <v>0</v>
      </c>
      <c r="K65" s="132">
        <v>20</v>
      </c>
      <c r="L65" s="109">
        <f>IFERROR(IF($C$6="PJP",LOOKUP(K65,medium_components!$B$31:$C$48),LOOKUP(K65,medium_components!$F$31:$G$48)),0)</f>
        <v>21.7</v>
      </c>
      <c r="M65" s="125">
        <f t="shared" si="11"/>
        <v>0</v>
      </c>
      <c r="N65" s="125">
        <f>IF(M65=0,0,auxiliary_calculations!G36*$C$5*M65^2/(2*L65/1000))</f>
        <v>0</v>
      </c>
      <c r="O65" s="130">
        <f t="shared" si="12"/>
        <v>0</v>
      </c>
      <c r="P65" s="109">
        <f>IF(input_conditions!D51&gt;0,input_conditions!D51,)</f>
        <v>0</v>
      </c>
      <c r="Q65" s="131">
        <f t="shared" si="13"/>
        <v>0</v>
      </c>
      <c r="R65" s="124">
        <f t="shared" si="14"/>
        <v>0</v>
      </c>
      <c r="S65" s="124">
        <f t="shared" si="7"/>
        <v>0</v>
      </c>
      <c r="T65" s="125"/>
    </row>
    <row r="66" spans="1:20">
      <c r="B66" s="118">
        <v>26</v>
      </c>
      <c r="C66" s="109">
        <f>IF(input_conditions!C52&gt;0,input_conditions!C52,)</f>
        <v>0</v>
      </c>
      <c r="D66" s="125">
        <f>IF(ISEVEN($B66),IF(MAX(D67:E67)&gt;0,SUMIFS(input_conditions!$E$18:$X$18,input_conditions!$E$17:$X$17,"&lt;="&amp;LOOKUP($B66,pipe_to_pros)),0),LOOKUP(LOOKUP($B66,pipe_to_pros),input_conditions!$E$17:$X$18))</f>
        <v>0</v>
      </c>
      <c r="E66" s="125">
        <f>IF(ISEVEN($B66),IF(MAX(D67:E67)&gt;0,SUMIFS(input_conditions!$E$19:$X$19,input_conditions!$E$17:$X$17,"&lt;="&amp;LOOKUP($B66,pipe_to_pros)),0),LOOKUP(LOOKUP($B66,pipe_to_pros),input_conditions!$E$17:$X$19))</f>
        <v>0</v>
      </c>
      <c r="F66" s="125">
        <f>IF(ISEVEN($B66),IF(MAX(F67:G67)&gt;0,SUMIFS(input_conditions!$E$18:$X$18,input_conditions!$E$17:$X$17,"&gt;"&amp;LOOKUP($B66,pipe_to_pros)),0),LOOKUP(LOOKUP($B66,pipe_to_pros),input_conditions!$E$17:$X$18))</f>
        <v>0</v>
      </c>
      <c r="G66" s="125">
        <f>IF(ISEVEN($B66),IF(MAX(F67:G67)&gt;0,SUMIFS(input_conditions!$E$19:$X$19,input_conditions!$E$17:$X$17,"&gt;"&amp;LOOKUP($B66,pipe_to_pros)),0),LOOKUP(LOOKUP($B66,pipe_to_pros),input_conditions!$E$17:$X$19))</f>
        <v>0</v>
      </c>
      <c r="H66" s="125">
        <f t="shared" si="8"/>
        <v>0</v>
      </c>
      <c r="I66" s="125">
        <f t="shared" si="9"/>
        <v>0</v>
      </c>
      <c r="J66" s="125">
        <f t="shared" si="10"/>
        <v>0</v>
      </c>
      <c r="K66" s="132">
        <v>20</v>
      </c>
      <c r="L66" s="109">
        <f>IFERROR(IF($C$6="PJP",LOOKUP(K66,medium_components!$B$31:$C$48),LOOKUP(K66,medium_components!$F$31:$G$48)),0)</f>
        <v>21.7</v>
      </c>
      <c r="M66" s="125">
        <f t="shared" si="11"/>
        <v>0</v>
      </c>
      <c r="N66" s="125">
        <f>IF(M66=0,0,auxiliary_calculations!G37*$C$5*M66^2/(2*L66/1000))</f>
        <v>0</v>
      </c>
      <c r="O66" s="130">
        <f t="shared" si="12"/>
        <v>0</v>
      </c>
      <c r="P66" s="109">
        <f>IF(input_conditions!D52&gt;0,input_conditions!D52,)</f>
        <v>0</v>
      </c>
      <c r="Q66" s="131">
        <f t="shared" si="13"/>
        <v>0</v>
      </c>
      <c r="R66" s="124">
        <f t="shared" si="14"/>
        <v>0</v>
      </c>
      <c r="S66" s="124">
        <f t="shared" si="7"/>
        <v>0</v>
      </c>
      <c r="T66" s="125"/>
    </row>
    <row r="67" spans="1:20">
      <c r="B67" s="118">
        <v>27</v>
      </c>
      <c r="C67" s="109">
        <f>IF(input_conditions!C53&gt;0,input_conditions!C53,)</f>
        <v>0</v>
      </c>
      <c r="D67" s="125">
        <f>IF(ISEVEN($B67),IF(MAX(D68:E68)&gt;0,SUMIFS(input_conditions!$E$18:$X$18,input_conditions!$E$17:$X$17,"&lt;="&amp;LOOKUP($B67,pipe_to_pros)),0),LOOKUP(LOOKUP($B67,pipe_to_pros),input_conditions!$E$17:$X$18))</f>
        <v>0</v>
      </c>
      <c r="E67" s="125">
        <f>IF(ISEVEN($B67),IF(MAX(D68:E68)&gt;0,SUMIFS(input_conditions!$E$19:$X$19,input_conditions!$E$17:$X$17,"&lt;="&amp;LOOKUP($B67,pipe_to_pros)),0),LOOKUP(LOOKUP($B67,pipe_to_pros),input_conditions!$E$17:$X$19))</f>
        <v>0</v>
      </c>
      <c r="F67" s="125">
        <f>IF(ISEVEN($B67),IF(MAX(F68:G68)&gt;0,SUMIFS(input_conditions!$E$18:$X$18,input_conditions!$E$17:$X$17,"&gt;"&amp;LOOKUP($B67,pipe_to_pros)),0),LOOKUP(LOOKUP($B67,pipe_to_pros),input_conditions!$E$17:$X$18))</f>
        <v>0</v>
      </c>
      <c r="G67" s="125">
        <f>IF(ISEVEN($B67),IF(MAX(F68:G68)&gt;0,SUMIFS(input_conditions!$E$19:$X$19,input_conditions!$E$17:$X$17,"&gt;"&amp;LOOKUP($B67,pipe_to_pros)),0),LOOKUP(LOOKUP($B67,pipe_to_pros),input_conditions!$E$17:$X$19))</f>
        <v>0</v>
      </c>
      <c r="H67" s="125">
        <f t="shared" si="8"/>
        <v>0</v>
      </c>
      <c r="I67" s="125">
        <f t="shared" si="9"/>
        <v>0</v>
      </c>
      <c r="J67" s="125">
        <f t="shared" si="10"/>
        <v>0</v>
      </c>
      <c r="K67" s="132">
        <v>20</v>
      </c>
      <c r="L67" s="109">
        <f>IFERROR(IF($C$6="PJP",LOOKUP(K67,medium_components!$B$31:$C$48),LOOKUP(K67,medium_components!$F$31:$G$48)),0)</f>
        <v>21.7</v>
      </c>
      <c r="M67" s="125">
        <f t="shared" si="11"/>
        <v>0</v>
      </c>
      <c r="N67" s="125">
        <f>IF(M67=0,0,auxiliary_calculations!G38*$C$5*M67^2/(2*L67/1000))</f>
        <v>0</v>
      </c>
      <c r="O67" s="130">
        <f t="shared" si="12"/>
        <v>0</v>
      </c>
      <c r="P67" s="109">
        <f>IF(input_conditions!D53&gt;0,input_conditions!D53,)</f>
        <v>0</v>
      </c>
      <c r="Q67" s="131">
        <f t="shared" si="13"/>
        <v>0</v>
      </c>
      <c r="R67" s="124">
        <f t="shared" si="14"/>
        <v>0</v>
      </c>
      <c r="S67" s="124">
        <f t="shared" si="7"/>
        <v>0</v>
      </c>
      <c r="T67" s="125"/>
    </row>
    <row r="68" spans="1:20">
      <c r="B68" s="118">
        <v>28</v>
      </c>
      <c r="C68" s="109">
        <f>IF(input_conditions!C54&gt;0,input_conditions!C54,)</f>
        <v>0</v>
      </c>
      <c r="D68" s="125">
        <f>IF(ISEVEN($B68),IF(MAX(D69:E69)&gt;0,SUMIFS(input_conditions!$E$18:$X$18,input_conditions!$E$17:$X$17,"&lt;="&amp;LOOKUP($B68,pipe_to_pros)),0),LOOKUP(LOOKUP($B68,pipe_to_pros),input_conditions!$E$17:$X$18))</f>
        <v>0</v>
      </c>
      <c r="E68" s="125">
        <f>IF(ISEVEN($B68),IF(MAX(D69:E69)&gt;0,SUMIFS(input_conditions!$E$19:$X$19,input_conditions!$E$17:$X$17,"&lt;="&amp;LOOKUP($B68,pipe_to_pros)),0),LOOKUP(LOOKUP($B68,pipe_to_pros),input_conditions!$E$17:$X$19))</f>
        <v>0</v>
      </c>
      <c r="F68" s="125">
        <f>IF(ISEVEN($B68),IF(MAX(F69:G69)&gt;0,SUMIFS(input_conditions!$E$18:$X$18,input_conditions!$E$17:$X$17,"&gt;"&amp;LOOKUP($B68,pipe_to_pros)),0),LOOKUP(LOOKUP($B68,pipe_to_pros),input_conditions!$E$17:$X$18))</f>
        <v>0</v>
      </c>
      <c r="G68" s="125">
        <f>IF(ISEVEN($B68),IF(MAX(F69:G69)&gt;0,SUMIFS(input_conditions!$E$19:$X$19,input_conditions!$E$17:$X$17,"&gt;"&amp;LOOKUP($B68,pipe_to_pros)),0),LOOKUP(LOOKUP($B68,pipe_to_pros),input_conditions!$E$17:$X$19))</f>
        <v>0</v>
      </c>
      <c r="H68" s="125">
        <f t="shared" si="8"/>
        <v>0</v>
      </c>
      <c r="I68" s="125">
        <f t="shared" si="9"/>
        <v>0</v>
      </c>
      <c r="J68" s="125">
        <f t="shared" si="10"/>
        <v>0</v>
      </c>
      <c r="K68" s="132">
        <v>20</v>
      </c>
      <c r="L68" s="109">
        <f>IFERROR(IF($C$6="PJP",LOOKUP(K68,medium_components!$B$31:$C$48),LOOKUP(K68,medium_components!$F$31:$G$48)),0)</f>
        <v>21.7</v>
      </c>
      <c r="M68" s="125">
        <f t="shared" si="11"/>
        <v>0</v>
      </c>
      <c r="N68" s="125">
        <f>IF(M68=0,0,auxiliary_calculations!G39*$C$5*M68^2/(2*L68/1000))</f>
        <v>0</v>
      </c>
      <c r="O68" s="130">
        <f t="shared" si="12"/>
        <v>0</v>
      </c>
      <c r="P68" s="109">
        <f>IF(input_conditions!D54&gt;0,input_conditions!D54,)</f>
        <v>0</v>
      </c>
      <c r="Q68" s="131">
        <f t="shared" si="13"/>
        <v>0</v>
      </c>
      <c r="R68" s="124">
        <f t="shared" si="14"/>
        <v>0</v>
      </c>
      <c r="S68" s="124">
        <f t="shared" si="7"/>
        <v>0</v>
      </c>
      <c r="T68" s="125"/>
    </row>
    <row r="69" spans="1:20">
      <c r="B69" s="118">
        <v>29</v>
      </c>
      <c r="C69" s="109">
        <f>IF(input_conditions!C55&gt;0,input_conditions!C55,)</f>
        <v>0</v>
      </c>
      <c r="D69" s="125">
        <f>IF(ISEVEN($B69),IF(MAX(D70:E70)&gt;0,SUMIFS(input_conditions!$E$18:$X$18,input_conditions!$E$17:$X$17,"&lt;="&amp;LOOKUP($B69,pipe_to_pros)),0),LOOKUP(LOOKUP($B69,pipe_to_pros),input_conditions!$E$17:$X$18))</f>
        <v>0</v>
      </c>
      <c r="E69" s="125">
        <f>IF(ISEVEN($B69),IF(MAX(D70:E70)&gt;0,SUMIFS(input_conditions!$E$19:$X$19,input_conditions!$E$17:$X$17,"&lt;="&amp;LOOKUP($B69,pipe_to_pros)),0),LOOKUP(LOOKUP($B69,pipe_to_pros),input_conditions!$E$17:$X$19))</f>
        <v>0</v>
      </c>
      <c r="F69" s="125">
        <f>IF(ISEVEN($B69),IF(MAX(F70:G70)&gt;0,SUMIFS(input_conditions!$E$18:$X$18,input_conditions!$E$17:$X$17,"&gt;"&amp;LOOKUP($B69,pipe_to_pros)),0),LOOKUP(LOOKUP($B69,pipe_to_pros),input_conditions!$E$17:$X$18))</f>
        <v>0</v>
      </c>
      <c r="G69" s="125">
        <f>IF(ISEVEN($B69),IF(MAX(F70:G70)&gt;0,SUMIFS(input_conditions!$E$19:$X$19,input_conditions!$E$17:$X$17,"&gt;"&amp;LOOKUP($B69,pipe_to_pros)),0),LOOKUP(LOOKUP($B69,pipe_to_pros),input_conditions!$E$17:$X$19))</f>
        <v>0</v>
      </c>
      <c r="H69" s="125">
        <f t="shared" si="8"/>
        <v>0</v>
      </c>
      <c r="I69" s="125">
        <f t="shared" si="9"/>
        <v>0</v>
      </c>
      <c r="J69" s="125">
        <f t="shared" si="10"/>
        <v>0</v>
      </c>
      <c r="K69" s="132">
        <v>20</v>
      </c>
      <c r="L69" s="109">
        <f>IFERROR(IF($C$6="PJP",LOOKUP(K69,medium_components!$B$31:$C$48),LOOKUP(K69,medium_components!$F$31:$G$48)),0)</f>
        <v>21.7</v>
      </c>
      <c r="M69" s="125">
        <f t="shared" si="11"/>
        <v>0</v>
      </c>
      <c r="N69" s="125">
        <f>IF(M69=0,0,auxiliary_calculations!G40*$C$5*M69^2/(2*L69/1000))</f>
        <v>0</v>
      </c>
      <c r="O69" s="130">
        <f t="shared" si="12"/>
        <v>0</v>
      </c>
      <c r="P69" s="109">
        <f>IF(input_conditions!D55&gt;0,input_conditions!D55,)</f>
        <v>0</v>
      </c>
      <c r="Q69" s="131">
        <f t="shared" si="13"/>
        <v>0</v>
      </c>
      <c r="R69" s="124">
        <f t="shared" si="14"/>
        <v>0</v>
      </c>
      <c r="S69" s="124">
        <f t="shared" si="7"/>
        <v>0</v>
      </c>
      <c r="T69" s="125"/>
    </row>
    <row r="70" spans="1:20">
      <c r="B70" s="118">
        <v>30</v>
      </c>
      <c r="C70" s="109">
        <f>IF(input_conditions!C56&gt;0,input_conditions!C56,)</f>
        <v>0</v>
      </c>
      <c r="D70" s="125">
        <f>IF(ISEVEN($B70),IF(MAX(D71:E71)&gt;0,SUMIFS(input_conditions!$E$18:$X$18,input_conditions!$E$17:$X$17,"&lt;="&amp;LOOKUP($B70,pipe_to_pros)),0),LOOKUP(LOOKUP($B70,pipe_to_pros),input_conditions!$E$17:$X$18))</f>
        <v>0</v>
      </c>
      <c r="E70" s="125">
        <f>IF(ISEVEN($B70),IF(MAX(D71:E71)&gt;0,SUMIFS(input_conditions!$E$19:$X$19,input_conditions!$E$17:$X$17,"&lt;="&amp;LOOKUP($B70,pipe_to_pros)),0),LOOKUP(LOOKUP($B70,pipe_to_pros),input_conditions!$E$17:$X$19))</f>
        <v>0</v>
      </c>
      <c r="F70" s="125">
        <f>IF(ISEVEN($B70),IF(MAX(F71:G71)&gt;0,SUMIFS(input_conditions!$E$18:$X$18,input_conditions!$E$17:$X$17,"&gt;"&amp;LOOKUP($B70,pipe_to_pros)),0),LOOKUP(LOOKUP($B70,pipe_to_pros),input_conditions!$E$17:$X$18))</f>
        <v>0</v>
      </c>
      <c r="G70" s="125">
        <f>IF(ISEVEN($B70),IF(MAX(F71:G71)&gt;0,SUMIFS(input_conditions!$E$19:$X$19,input_conditions!$E$17:$X$17,"&gt;"&amp;LOOKUP($B70,pipe_to_pros)),0),LOOKUP(LOOKUP($B70,pipe_to_pros),input_conditions!$E$17:$X$19))</f>
        <v>0</v>
      </c>
      <c r="H70" s="125">
        <f t="shared" si="8"/>
        <v>0</v>
      </c>
      <c r="I70" s="125">
        <f t="shared" si="9"/>
        <v>0</v>
      </c>
      <c r="J70" s="125">
        <f t="shared" si="10"/>
        <v>0</v>
      </c>
      <c r="K70" s="132">
        <v>20</v>
      </c>
      <c r="L70" s="109">
        <f>IFERROR(IF($C$6="PJP",LOOKUP(K70,medium_components!$B$31:$C$48),LOOKUP(K70,medium_components!$F$31:$G$48)),0)</f>
        <v>21.7</v>
      </c>
      <c r="M70" s="125">
        <f t="shared" si="11"/>
        <v>0</v>
      </c>
      <c r="N70" s="125">
        <f>IF(M70=0,0,auxiliary_calculations!G41*$C$5*M70^2/(2*L70/1000))</f>
        <v>0</v>
      </c>
      <c r="O70" s="130">
        <f t="shared" si="12"/>
        <v>0</v>
      </c>
      <c r="P70" s="109">
        <f>IF(input_conditions!D56&gt;0,input_conditions!D56,)</f>
        <v>0</v>
      </c>
      <c r="Q70" s="131">
        <f t="shared" si="13"/>
        <v>0</v>
      </c>
      <c r="R70" s="124">
        <f t="shared" si="14"/>
        <v>0</v>
      </c>
      <c r="S70" s="124">
        <f t="shared" si="7"/>
        <v>0</v>
      </c>
      <c r="T70" s="125"/>
    </row>
    <row r="71" spans="1:20">
      <c r="B71" s="118">
        <v>31</v>
      </c>
      <c r="C71" s="109">
        <f>IF(input_conditions!C57&gt;0,input_conditions!C57,)</f>
        <v>0</v>
      </c>
      <c r="D71" s="125">
        <f>IF(ISEVEN($B71),IF(MAX(D72:E72)&gt;0,SUMIFS(input_conditions!$E$18:$X$18,input_conditions!$E$17:$X$17,"&lt;="&amp;LOOKUP($B71,pipe_to_pros)),0),LOOKUP(LOOKUP($B71,pipe_to_pros),input_conditions!$E$17:$X$18))</f>
        <v>0</v>
      </c>
      <c r="E71" s="125">
        <f>IF(ISEVEN($B71),IF(MAX(D72:E72)&gt;0,SUMIFS(input_conditions!$E$19:$X$19,input_conditions!$E$17:$X$17,"&lt;="&amp;LOOKUP($B71,pipe_to_pros)),0),LOOKUP(LOOKUP($B71,pipe_to_pros),input_conditions!$E$17:$X$19))</f>
        <v>0</v>
      </c>
      <c r="F71" s="125">
        <f>IF(ISEVEN($B71),IF(MAX(F72:G72)&gt;0,SUMIFS(input_conditions!$E$18:$X$18,input_conditions!$E$17:$X$17,"&gt;"&amp;LOOKUP($B71,pipe_to_pros)),0),LOOKUP(LOOKUP($B71,pipe_to_pros),input_conditions!$E$17:$X$18))</f>
        <v>0</v>
      </c>
      <c r="G71" s="125">
        <f>IF(ISEVEN($B71),IF(MAX(F72:G72)&gt;0,SUMIFS(input_conditions!$E$19:$X$19,input_conditions!$E$17:$X$17,"&gt;"&amp;LOOKUP($B71,pipe_to_pros)),0),LOOKUP(LOOKUP($B71,pipe_to_pros),input_conditions!$E$17:$X$19))</f>
        <v>0</v>
      </c>
      <c r="H71" s="125">
        <f t="shared" si="8"/>
        <v>0</v>
      </c>
      <c r="I71" s="125">
        <f t="shared" si="9"/>
        <v>0</v>
      </c>
      <c r="J71" s="125">
        <f t="shared" si="10"/>
        <v>0</v>
      </c>
      <c r="K71" s="132">
        <v>20</v>
      </c>
      <c r="L71" s="109">
        <f>IFERROR(IF($C$6="PJP",LOOKUP(K71,medium_components!$B$31:$C$48),LOOKUP(K71,medium_components!$F$31:$G$48)),0)</f>
        <v>21.7</v>
      </c>
      <c r="M71" s="125">
        <f t="shared" si="11"/>
        <v>0</v>
      </c>
      <c r="N71" s="125">
        <f>IF(M71=0,0,auxiliary_calculations!G42*$C$5*M71^2/(2*L71/1000))</f>
        <v>0</v>
      </c>
      <c r="O71" s="130">
        <f t="shared" si="12"/>
        <v>0</v>
      </c>
      <c r="P71" s="109">
        <f>IF(input_conditions!D57&gt;0,input_conditions!D57,)</f>
        <v>0</v>
      </c>
      <c r="Q71" s="131">
        <f t="shared" si="13"/>
        <v>0</v>
      </c>
      <c r="R71" s="124">
        <f t="shared" si="14"/>
        <v>0</v>
      </c>
      <c r="S71" s="124">
        <f t="shared" si="7"/>
        <v>0</v>
      </c>
      <c r="T71" s="125"/>
    </row>
    <row r="72" spans="1:20">
      <c r="B72" s="118">
        <v>32</v>
      </c>
      <c r="C72" s="109">
        <f>IF(input_conditions!C58&gt;0,input_conditions!C58,)</f>
        <v>0</v>
      </c>
      <c r="D72" s="125">
        <f>IF(ISEVEN($B72),IF(MAX(D73:E73)&gt;0,SUMIFS(input_conditions!$E$18:$X$18,input_conditions!$E$17:$X$17,"&lt;="&amp;LOOKUP($B72,pipe_to_pros)),0),LOOKUP(LOOKUP($B72,pipe_to_pros),input_conditions!$E$17:$X$18))</f>
        <v>0</v>
      </c>
      <c r="E72" s="125">
        <f>IF(ISEVEN($B72),IF(MAX(D73:E73)&gt;0,SUMIFS(input_conditions!$E$19:$X$19,input_conditions!$E$17:$X$17,"&lt;="&amp;LOOKUP($B72,pipe_to_pros)),0),LOOKUP(LOOKUP($B72,pipe_to_pros),input_conditions!$E$17:$X$19))</f>
        <v>0</v>
      </c>
      <c r="F72" s="125">
        <f>IF(ISEVEN($B72),IF(MAX(F73:G73)&gt;0,SUMIFS(input_conditions!$E$18:$X$18,input_conditions!$E$17:$X$17,"&gt;"&amp;LOOKUP($B72,pipe_to_pros)),0),LOOKUP(LOOKUP($B72,pipe_to_pros),input_conditions!$E$17:$X$18))</f>
        <v>0</v>
      </c>
      <c r="G72" s="125">
        <f>IF(ISEVEN($B72),IF(MAX(F73:G73)&gt;0,SUMIFS(input_conditions!$E$19:$X$19,input_conditions!$E$17:$X$17,"&gt;"&amp;LOOKUP($B72,pipe_to_pros)),0),LOOKUP(LOOKUP($B72,pipe_to_pros),input_conditions!$E$17:$X$19))</f>
        <v>0</v>
      </c>
      <c r="H72" s="125">
        <f t="shared" si="8"/>
        <v>0</v>
      </c>
      <c r="I72" s="125">
        <f t="shared" si="9"/>
        <v>0</v>
      </c>
      <c r="J72" s="125">
        <f t="shared" si="10"/>
        <v>0</v>
      </c>
      <c r="K72" s="132">
        <v>20</v>
      </c>
      <c r="L72" s="109">
        <f>IFERROR(IF($C$6="PJP",LOOKUP(K72,medium_components!$B$31:$C$48),LOOKUP(K72,medium_components!$F$31:$G$48)),0)</f>
        <v>21.7</v>
      </c>
      <c r="M72" s="125">
        <f t="shared" si="11"/>
        <v>0</v>
      </c>
      <c r="N72" s="125">
        <f>IF(M72=0,0,auxiliary_calculations!G43*$C$5*M72^2/(2*L72/1000))</f>
        <v>0</v>
      </c>
      <c r="O72" s="130">
        <f t="shared" si="12"/>
        <v>0</v>
      </c>
      <c r="P72" s="109">
        <f>IF(input_conditions!D58&gt;0,input_conditions!D58,)</f>
        <v>0</v>
      </c>
      <c r="Q72" s="131">
        <f t="shared" si="13"/>
        <v>0</v>
      </c>
      <c r="R72" s="124">
        <f t="shared" si="14"/>
        <v>0</v>
      </c>
      <c r="S72" s="124">
        <f t="shared" si="7"/>
        <v>0</v>
      </c>
      <c r="T72" s="125"/>
    </row>
    <row r="73" spans="1:20">
      <c r="B73" s="118">
        <v>33</v>
      </c>
      <c r="C73" s="109">
        <f>IF(input_conditions!C59&gt;0,input_conditions!C59,)</f>
        <v>0</v>
      </c>
      <c r="D73" s="125">
        <f>IF(ISEVEN($B73),IF(MAX(D74:E74)&gt;0,SUMIFS(input_conditions!$E$18:$X$18,input_conditions!$E$17:$X$17,"&lt;="&amp;LOOKUP($B73,pipe_to_pros)),0),LOOKUP(LOOKUP($B73,pipe_to_pros),input_conditions!$E$17:$X$18))</f>
        <v>0</v>
      </c>
      <c r="E73" s="125">
        <f>IF(ISEVEN($B73),IF(MAX(D74:E74)&gt;0,SUMIFS(input_conditions!$E$19:$X$19,input_conditions!$E$17:$X$17,"&lt;="&amp;LOOKUP($B73,pipe_to_pros)),0),LOOKUP(LOOKUP($B73,pipe_to_pros),input_conditions!$E$17:$X$19))</f>
        <v>0</v>
      </c>
      <c r="F73" s="125">
        <f>IF(ISEVEN($B73),IF(MAX(F74:G74)&gt;0,SUMIFS(input_conditions!$E$18:$X$18,input_conditions!$E$17:$X$17,"&gt;"&amp;LOOKUP($B73,pipe_to_pros)),0),LOOKUP(LOOKUP($B73,pipe_to_pros),input_conditions!$E$17:$X$18))</f>
        <v>0</v>
      </c>
      <c r="G73" s="125">
        <f>IF(ISEVEN($B73),IF(MAX(F74:G74)&gt;0,SUMIFS(input_conditions!$E$19:$X$19,input_conditions!$E$17:$X$17,"&gt;"&amp;LOOKUP($B73,pipe_to_pros)),0),LOOKUP(LOOKUP($B73,pipe_to_pros),input_conditions!$E$17:$X$19))</f>
        <v>0</v>
      </c>
      <c r="H73" s="125">
        <f t="shared" si="8"/>
        <v>0</v>
      </c>
      <c r="I73" s="125">
        <f t="shared" si="9"/>
        <v>0</v>
      </c>
      <c r="J73" s="125">
        <f t="shared" si="10"/>
        <v>0</v>
      </c>
      <c r="K73" s="132">
        <v>20</v>
      </c>
      <c r="L73" s="109">
        <f>IFERROR(IF($C$6="PJP",LOOKUP(K73,medium_components!$B$31:$C$48),LOOKUP(K73,medium_components!$F$31:$G$48)),0)</f>
        <v>21.7</v>
      </c>
      <c r="M73" s="125">
        <f t="shared" si="11"/>
        <v>0</v>
      </c>
      <c r="N73" s="125">
        <f>IF(M73=0,0,auxiliary_calculations!G44*$C$5*M73^2/(2*L73/1000))</f>
        <v>0</v>
      </c>
      <c r="O73" s="130">
        <f t="shared" si="12"/>
        <v>0</v>
      </c>
      <c r="P73" s="109">
        <f>IF(input_conditions!D59&gt;0,input_conditions!D59,)</f>
        <v>0</v>
      </c>
      <c r="Q73" s="131">
        <f t="shared" si="13"/>
        <v>0</v>
      </c>
      <c r="R73" s="124">
        <f t="shared" si="14"/>
        <v>0</v>
      </c>
      <c r="S73" s="124">
        <f t="shared" si="7"/>
        <v>0</v>
      </c>
      <c r="T73" s="125"/>
    </row>
    <row r="74" spans="1:20">
      <c r="B74" s="118">
        <v>34</v>
      </c>
      <c r="C74" s="109">
        <f>IF(input_conditions!C60&gt;0,input_conditions!C60,)</f>
        <v>0</v>
      </c>
      <c r="D74" s="125">
        <f>IF(ISEVEN($B74),IF(MAX(D75:E75)&gt;0,SUMIFS(input_conditions!$E$18:$X$18,input_conditions!$E$17:$X$17,"&lt;="&amp;LOOKUP($B74,pipe_to_pros)),0),LOOKUP(LOOKUP($B74,pipe_to_pros),input_conditions!$E$17:$X$18))</f>
        <v>0</v>
      </c>
      <c r="E74" s="125">
        <f>IF(ISEVEN($B74),IF(MAX(D75:E75)&gt;0,SUMIFS(input_conditions!$E$19:$X$19,input_conditions!$E$17:$X$17,"&lt;="&amp;LOOKUP($B74,pipe_to_pros)),0),LOOKUP(LOOKUP($B74,pipe_to_pros),input_conditions!$E$17:$X$19))</f>
        <v>0</v>
      </c>
      <c r="F74" s="125">
        <f>IF(ISEVEN($B74),IF(MAX(F75:G75)&gt;0,SUMIFS(input_conditions!$E$18:$X$18,input_conditions!$E$17:$X$17,"&gt;"&amp;LOOKUP($B74,pipe_to_pros)),0),LOOKUP(LOOKUP($B74,pipe_to_pros),input_conditions!$E$17:$X$18))</f>
        <v>0</v>
      </c>
      <c r="G74" s="125">
        <f>IF(ISEVEN($B74),IF(MAX(F75:G75)&gt;0,SUMIFS(input_conditions!$E$19:$X$19,input_conditions!$E$17:$X$17,"&gt;"&amp;LOOKUP($B74,pipe_to_pros)),0),LOOKUP(LOOKUP($B74,pipe_to_pros),input_conditions!$E$17:$X$19))</f>
        <v>0</v>
      </c>
      <c r="H74" s="125">
        <f t="shared" si="8"/>
        <v>0</v>
      </c>
      <c r="I74" s="125">
        <f t="shared" si="9"/>
        <v>0</v>
      </c>
      <c r="J74" s="125">
        <f t="shared" si="10"/>
        <v>0</v>
      </c>
      <c r="K74" s="132">
        <v>20</v>
      </c>
      <c r="L74" s="109">
        <f>IFERROR(IF($C$6="PJP",LOOKUP(K74,medium_components!$B$31:$C$48),LOOKUP(K74,medium_components!$F$31:$G$48)),0)</f>
        <v>21.7</v>
      </c>
      <c r="M74" s="125">
        <f t="shared" si="11"/>
        <v>0</v>
      </c>
      <c r="N74" s="125">
        <f>IF(M74=0,0,auxiliary_calculations!G45*$C$5*M74^2/(2*L74/1000))</f>
        <v>0</v>
      </c>
      <c r="O74" s="130">
        <f t="shared" si="12"/>
        <v>0</v>
      </c>
      <c r="P74" s="109">
        <f>IF(input_conditions!D60&gt;0,input_conditions!D60,)</f>
        <v>0</v>
      </c>
      <c r="Q74" s="131">
        <f t="shared" si="13"/>
        <v>0</v>
      </c>
      <c r="R74" s="124">
        <f t="shared" si="14"/>
        <v>0</v>
      </c>
      <c r="S74" s="124">
        <f t="shared" si="7"/>
        <v>0</v>
      </c>
      <c r="T74" s="125"/>
    </row>
    <row r="75" spans="1:20">
      <c r="B75" s="118">
        <v>35</v>
      </c>
      <c r="C75" s="109">
        <f>IF(input_conditions!C61&gt;0,input_conditions!C61,)</f>
        <v>0</v>
      </c>
      <c r="D75" s="125">
        <f>IF(ISEVEN($B75),IF(MAX(D76:E76)&gt;0,SUMIFS(input_conditions!$E$18:$X$18,input_conditions!$E$17:$X$17,"&lt;="&amp;LOOKUP($B75,pipe_to_pros)),0),LOOKUP(LOOKUP($B75,pipe_to_pros),input_conditions!$E$17:$X$18))</f>
        <v>0</v>
      </c>
      <c r="E75" s="125">
        <f>IF(ISEVEN($B75),IF(MAX(D76:E76)&gt;0,SUMIFS(input_conditions!$E$19:$X$19,input_conditions!$E$17:$X$17,"&lt;="&amp;LOOKUP($B75,pipe_to_pros)),0),LOOKUP(LOOKUP($B75,pipe_to_pros),input_conditions!$E$17:$X$19))</f>
        <v>0</v>
      </c>
      <c r="F75" s="125">
        <f>IF(ISEVEN($B75),IF(MAX(F76:G76)&gt;0,SUMIFS(input_conditions!$E$18:$X$18,input_conditions!$E$17:$X$17,"&gt;"&amp;LOOKUP($B75,pipe_to_pros)),0),LOOKUP(LOOKUP($B75,pipe_to_pros),input_conditions!$E$17:$X$18))</f>
        <v>0</v>
      </c>
      <c r="G75" s="125">
        <f>IF(ISEVEN($B75),IF(MAX(F76:G76)&gt;0,SUMIFS(input_conditions!$E$19:$X$19,input_conditions!$E$17:$X$17,"&gt;"&amp;LOOKUP($B75,pipe_to_pros)),0),LOOKUP(LOOKUP($B75,pipe_to_pros),input_conditions!$E$17:$X$19))</f>
        <v>0</v>
      </c>
      <c r="H75" s="125">
        <f t="shared" si="8"/>
        <v>0</v>
      </c>
      <c r="I75" s="125">
        <f t="shared" si="9"/>
        <v>0</v>
      </c>
      <c r="J75" s="125">
        <f t="shared" si="10"/>
        <v>0</v>
      </c>
      <c r="K75" s="132">
        <v>20</v>
      </c>
      <c r="L75" s="109">
        <f>IFERROR(IF($C$6="PJP",LOOKUP(K75,medium_components!$B$31:$C$48),LOOKUP(K75,medium_components!$F$31:$G$48)),0)</f>
        <v>21.7</v>
      </c>
      <c r="M75" s="125">
        <f t="shared" si="11"/>
        <v>0</v>
      </c>
      <c r="N75" s="125">
        <f>IF(M75=0,0,auxiliary_calculations!G46*$C$5*M75^2/(2*L75/1000))</f>
        <v>0</v>
      </c>
      <c r="O75" s="130">
        <f t="shared" si="12"/>
        <v>0</v>
      </c>
      <c r="P75" s="109">
        <f>IF(input_conditions!D61&gt;0,input_conditions!D61,)</f>
        <v>0</v>
      </c>
      <c r="Q75" s="131">
        <f t="shared" si="13"/>
        <v>0</v>
      </c>
      <c r="R75" s="124">
        <f t="shared" si="14"/>
        <v>0</v>
      </c>
      <c r="S75" s="124">
        <f t="shared" si="7"/>
        <v>0</v>
      </c>
      <c r="T75" s="125"/>
    </row>
    <row r="76" spans="1:20">
      <c r="B76" s="118">
        <v>36</v>
      </c>
      <c r="C76" s="109">
        <f>IF(input_conditions!C62&gt;0,input_conditions!C62,)</f>
        <v>0</v>
      </c>
      <c r="D76" s="125">
        <f>IF(ISEVEN($B76),IF(MAX(D77:E77)&gt;0,SUMIFS(input_conditions!$E$18:$X$18,input_conditions!$E$17:$X$17,"&lt;="&amp;LOOKUP($B76,pipe_to_pros)),0),LOOKUP(LOOKUP($B76,pipe_to_pros),input_conditions!$E$17:$X$18))</f>
        <v>0</v>
      </c>
      <c r="E76" s="125">
        <f>IF(ISEVEN($B76),IF(MAX(D77:E77)&gt;0,SUMIFS(input_conditions!$E$19:$X$19,input_conditions!$E$17:$X$17,"&lt;="&amp;LOOKUP($B76,pipe_to_pros)),0),LOOKUP(LOOKUP($B76,pipe_to_pros),input_conditions!$E$17:$X$19))</f>
        <v>0</v>
      </c>
      <c r="F76" s="125">
        <f>IF(ISEVEN($B76),IF(MAX(F77:G77)&gt;0,SUMIFS(input_conditions!$E$18:$X$18,input_conditions!$E$17:$X$17,"&gt;"&amp;LOOKUP($B76,pipe_to_pros)),0),LOOKUP(LOOKUP($B76,pipe_to_pros),input_conditions!$E$17:$X$18))</f>
        <v>0</v>
      </c>
      <c r="G76" s="125">
        <f>IF(ISEVEN($B76),IF(MAX(F77:G77)&gt;0,SUMIFS(input_conditions!$E$19:$X$19,input_conditions!$E$17:$X$17,"&gt;"&amp;LOOKUP($B76,pipe_to_pros)),0),LOOKUP(LOOKUP($B76,pipe_to_pros),input_conditions!$E$17:$X$19))</f>
        <v>0</v>
      </c>
      <c r="H76" s="125">
        <f t="shared" si="8"/>
        <v>0</v>
      </c>
      <c r="I76" s="125">
        <f t="shared" si="9"/>
        <v>0</v>
      </c>
      <c r="J76" s="125">
        <f t="shared" si="10"/>
        <v>0</v>
      </c>
      <c r="K76" s="132">
        <v>20</v>
      </c>
      <c r="L76" s="109">
        <f>IFERROR(IF($C$6="PJP",LOOKUP(K76,medium_components!$B$31:$C$48),LOOKUP(K76,medium_components!$F$31:$G$48)),0)</f>
        <v>21.7</v>
      </c>
      <c r="M76" s="125">
        <f t="shared" si="11"/>
        <v>0</v>
      </c>
      <c r="N76" s="125">
        <f>IF(M76=0,0,auxiliary_calculations!G47*$C$5*M76^2/(2*L76/1000))</f>
        <v>0</v>
      </c>
      <c r="O76" s="130">
        <f t="shared" si="12"/>
        <v>0</v>
      </c>
      <c r="P76" s="109">
        <f>IF(input_conditions!D62&gt;0,input_conditions!D62,)</f>
        <v>0</v>
      </c>
      <c r="Q76" s="131">
        <f t="shared" si="13"/>
        <v>0</v>
      </c>
      <c r="R76" s="124">
        <f t="shared" si="14"/>
        <v>0</v>
      </c>
      <c r="S76" s="124">
        <f t="shared" si="7"/>
        <v>0</v>
      </c>
      <c r="T76" s="125"/>
    </row>
    <row r="77" spans="1:20">
      <c r="B77" s="118">
        <v>37</v>
      </c>
      <c r="C77" s="109">
        <f>IF(input_conditions!C63&gt;0,input_conditions!C63,)</f>
        <v>0</v>
      </c>
      <c r="D77" s="125">
        <f>IF(ISEVEN($B77),IF(MAX(D78:E78)&gt;0,SUMIFS(input_conditions!$E$18:$X$18,input_conditions!$E$17:$X$17,"&lt;="&amp;LOOKUP($B77,pipe_to_pros)),0),LOOKUP(LOOKUP($B77,pipe_to_pros),input_conditions!$E$17:$X$18))</f>
        <v>0</v>
      </c>
      <c r="E77" s="125">
        <f>IF(ISEVEN($B77),IF(MAX(D78:E78)&gt;0,SUMIFS(input_conditions!$E$19:$X$19,input_conditions!$E$17:$X$17,"&lt;="&amp;LOOKUP($B77,pipe_to_pros)),0),LOOKUP(LOOKUP($B77,pipe_to_pros),input_conditions!$E$17:$X$19))</f>
        <v>0</v>
      </c>
      <c r="F77" s="125">
        <f>IF(ISEVEN($B77),IF(MAX(F78:G78)&gt;0,SUMIFS(input_conditions!$E$18:$X$18,input_conditions!$E$17:$X$17,"&gt;"&amp;LOOKUP($B77,pipe_to_pros)),0),LOOKUP(LOOKUP($B77,pipe_to_pros),input_conditions!$E$17:$X$18))</f>
        <v>0</v>
      </c>
      <c r="G77" s="125">
        <f>IF(ISEVEN($B77),IF(MAX(F78:G78)&gt;0,SUMIFS(input_conditions!$E$19:$X$19,input_conditions!$E$17:$X$17,"&gt;"&amp;LOOKUP($B77,pipe_to_pros)),0),LOOKUP(LOOKUP($B77,pipe_to_pros),input_conditions!$E$17:$X$19))</f>
        <v>0</v>
      </c>
      <c r="H77" s="125">
        <f t="shared" si="8"/>
        <v>0</v>
      </c>
      <c r="I77" s="125">
        <f t="shared" si="9"/>
        <v>0</v>
      </c>
      <c r="J77" s="125">
        <f t="shared" si="10"/>
        <v>0</v>
      </c>
      <c r="K77" s="132">
        <v>20</v>
      </c>
      <c r="L77" s="109">
        <f>IFERROR(IF($C$6="PJP",LOOKUP(K77,medium_components!$B$31:$C$48),LOOKUP(K77,medium_components!$F$31:$G$48)),0)</f>
        <v>21.7</v>
      </c>
      <c r="M77" s="125">
        <f t="shared" si="11"/>
        <v>0</v>
      </c>
      <c r="N77" s="125">
        <f>IF(M77=0,0,auxiliary_calculations!G48*$C$5*M77^2/(2*L77/1000))</f>
        <v>0</v>
      </c>
      <c r="O77" s="130">
        <f t="shared" si="12"/>
        <v>0</v>
      </c>
      <c r="P77" s="109">
        <f>IF(input_conditions!D63&gt;0,input_conditions!D63,)</f>
        <v>0</v>
      </c>
      <c r="Q77" s="131">
        <f t="shared" si="13"/>
        <v>0</v>
      </c>
      <c r="R77" s="124">
        <f t="shared" si="14"/>
        <v>0</v>
      </c>
      <c r="S77" s="124">
        <f t="shared" si="7"/>
        <v>0</v>
      </c>
      <c r="T77" s="125"/>
    </row>
    <row r="78" spans="1:20">
      <c r="B78" s="118">
        <v>38</v>
      </c>
      <c r="C78" s="109">
        <f>IF(input_conditions!C64&gt;0,input_conditions!C64,)</f>
        <v>0</v>
      </c>
      <c r="D78" s="125">
        <f>IF(ISEVEN($B78),IF(MAX(D79:E79)&gt;0,SUMIFS(input_conditions!$E$18:$X$18,input_conditions!$E$17:$X$17,"&lt;="&amp;LOOKUP($B78,pipe_to_pros)),0),LOOKUP(LOOKUP($B78,pipe_to_pros),input_conditions!$E$17:$X$18))</f>
        <v>0</v>
      </c>
      <c r="E78" s="125">
        <f>IF(ISEVEN($B78),IF(MAX(D79:E79)&gt;0,SUMIFS(input_conditions!$E$19:$X$19,input_conditions!$E$17:$X$17,"&lt;="&amp;LOOKUP($B78,pipe_to_pros)),0),LOOKUP(LOOKUP($B78,pipe_to_pros),input_conditions!$E$17:$X$19))</f>
        <v>0</v>
      </c>
      <c r="F78" s="125">
        <f>IF(ISEVEN($B78),IF(MAX(F79:G79)&gt;0,SUMIFS(input_conditions!$E$18:$X$18,input_conditions!$E$17:$X$17,"&gt;"&amp;LOOKUP($B78,pipe_to_pros)),0),LOOKUP(LOOKUP($B78,pipe_to_pros),input_conditions!$E$17:$X$18))</f>
        <v>0</v>
      </c>
      <c r="G78" s="125">
        <f>IF(ISEVEN($B78),IF(MAX(F79:G79)&gt;0,SUMIFS(input_conditions!$E$19:$X$19,input_conditions!$E$17:$X$17,"&gt;"&amp;LOOKUP($B78,pipe_to_pros)),0),LOOKUP(LOOKUP($B78,pipe_to_pros),input_conditions!$E$17:$X$19))</f>
        <v>0</v>
      </c>
      <c r="H78" s="125">
        <f t="shared" si="8"/>
        <v>0</v>
      </c>
      <c r="I78" s="125">
        <f t="shared" si="9"/>
        <v>0</v>
      </c>
      <c r="J78" s="125">
        <f t="shared" si="10"/>
        <v>0</v>
      </c>
      <c r="K78" s="132">
        <v>20</v>
      </c>
      <c r="L78" s="109">
        <f>IFERROR(IF($C$6="PJP",LOOKUP(K78,medium_components!$B$31:$C$48),LOOKUP(K78,medium_components!$F$31:$G$48)),0)</f>
        <v>21.7</v>
      </c>
      <c r="M78" s="125">
        <f t="shared" si="11"/>
        <v>0</v>
      </c>
      <c r="N78" s="125">
        <f>IF(M78=0,0,auxiliary_calculations!G49*$C$5*M78^2/(2*L78/1000))</f>
        <v>0</v>
      </c>
      <c r="O78" s="130">
        <f t="shared" si="12"/>
        <v>0</v>
      </c>
      <c r="P78" s="109">
        <f>IF(input_conditions!D64&gt;0,input_conditions!D64,)</f>
        <v>0</v>
      </c>
      <c r="Q78" s="131">
        <f t="shared" si="13"/>
        <v>0</v>
      </c>
      <c r="R78" s="124">
        <f t="shared" si="14"/>
        <v>0</v>
      </c>
      <c r="S78" s="124">
        <f t="shared" si="7"/>
        <v>0</v>
      </c>
      <c r="T78" s="125"/>
    </row>
    <row r="79" spans="1:20">
      <c r="B79" s="118">
        <v>39</v>
      </c>
      <c r="C79" s="109">
        <f>IF(input_conditions!C65&gt;0,input_conditions!C65,)</f>
        <v>0</v>
      </c>
      <c r="D79" s="125">
        <f>IF(ISEVEN($B79),IF(MAX(D80:E80)&gt;0,SUMIFS(input_conditions!$E$18:$X$18,input_conditions!$E$17:$X$17,"&lt;="&amp;LOOKUP($B79,pipe_to_pros)),0),LOOKUP(LOOKUP($B79,pipe_to_pros),input_conditions!$E$17:$X$18))</f>
        <v>0</v>
      </c>
      <c r="E79" s="125">
        <f>IF(ISEVEN($B79),IF(MAX(D80:E80)&gt;0,SUMIFS(input_conditions!$E$19:$X$19,input_conditions!$E$17:$X$17,"&lt;="&amp;LOOKUP($B79,pipe_to_pros)),0),LOOKUP(LOOKUP($B79,pipe_to_pros),input_conditions!$E$17:$X$19))</f>
        <v>0</v>
      </c>
      <c r="F79" s="125">
        <f>IF(ISEVEN($B79),IF(MAX(F80:G80)&gt;0,SUMIFS(input_conditions!$E$18:$X$18,input_conditions!$E$17:$X$17,"&gt;"&amp;LOOKUP($B79,pipe_to_pros)),0),LOOKUP(LOOKUP($B79,pipe_to_pros),input_conditions!$E$17:$X$18))</f>
        <v>0</v>
      </c>
      <c r="G79" s="125">
        <f>IF(ISEVEN($B79),IF(MAX(F80:G80)&gt;0,SUMIFS(input_conditions!$E$19:$X$19,input_conditions!$E$17:$X$17,"&gt;"&amp;LOOKUP($B79,pipe_to_pros)),0),LOOKUP(LOOKUP($B79,pipe_to_pros),input_conditions!$E$17:$X$19))</f>
        <v>0</v>
      </c>
      <c r="H79" s="125">
        <f t="shared" si="8"/>
        <v>0</v>
      </c>
      <c r="I79" s="125">
        <f t="shared" si="9"/>
        <v>0</v>
      </c>
      <c r="J79" s="125">
        <f t="shared" si="10"/>
        <v>0</v>
      </c>
      <c r="K79" s="132">
        <v>20</v>
      </c>
      <c r="L79" s="109">
        <f>IFERROR(IF($C$6="PJP",LOOKUP(K79,medium_components!$B$31:$C$48),LOOKUP(K79,medium_components!$F$31:$G$48)),0)</f>
        <v>21.7</v>
      </c>
      <c r="M79" s="125">
        <f t="shared" si="11"/>
        <v>0</v>
      </c>
      <c r="N79" s="125">
        <f>IF(M79=0,0,auxiliary_calculations!G50*$C$5*M79^2/(2*L79/1000))</f>
        <v>0</v>
      </c>
      <c r="O79" s="130">
        <f t="shared" si="12"/>
        <v>0</v>
      </c>
      <c r="P79" s="109">
        <f>IF(input_conditions!D65&gt;0,input_conditions!D65,)</f>
        <v>0</v>
      </c>
      <c r="Q79" s="131">
        <f t="shared" si="13"/>
        <v>0</v>
      </c>
      <c r="R79" s="124">
        <f t="shared" si="14"/>
        <v>0</v>
      </c>
      <c r="S79" s="124">
        <f t="shared" si="7"/>
        <v>0</v>
      </c>
      <c r="T79" s="125"/>
    </row>
    <row r="80" spans="1:20">
      <c r="A80" s="192" t="s">
        <v>270</v>
      </c>
      <c r="B80" s="118">
        <v>40</v>
      </c>
      <c r="C80" s="109">
        <f>IF(input_conditions!C66&gt;0,input_conditions!C66,)</f>
        <v>0</v>
      </c>
      <c r="D80" s="125">
        <f>IF(ISEVEN($B80),IF(MAX(D81:E81)&gt;0,SUMIFS(input_conditions!$E$18:$X$18,input_conditions!$E$17:$X$17,"&lt;="&amp;LOOKUP($B80,pipe_to_pros)),0),LOOKUP(LOOKUP($B80,pipe_to_pros),input_conditions!$E$17:$X$18))</f>
        <v>0</v>
      </c>
      <c r="E80" s="125">
        <f>IF(ISEVEN($B80),IF(MAX(D81:E81)&gt;0,SUMIFS(input_conditions!$E$19:$X$19,input_conditions!$E$17:$X$17,"&lt;="&amp;LOOKUP($B80,pipe_to_pros)),0),LOOKUP(LOOKUP($B80,pipe_to_pros),input_conditions!$E$17:$X$19))</f>
        <v>0</v>
      </c>
      <c r="F80" s="125">
        <f>IF(ISEVEN($B80),IF(MAX(F81:G81)&gt;0,SUMIFS(input_conditions!$E$18:$X$18,input_conditions!$E$17:$X$17,"&gt;"&amp;LOOKUP($B80,pipe_to_pros)),0),LOOKUP(LOOKUP($B80,pipe_to_pros),input_conditions!$E$17:$X$18))</f>
        <v>0</v>
      </c>
      <c r="G80" s="125">
        <f>IF(ISEVEN($B80),IF(MAX(F81:G81)&gt;0,SUMIFS(input_conditions!$E$19:$X$19,input_conditions!$E$17:$X$17,"&gt;"&amp;LOOKUP($B80,pipe_to_pros)),0),LOOKUP(LOOKUP($B80,pipe_to_pros),input_conditions!$E$17:$X$19))</f>
        <v>0</v>
      </c>
      <c r="H80" s="125">
        <f t="shared" ref="H80" si="15">IF(ISEVEN(B80),MAX(MIN(D80,G80),MIN(E80,F80)),IF(OR(MAX(D80:G80)=G80,MAX(D80:G80)=E80),IF(IFERROR(F81+D79,MAX(F81,D79))&lt;E80,IFERROR(F81+D79,MAX(F81,D79)),E80),IF(IFERROR(G81+E79,MAX(G81,E79))&lt;D80,IFERROR(G81+E79,MAX(G81,E79)),D80)))</f>
        <v>0</v>
      </c>
      <c r="I80" s="125">
        <f t="shared" ref="I80" si="16">((H80/($I$4*$F$6))/$C$5)*3600</f>
        <v>0</v>
      </c>
      <c r="J80" s="125">
        <f t="shared" ref="J80" si="17">IF(ISODD(B80),2*SQRT((I80/3600)/(PI()*$I$6))*1000,2*SQRT((I80/3600)/(PI()*$I$7))*1000)</f>
        <v>0</v>
      </c>
      <c r="K80" s="132">
        <v>20</v>
      </c>
      <c r="L80" s="109">
        <f>IFERROR(IF($C$6="PJP",LOOKUP(K80,medium_components!$B$31:$C$48),LOOKUP(K80,medium_components!$F$31:$G$48)),0)</f>
        <v>21.7</v>
      </c>
      <c r="M80" s="125">
        <f t="shared" ref="M80" si="18">IF(N(L80)=0,0,(4*I80/(((L80/1000)^2)*PI()))/3600)</f>
        <v>0</v>
      </c>
      <c r="N80" s="125">
        <f>IF(M80=0,0,auxiliary_calculations!G51*$C$5*M80^2/(2*L80/1000))</f>
        <v>0</v>
      </c>
      <c r="O80" s="130">
        <f t="shared" ref="O80" si="19">2*N80*C80/1000</f>
        <v>0</v>
      </c>
      <c r="P80" s="109">
        <f>IF(input_conditions!D66&gt;0,input_conditions!D66,)</f>
        <v>0</v>
      </c>
      <c r="Q80" s="131">
        <f t="shared" ref="Q80" si="20">(P80*$C$5*M80^2)/2/1000</f>
        <v>0</v>
      </c>
      <c r="R80" s="124">
        <f t="shared" ref="R80" si="21">IF($C$9="Yes",O80+Q80,O80+O80*$L$7)</f>
        <v>0</v>
      </c>
      <c r="S80" s="124">
        <f t="shared" si="7"/>
        <v>0</v>
      </c>
      <c r="T80" s="125"/>
    </row>
    <row r="81" spans="20:20">
      <c r="T81" s="125"/>
    </row>
  </sheetData>
  <sheetProtection algorithmName="SHA-512" hashValue="TPzVd17HnADYKyS0dtPxEHY+nvBZDwwZMU5mMfpVEaoarqH948pavxcpcXh3sl0iPnjtzblcgn7tMz+ODiJWQQ==" saltValue="mBemSJN6whHvmk/312MxMQ==" spinCount="100000" sheet="1" objects="1" scenarios="1"/>
  <mergeCells count="4">
    <mergeCell ref="A4:A7"/>
    <mergeCell ref="A9:B9"/>
    <mergeCell ref="D38:G38"/>
    <mergeCell ref="B2:F2"/>
  </mergeCell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619DE13-358A-43BC-894F-AB41F6B1D6F6}">
          <x14:formula1>
            <xm:f>auxiliary_calculations!$A$59:$A$60</xm:f>
          </x14:formula1>
          <xm:sqref>C9 J9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921DE-1084-4E7F-8903-5C2DF6B284FC}">
  <sheetPr>
    <tabColor indexed="12"/>
  </sheetPr>
  <dimension ref="A2:Z173"/>
  <sheetViews>
    <sheetView workbookViewId="0">
      <selection activeCell="I38" sqref="I38"/>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612</v>
      </c>
      <c r="C12" s="63" t="s">
        <v>201</v>
      </c>
      <c r="D12" s="180">
        <v>0.1</v>
      </c>
    </row>
    <row r="13" spans="1:24">
      <c r="A13" s="198"/>
      <c r="B13" t="s">
        <v>313</v>
      </c>
      <c r="C13" s="64" t="s">
        <v>15</v>
      </c>
      <c r="D13" s="133" t="s">
        <v>198</v>
      </c>
      <c r="E13" s="42" t="s">
        <v>15</v>
      </c>
    </row>
    <row r="14" spans="1:24">
      <c r="A14" s="198"/>
      <c r="B14" t="s">
        <v>611</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591</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600</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182</v>
      </c>
      <c r="L85" s="121" t="s">
        <v>530</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376</v>
      </c>
      <c r="S86" s="118" t="s">
        <v>18</v>
      </c>
      <c r="T86" s="118" t="s">
        <v>33</v>
      </c>
      <c r="U86" s="118" t="s">
        <v>138</v>
      </c>
      <c r="V86" s="118" t="s">
        <v>138</v>
      </c>
      <c r="W86" s="118"/>
      <c r="X86" s="118"/>
      <c r="Y86" s="109"/>
      <c r="Z86" s="109"/>
    </row>
    <row r="87" spans="1:26">
      <c r="A87" s="193" t="s">
        <v>280</v>
      </c>
      <c r="B87" s="118">
        <v>1</v>
      </c>
      <c r="C87" s="124">
        <v>25.272622950819674</v>
      </c>
      <c r="D87" s="125">
        <v>1.471421781755438</v>
      </c>
      <c r="E87" s="124">
        <v>1.471421781755438</v>
      </c>
      <c r="F87" s="126">
        <v>73.6361264924236</v>
      </c>
      <c r="G87" s="109">
        <v>20</v>
      </c>
      <c r="H87" s="109">
        <v>0</v>
      </c>
      <c r="I87" s="125">
        <v>0</v>
      </c>
      <c r="J87" s="125">
        <v>0</v>
      </c>
      <c r="K87" s="125">
        <v>113.6361264924236</v>
      </c>
      <c r="L87" s="124">
        <v>19.449064251721584</v>
      </c>
      <c r="M87" s="125">
        <v>1.3704056649191396</v>
      </c>
      <c r="N87" s="127">
        <v>1.6</v>
      </c>
      <c r="O87" s="124">
        <v>83.36327091985396</v>
      </c>
      <c r="P87" s="125">
        <v>0.42316510616219033</v>
      </c>
      <c r="Q87" s="109">
        <v>0</v>
      </c>
      <c r="R87" s="125">
        <v>0</v>
      </c>
      <c r="S87" s="109">
        <v>0</v>
      </c>
      <c r="T87" s="125">
        <v>0</v>
      </c>
      <c r="U87" s="124">
        <v>0.40287937112736605</v>
      </c>
      <c r="V87" s="124">
        <v>0.40307213637670936</v>
      </c>
      <c r="W87" s="109"/>
      <c r="X87" s="125"/>
      <c r="Y87" s="109"/>
      <c r="Z87" s="109"/>
    </row>
    <row r="88" spans="1:26">
      <c r="A88" s="120"/>
      <c r="B88" s="118">
        <v>2</v>
      </c>
      <c r="C88" s="124">
        <v>21.507529411764708</v>
      </c>
      <c r="D88" s="125">
        <v>1.2522106355877838</v>
      </c>
      <c r="E88" s="124">
        <v>1.2522106355877838</v>
      </c>
      <c r="F88" s="126">
        <v>53.46271673003325</v>
      </c>
      <c r="G88" s="109">
        <v>20</v>
      </c>
      <c r="H88" s="109">
        <v>0</v>
      </c>
      <c r="I88" s="125">
        <v>0</v>
      </c>
      <c r="J88" s="125">
        <v>0</v>
      </c>
      <c r="K88" s="125">
        <v>93.46271673003325</v>
      </c>
      <c r="L88" s="124">
        <v>17.39181259330935</v>
      </c>
      <c r="M88" s="125">
        <v>1.2859626739596548</v>
      </c>
      <c r="N88" s="127">
        <v>1.6</v>
      </c>
      <c r="O88" s="124">
        <v>60.374724432005088</v>
      </c>
      <c r="P88" s="125">
        <v>0.39245793466111967</v>
      </c>
      <c r="Q88" s="109">
        <v>0</v>
      </c>
      <c r="R88" s="125">
        <v>0</v>
      </c>
      <c r="S88" s="109">
        <v>0</v>
      </c>
      <c r="T88" s="125">
        <v>0</v>
      </c>
      <c r="U88" s="124">
        <v>0.34285875038681185</v>
      </c>
      <c r="V88" s="124">
        <v>0.34302279763580079</v>
      </c>
      <c r="W88" s="109"/>
      <c r="X88" s="125"/>
      <c r="Y88" s="109"/>
      <c r="Z88" s="109"/>
    </row>
    <row r="89" spans="1:26">
      <c r="A89" s="120"/>
      <c r="B89" s="118">
        <v>3</v>
      </c>
      <c r="C89" s="124">
        <v>21.244897959183675</v>
      </c>
      <c r="D89" s="125">
        <v>1.2369197162141272</v>
      </c>
      <c r="E89" s="124">
        <v>1.2369197162141272</v>
      </c>
      <c r="F89" s="126">
        <v>42.239083541032571</v>
      </c>
      <c r="G89" s="109">
        <v>20</v>
      </c>
      <c r="H89" s="109">
        <v>0</v>
      </c>
      <c r="I89" s="125">
        <v>0</v>
      </c>
      <c r="J89" s="125">
        <v>0</v>
      </c>
      <c r="K89" s="125">
        <v>82.239083541032571</v>
      </c>
      <c r="L89" s="124">
        <v>16.887859928705545</v>
      </c>
      <c r="M89" s="125">
        <v>1.3541680297940271</v>
      </c>
      <c r="N89" s="127">
        <v>1.6</v>
      </c>
      <c r="O89" s="124">
        <v>58.909238599963118</v>
      </c>
      <c r="P89" s="125">
        <v>0.41735698807044685</v>
      </c>
      <c r="Q89" s="109">
        <v>0</v>
      </c>
      <c r="R89" s="125">
        <v>0</v>
      </c>
      <c r="S89" s="109">
        <v>0</v>
      </c>
      <c r="T89" s="125">
        <v>0</v>
      </c>
      <c r="U89" s="124">
        <v>0.33867205418752866</v>
      </c>
      <c r="V89" s="124">
        <v>0.33883409823259453</v>
      </c>
      <c r="W89" s="109"/>
      <c r="X89" s="125"/>
      <c r="Y89" s="109"/>
      <c r="Z89" s="109"/>
    </row>
    <row r="90" spans="1:26">
      <c r="A90" s="120"/>
      <c r="B90" s="118">
        <v>4</v>
      </c>
      <c r="C90" s="124">
        <v>41.826976047904182</v>
      </c>
      <c r="D90" s="125">
        <v>2.435248756791708</v>
      </c>
      <c r="E90" s="124">
        <v>2.435248756791708</v>
      </c>
      <c r="F90" s="126">
        <v>57.188372675839886</v>
      </c>
      <c r="G90" s="109">
        <v>20</v>
      </c>
      <c r="H90" s="109">
        <v>0</v>
      </c>
      <c r="I90" s="125">
        <v>0</v>
      </c>
      <c r="J90" s="125">
        <v>0</v>
      </c>
      <c r="K90" s="125">
        <v>97.188372675839886</v>
      </c>
      <c r="L90" s="124">
        <v>18.412364225544959</v>
      </c>
      <c r="M90" s="125">
        <v>2.4524849470044527</v>
      </c>
      <c r="N90" s="127">
        <v>2.5</v>
      </c>
      <c r="O90" s="124">
        <v>93.529151376541947</v>
      </c>
      <c r="P90" s="125">
        <v>0.49040669881417687</v>
      </c>
      <c r="Q90" s="109">
        <v>0</v>
      </c>
      <c r="R90" s="125">
        <v>0</v>
      </c>
      <c r="S90" s="109">
        <v>0</v>
      </c>
      <c r="T90" s="125">
        <v>0</v>
      </c>
      <c r="U90" s="124">
        <v>0.66677787418944967</v>
      </c>
      <c r="V90" s="124">
        <v>0.66709690666513854</v>
      </c>
      <c r="W90" s="109"/>
      <c r="X90" s="125"/>
      <c r="Y90" s="109"/>
      <c r="Z90" s="109"/>
    </row>
    <row r="91" spans="1:26">
      <c r="A91" s="109"/>
      <c r="B91" s="118">
        <v>5</v>
      </c>
      <c r="C91" s="124">
        <v>21.244897959183675</v>
      </c>
      <c r="D91" s="125">
        <v>1.2369197162141272</v>
      </c>
      <c r="E91" s="124">
        <v>1.2369197162141272</v>
      </c>
      <c r="F91" s="126">
        <v>73.6361264924236</v>
      </c>
      <c r="G91" s="109">
        <v>20</v>
      </c>
      <c r="H91" s="109">
        <v>0</v>
      </c>
      <c r="I91" s="125">
        <v>0</v>
      </c>
      <c r="J91" s="125">
        <v>0</v>
      </c>
      <c r="K91" s="125">
        <v>113.6361264924236</v>
      </c>
      <c r="L91" s="124">
        <v>20.089679523993226</v>
      </c>
      <c r="M91" s="125">
        <v>1.1520026461262149</v>
      </c>
      <c r="N91" s="127">
        <v>1.6</v>
      </c>
      <c r="O91" s="124">
        <v>58.909238599963118</v>
      </c>
      <c r="P91" s="125">
        <v>0.34141304559772495</v>
      </c>
      <c r="Q91" s="109">
        <v>0</v>
      </c>
      <c r="R91" s="125">
        <v>0</v>
      </c>
      <c r="S91" s="109">
        <v>0</v>
      </c>
      <c r="T91" s="125">
        <v>0</v>
      </c>
      <c r="U91" s="124">
        <v>0.33867205418752866</v>
      </c>
      <c r="V91" s="124">
        <v>0.33883409823259453</v>
      </c>
      <c r="W91" s="109"/>
      <c r="X91" s="125"/>
      <c r="Y91" s="109"/>
      <c r="Z91" s="109"/>
    </row>
    <row r="92" spans="1:26">
      <c r="A92" s="120"/>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8"/>
      <c r="B108" s="118"/>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c r="A109" s="123"/>
      <c r="B109" s="118"/>
      <c r="C109" s="109"/>
      <c r="D109" s="125"/>
      <c r="E109" s="109"/>
      <c r="F109" s="109"/>
      <c r="G109" s="125"/>
      <c r="H109" s="109"/>
      <c r="I109" s="109"/>
      <c r="J109" s="125"/>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613</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285</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09"/>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25.272622950819674</v>
      </c>
      <c r="I114" s="125">
        <v>1.471421781755438</v>
      </c>
      <c r="J114" s="125">
        <v>22.812474654571588</v>
      </c>
      <c r="K114" s="132">
        <v>25</v>
      </c>
      <c r="L114" s="109">
        <v>27.3</v>
      </c>
      <c r="M114" s="125">
        <v>0.69826376291842229</v>
      </c>
      <c r="N114" s="125">
        <v>215.50997540407806</v>
      </c>
      <c r="O114" s="130">
        <v>4.3101995080815616</v>
      </c>
      <c r="P114" s="109">
        <v>2</v>
      </c>
      <c r="Q114" s="131">
        <v>0.48059512324091719</v>
      </c>
      <c r="R114" s="124">
        <v>4.7412194588897174</v>
      </c>
      <c r="S114" s="124">
        <v>1.7936925697520658</v>
      </c>
      <c r="T114" s="125"/>
      <c r="U114" s="125"/>
      <c r="V114" s="109"/>
      <c r="W114" s="109"/>
      <c r="X114" s="109"/>
      <c r="Y114" s="109"/>
      <c r="Z114" s="109"/>
    </row>
    <row r="115" spans="1:26">
      <c r="A115" s="109"/>
      <c r="B115" s="118">
        <v>2</v>
      </c>
      <c r="C115" s="109">
        <v>40</v>
      </c>
      <c r="D115" s="125">
        <v>25.272622950819674</v>
      </c>
      <c r="E115" s="125">
        <v>25.272622950819674</v>
      </c>
      <c r="F115" s="125">
        <v>105.82430137803624</v>
      </c>
      <c r="G115" s="125">
        <v>105.82430137803624</v>
      </c>
      <c r="H115" s="125">
        <v>25.272622950819674</v>
      </c>
      <c r="I115" s="125">
        <v>1.471421781755438</v>
      </c>
      <c r="J115" s="125">
        <v>18.626307557958107</v>
      </c>
      <c r="K115" s="132">
        <v>25</v>
      </c>
      <c r="L115" s="109">
        <v>27.3</v>
      </c>
      <c r="M115" s="125">
        <v>0.69826376291842229</v>
      </c>
      <c r="N115" s="125">
        <v>215.50997540407806</v>
      </c>
      <c r="O115" s="130">
        <v>17.240798032326246</v>
      </c>
      <c r="P115" s="109">
        <v>2</v>
      </c>
      <c r="Q115" s="131">
        <v>0.48059512324091719</v>
      </c>
      <c r="R115" s="124">
        <v>18.96487783555887</v>
      </c>
      <c r="S115" s="124">
        <v>7.1747702790082633</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46.780152362584381</v>
      </c>
      <c r="E117" s="125">
        <v>46.780152362584381</v>
      </c>
      <c r="F117" s="125">
        <v>84.316771966271531</v>
      </c>
      <c r="G117" s="125">
        <v>84.316771966271531</v>
      </c>
      <c r="H117" s="125">
        <v>46.780152362584381</v>
      </c>
      <c r="I117" s="125">
        <v>2.7236324173432216</v>
      </c>
      <c r="J117" s="125">
        <v>25.341506353703949</v>
      </c>
      <c r="K117" s="132">
        <v>32</v>
      </c>
      <c r="L117" s="109">
        <v>36</v>
      </c>
      <c r="M117" s="125">
        <v>0.74327771328103875</v>
      </c>
      <c r="N117" s="125">
        <v>171.34523599895172</v>
      </c>
      <c r="O117" s="130">
        <v>13.707618879916136</v>
      </c>
      <c r="P117" s="109">
        <v>2</v>
      </c>
      <c r="Q117" s="131">
        <v>0.54455603128813734</v>
      </c>
      <c r="R117" s="124">
        <v>15.078380767907751</v>
      </c>
      <c r="S117" s="124">
        <v>5.0344200017364686</v>
      </c>
      <c r="T117" s="125"/>
      <c r="U117" s="125"/>
      <c r="V117" s="109"/>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68.025050321768049</v>
      </c>
      <c r="E119" s="125">
        <v>68.025050321768049</v>
      </c>
      <c r="F119" s="125">
        <v>63.071874007087857</v>
      </c>
      <c r="G119" s="125">
        <v>63.071874007087857</v>
      </c>
      <c r="H119" s="125">
        <v>63.071874007087857</v>
      </c>
      <c r="I119" s="125">
        <v>3.6721684730058355</v>
      </c>
      <c r="J119" s="125">
        <v>29.425203717979365</v>
      </c>
      <c r="K119" s="132">
        <v>40</v>
      </c>
      <c r="L119" s="109">
        <v>41.9</v>
      </c>
      <c r="M119" s="125">
        <v>0.73977929082591243</v>
      </c>
      <c r="N119" s="125">
        <v>140.80006864597354</v>
      </c>
      <c r="O119" s="130">
        <v>13.93920679595138</v>
      </c>
      <c r="P119" s="109">
        <v>2</v>
      </c>
      <c r="Q119" s="131">
        <v>0.53944191679326969</v>
      </c>
      <c r="R119" s="124">
        <v>15.333127475546519</v>
      </c>
      <c r="S119" s="124">
        <v>5.1680102572723543</v>
      </c>
      <c r="T119" s="125"/>
      <c r="U119" s="125"/>
      <c r="V119" s="109"/>
      <c r="W119" s="109"/>
      <c r="X119" s="109"/>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09"/>
      <c r="Y120" s="109"/>
      <c r="Z120" s="109"/>
    </row>
    <row r="121" spans="1:26">
      <c r="A121" s="109"/>
      <c r="B121" s="118">
        <v>8</v>
      </c>
      <c r="C121" s="109">
        <v>46.5</v>
      </c>
      <c r="D121" s="125">
        <v>109.85202636967223</v>
      </c>
      <c r="E121" s="125">
        <v>109.85202636967223</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C261"/>
  <sheetViews>
    <sheetView topLeftCell="A63" workbookViewId="0">
      <selection activeCell="I26" sqref="I26"/>
    </sheetView>
  </sheetViews>
  <sheetFormatPr baseColWidth="10" defaultColWidth="11.19921875" defaultRowHeight="14.4"/>
  <cols>
    <col min="2" max="2" width="13.09765625" bestFit="1" customWidth="1"/>
    <col min="3" max="3" width="14.5" customWidth="1"/>
    <col min="4" max="4" width="16.19921875" customWidth="1"/>
    <col min="5" max="5" width="15.09765625" customWidth="1"/>
    <col min="11" max="11" width="13.5" bestFit="1" customWidth="1"/>
  </cols>
  <sheetData>
    <row r="1" spans="1:20" ht="15.05">
      <c r="B1" t="s">
        <v>240</v>
      </c>
      <c r="C1" t="s">
        <v>0</v>
      </c>
      <c r="G1" t="s">
        <v>203</v>
      </c>
      <c r="H1" t="s">
        <v>0</v>
      </c>
      <c r="L1" s="66" t="s">
        <v>207</v>
      </c>
      <c r="Q1" s="66" t="s">
        <v>204</v>
      </c>
    </row>
    <row r="3" spans="1:20" ht="15.05">
      <c r="A3" s="220" t="s">
        <v>1</v>
      </c>
      <c r="B3" s="1" t="s">
        <v>2</v>
      </c>
      <c r="C3" s="2" t="s">
        <v>3</v>
      </c>
      <c r="D3" s="2" t="s">
        <v>248</v>
      </c>
      <c r="E3" s="3" t="s">
        <v>4</v>
      </c>
      <c r="G3" s="1" t="s">
        <v>2</v>
      </c>
      <c r="H3" s="2" t="s">
        <v>3</v>
      </c>
      <c r="I3" s="2" t="s">
        <v>248</v>
      </c>
      <c r="J3" s="3" t="s">
        <v>4</v>
      </c>
      <c r="L3" s="1" t="s">
        <v>2</v>
      </c>
      <c r="M3" s="2" t="s">
        <v>3</v>
      </c>
      <c r="N3" s="2" t="s">
        <v>248</v>
      </c>
      <c r="O3" s="3" t="s">
        <v>4</v>
      </c>
      <c r="Q3" s="1" t="s">
        <v>2</v>
      </c>
      <c r="R3" s="2" t="s">
        <v>3</v>
      </c>
      <c r="S3" s="2" t="s">
        <v>248</v>
      </c>
      <c r="T3" s="3" t="s">
        <v>4</v>
      </c>
    </row>
    <row r="4" spans="1:20">
      <c r="A4" s="220"/>
      <c r="B4" s="4">
        <v>-20</v>
      </c>
      <c r="C4" s="5" t="s">
        <v>206</v>
      </c>
      <c r="D4" s="6" t="s">
        <v>206</v>
      </c>
      <c r="E4" s="7" t="s">
        <v>206</v>
      </c>
      <c r="G4" s="4">
        <v>-20</v>
      </c>
      <c r="H4" s="5" t="s">
        <v>205</v>
      </c>
      <c r="I4" s="6" t="s">
        <v>205</v>
      </c>
      <c r="J4" s="7" t="s">
        <v>205</v>
      </c>
      <c r="L4" s="4">
        <v>-20</v>
      </c>
      <c r="M4" s="5" t="s">
        <v>205</v>
      </c>
      <c r="N4" s="6" t="s">
        <v>205</v>
      </c>
      <c r="O4" s="7" t="s">
        <v>205</v>
      </c>
      <c r="Q4" s="4">
        <v>-20</v>
      </c>
      <c r="R4" s="5">
        <v>1062.8844488554621</v>
      </c>
      <c r="S4" s="6">
        <v>1.3900000000000001E-5</v>
      </c>
      <c r="T4" s="7">
        <v>3.5681710739575752</v>
      </c>
    </row>
    <row r="5" spans="1:20">
      <c r="A5" s="220"/>
      <c r="B5" s="8">
        <v>-15</v>
      </c>
      <c r="C5" s="9" t="s">
        <v>206</v>
      </c>
      <c r="D5" s="10" t="s">
        <v>206</v>
      </c>
      <c r="E5" s="11" t="s">
        <v>206</v>
      </c>
      <c r="G5" s="8">
        <v>-15</v>
      </c>
      <c r="H5" s="9" t="s">
        <v>205</v>
      </c>
      <c r="I5" s="10" t="s">
        <v>205</v>
      </c>
      <c r="J5" s="11" t="s">
        <v>205</v>
      </c>
      <c r="L5" s="8">
        <v>-15</v>
      </c>
      <c r="M5" s="9">
        <v>1052.0585812253335</v>
      </c>
      <c r="N5" s="10">
        <v>8.8799999999999997E-6</v>
      </c>
      <c r="O5" s="11">
        <v>3.7149915423590629</v>
      </c>
      <c r="Q5" s="8">
        <v>-15</v>
      </c>
      <c r="R5" s="9">
        <v>1060.9947609510832</v>
      </c>
      <c r="S5" s="10">
        <v>1.0380000000000001E-5</v>
      </c>
      <c r="T5" s="11">
        <v>3.5742587400912158</v>
      </c>
    </row>
    <row r="6" spans="1:20">
      <c r="A6" s="220"/>
      <c r="B6" s="8">
        <v>-10</v>
      </c>
      <c r="C6" s="9" t="s">
        <v>206</v>
      </c>
      <c r="D6" s="10" t="s">
        <v>206</v>
      </c>
      <c r="E6" s="11" t="s">
        <v>206</v>
      </c>
      <c r="G6" s="8">
        <v>-10</v>
      </c>
      <c r="H6" s="9">
        <v>1041.9020211679128</v>
      </c>
      <c r="I6" s="10">
        <v>6.0900000000000001E-6</v>
      </c>
      <c r="J6" s="11">
        <v>3.8444710184225994</v>
      </c>
      <c r="L6" s="8">
        <v>-10</v>
      </c>
      <c r="M6" s="9">
        <v>1050.4620916499782</v>
      </c>
      <c r="N6" s="10">
        <v>6.7299999999999999E-6</v>
      </c>
      <c r="O6" s="11">
        <v>3.7187072816100977</v>
      </c>
      <c r="Q6" s="8">
        <v>-10</v>
      </c>
      <c r="R6" s="9">
        <v>1059.0194379541826</v>
      </c>
      <c r="S6" s="10">
        <v>7.9999999999999996E-6</v>
      </c>
      <c r="T6" s="11">
        <v>3.5808514378342897</v>
      </c>
    </row>
    <row r="7" spans="1:20">
      <c r="A7" s="220"/>
      <c r="B7" s="8">
        <v>-5</v>
      </c>
      <c r="C7" s="9" t="s">
        <v>206</v>
      </c>
      <c r="D7" s="10" t="s">
        <v>206</v>
      </c>
      <c r="E7" s="11" t="s">
        <v>206</v>
      </c>
      <c r="G7" s="8">
        <v>-5</v>
      </c>
      <c r="H7" s="9">
        <v>1040.6881536859528</v>
      </c>
      <c r="I7" s="10">
        <v>4.6299999999999997E-6</v>
      </c>
      <c r="J7" s="11">
        <v>3.8465118000039413</v>
      </c>
      <c r="L7" s="8">
        <v>-5</v>
      </c>
      <c r="M7" s="9">
        <v>1048.7599602946059</v>
      </c>
      <c r="N7" s="10">
        <v>5.2900000000000002E-6</v>
      </c>
      <c r="O7" s="11">
        <v>3.722935384868014</v>
      </c>
      <c r="Q7" s="8">
        <v>-5</v>
      </c>
      <c r="R7" s="9">
        <v>1056.959734401471</v>
      </c>
      <c r="S7" s="10">
        <v>6.3300000000000004E-6</v>
      </c>
      <c r="T7" s="11">
        <v>3.5879237044806684</v>
      </c>
    </row>
    <row r="8" spans="1:20">
      <c r="A8" s="220"/>
      <c r="B8" s="8">
        <v>0</v>
      </c>
      <c r="C8" s="9">
        <v>999.84</v>
      </c>
      <c r="D8" s="10">
        <v>1.793E-6</v>
      </c>
      <c r="E8" s="11">
        <v>4.218</v>
      </c>
      <c r="G8" s="8">
        <v>0</v>
      </c>
      <c r="H8" s="9">
        <v>1039.3375449238495</v>
      </c>
      <c r="I8" s="10">
        <v>3.6799999999999999E-6</v>
      </c>
      <c r="J8" s="11">
        <v>3.8490349625501459</v>
      </c>
      <c r="L8" s="8">
        <v>0</v>
      </c>
      <c r="M8" s="9">
        <v>1046.9534416959261</v>
      </c>
      <c r="N8" s="10">
        <v>4.2699999999999998E-6</v>
      </c>
      <c r="O8" s="11">
        <v>3.7276532225593813</v>
      </c>
      <c r="Q8" s="8">
        <v>0</v>
      </c>
      <c r="R8" s="9">
        <v>1054.8169048296572</v>
      </c>
      <c r="S8" s="10">
        <v>5.1200000000000001E-6</v>
      </c>
      <c r="T8" s="11">
        <v>3.5954517607391896</v>
      </c>
    </row>
    <row r="9" spans="1:20">
      <c r="A9" s="220"/>
      <c r="B9" s="8">
        <v>5</v>
      </c>
      <c r="C9" s="9">
        <v>999.97</v>
      </c>
      <c r="D9" s="10">
        <v>1.5119000000000001E-6</v>
      </c>
      <c r="E9" s="11">
        <v>4.2030000000000003</v>
      </c>
      <c r="G9" s="8">
        <v>5</v>
      </c>
      <c r="H9" s="9">
        <v>1037.8514494183132</v>
      </c>
      <c r="I9" s="10">
        <v>3.0199999999999999E-6</v>
      </c>
      <c r="J9" s="11">
        <v>3.8520221943647983</v>
      </c>
      <c r="L9" s="8">
        <v>5</v>
      </c>
      <c r="M9" s="9">
        <v>1045.0437903906486</v>
      </c>
      <c r="N9" s="10">
        <v>3.5200000000000002E-6</v>
      </c>
      <c r="O9" s="11">
        <v>3.7328394784159018</v>
      </c>
      <c r="Q9" s="8">
        <v>5</v>
      </c>
      <c r="R9" s="9">
        <v>1052.5922037754517</v>
      </c>
      <c r="S9" s="10">
        <v>4.2100000000000003E-6</v>
      </c>
      <c r="T9" s="11">
        <v>3.6034133738762337</v>
      </c>
    </row>
    <row r="10" spans="1:20">
      <c r="A10" s="220"/>
      <c r="B10" s="8">
        <v>10</v>
      </c>
      <c r="C10" s="9">
        <v>999.7</v>
      </c>
      <c r="D10" s="10">
        <v>1.3069999999999999E-6</v>
      </c>
      <c r="E10" s="11">
        <v>4.1920000000000002</v>
      </c>
      <c r="G10" s="8">
        <v>10</v>
      </c>
      <c r="H10" s="9">
        <v>1036.2311217060549</v>
      </c>
      <c r="I10" s="10">
        <v>2.5299999999999999E-6</v>
      </c>
      <c r="J10" s="11">
        <v>3.8554560990121209</v>
      </c>
      <c r="L10" s="8">
        <v>10</v>
      </c>
      <c r="M10" s="9">
        <v>1043.032260915483</v>
      </c>
      <c r="N10" s="10">
        <v>2.9500000000000001E-6</v>
      </c>
      <c r="O10" s="11">
        <v>3.7384740555649931</v>
      </c>
      <c r="Q10" s="8">
        <v>10</v>
      </c>
      <c r="R10" s="9">
        <v>1050.2868857755652</v>
      </c>
      <c r="S10" s="10">
        <v>3.5200000000000002E-6</v>
      </c>
      <c r="T10" s="11">
        <v>3.6117877339960778</v>
      </c>
    </row>
    <row r="11" spans="1:20">
      <c r="A11" s="220"/>
      <c r="B11" s="8">
        <v>15</v>
      </c>
      <c r="C11" s="9">
        <v>999.1</v>
      </c>
      <c r="D11" s="10">
        <v>1.139E-6</v>
      </c>
      <c r="E11" s="11">
        <v>4.1849999999999996</v>
      </c>
      <c r="G11" s="8">
        <v>15</v>
      </c>
      <c r="H11" s="9">
        <v>1034.4778163237836</v>
      </c>
      <c r="I11" s="10">
        <v>2.1500000000000002E-6</v>
      </c>
      <c r="J11" s="11">
        <v>3.8593201388391645</v>
      </c>
      <c r="L11" s="8">
        <v>15</v>
      </c>
      <c r="M11" s="9">
        <v>1040.9201078071403</v>
      </c>
      <c r="N11" s="10">
        <v>2.5100000000000001E-6</v>
      </c>
      <c r="O11" s="11">
        <v>3.7445379905648792</v>
      </c>
      <c r="Q11" s="8">
        <v>15</v>
      </c>
      <c r="R11" s="9">
        <v>1047.9022053667061</v>
      </c>
      <c r="S11" s="10">
        <v>2.9799999999999998E-6</v>
      </c>
      <c r="T11" s="11">
        <v>3.6205553420108383</v>
      </c>
    </row>
    <row r="12" spans="1:20">
      <c r="A12" s="220"/>
      <c r="B12" s="8">
        <v>20</v>
      </c>
      <c r="C12" s="9">
        <v>998.21</v>
      </c>
      <c r="D12" s="10">
        <v>1.004E-6</v>
      </c>
      <c r="E12" s="11">
        <v>4.181</v>
      </c>
      <c r="G12" s="8">
        <v>20</v>
      </c>
      <c r="H12" s="9">
        <v>1032.5927878082093</v>
      </c>
      <c r="I12" s="10">
        <v>1.86E-6</v>
      </c>
      <c r="J12" s="11">
        <v>3.8635985826290811</v>
      </c>
      <c r="L12" s="8">
        <v>20</v>
      </c>
      <c r="M12" s="9">
        <v>1038.7085856023293</v>
      </c>
      <c r="N12" s="10">
        <v>2.1600000000000001E-6</v>
      </c>
      <c r="O12" s="11">
        <v>3.7510133746109897</v>
      </c>
      <c r="Q12" s="8">
        <v>20</v>
      </c>
      <c r="R12" s="9">
        <v>1045.4394170855853</v>
      </c>
      <c r="S12" s="10">
        <v>2.5500000000000001E-6</v>
      </c>
      <c r="T12" s="11">
        <v>3.6296979080314093</v>
      </c>
    </row>
    <row r="13" spans="1:20">
      <c r="A13" s="220"/>
      <c r="B13" s="8">
        <v>25</v>
      </c>
      <c r="C13" s="9">
        <v>997.05</v>
      </c>
      <c r="D13" s="10">
        <v>8.9299999999999996E-7</v>
      </c>
      <c r="E13" s="11">
        <v>4.1790000000000003</v>
      </c>
      <c r="G13" s="8">
        <v>25</v>
      </c>
      <c r="H13" s="9">
        <v>1030.5772906960417</v>
      </c>
      <c r="I13" s="10">
        <v>1.6199999999999999E-6</v>
      </c>
      <c r="J13" s="11">
        <v>3.8682764570372217</v>
      </c>
      <c r="L13" s="8">
        <v>25</v>
      </c>
      <c r="M13" s="9">
        <v>1036.3989488377611</v>
      </c>
      <c r="N13" s="10">
        <v>1.88E-6</v>
      </c>
      <c r="O13" s="11">
        <v>3.7578832812252885</v>
      </c>
      <c r="Q13" s="8">
        <v>25</v>
      </c>
      <c r="R13" s="9">
        <v>1042.8997754689128</v>
      </c>
      <c r="S13" s="10">
        <v>2.21E-6</v>
      </c>
      <c r="T13" s="11">
        <v>3.6391982590657412</v>
      </c>
    </row>
    <row r="14" spans="1:20">
      <c r="A14" s="220"/>
      <c r="B14" s="8">
        <v>30</v>
      </c>
      <c r="C14" s="9">
        <v>995.65</v>
      </c>
      <c r="D14" s="10">
        <v>8.0100000000000004E-7</v>
      </c>
      <c r="E14" s="11">
        <v>4.1769999999999996</v>
      </c>
      <c r="G14" s="8">
        <v>30</v>
      </c>
      <c r="H14" s="9">
        <v>1028.4325795239924</v>
      </c>
      <c r="I14" s="10">
        <v>1.4300000000000001E-6</v>
      </c>
      <c r="J14" s="11">
        <v>3.8733395014949097</v>
      </c>
      <c r="L14" s="8">
        <v>30</v>
      </c>
      <c r="M14" s="9">
        <v>1033.9924520501447</v>
      </c>
      <c r="N14" s="10">
        <v>1.6500000000000001E-6</v>
      </c>
      <c r="O14" s="11">
        <v>3.7651316998146607</v>
      </c>
      <c r="Q14" s="8">
        <v>30</v>
      </c>
      <c r="R14" s="9">
        <v>1040.2845350533989</v>
      </c>
      <c r="S14" s="10">
        <v>1.9300000000000002E-6</v>
      </c>
      <c r="T14" s="11">
        <v>3.6490402550447869</v>
      </c>
    </row>
    <row r="15" spans="1:20">
      <c r="A15" s="220"/>
      <c r="B15" s="8">
        <v>35</v>
      </c>
      <c r="C15" s="9">
        <v>994.03</v>
      </c>
      <c r="D15" s="10">
        <v>7.2399999999999997E-7</v>
      </c>
      <c r="E15" s="11">
        <v>4.1769999999999996</v>
      </c>
      <c r="G15" s="8">
        <v>35</v>
      </c>
      <c r="H15" s="9">
        <v>1026.1599088287694</v>
      </c>
      <c r="I15" s="10">
        <v>1.2699999999999999E-6</v>
      </c>
      <c r="J15" s="11">
        <v>3.8787741262954101</v>
      </c>
      <c r="L15" s="8">
        <v>35</v>
      </c>
      <c r="M15" s="9">
        <v>1031.4903497761909</v>
      </c>
      <c r="N15" s="10">
        <v>1.46E-6</v>
      </c>
      <c r="O15" s="11">
        <v>3.7727434745500084</v>
      </c>
      <c r="Q15" s="8">
        <v>35</v>
      </c>
      <c r="R15" s="9">
        <v>1037.5949503757527</v>
      </c>
      <c r="S15" s="10">
        <v>1.7E-6</v>
      </c>
      <c r="T15" s="11">
        <v>3.6592087123125241</v>
      </c>
    </row>
    <row r="16" spans="1:20">
      <c r="A16" s="220"/>
      <c r="B16" s="8">
        <v>40</v>
      </c>
      <c r="C16" s="9">
        <v>993.22</v>
      </c>
      <c r="D16" s="10">
        <v>6.5799999999999999E-7</v>
      </c>
      <c r="E16" s="11">
        <v>4.1769999999999996</v>
      </c>
      <c r="G16" s="8">
        <v>40</v>
      </c>
      <c r="H16" s="9">
        <v>1023.7605331470836</v>
      </c>
      <c r="I16" s="10">
        <v>1.1400000000000001E-6</v>
      </c>
      <c r="J16" s="11">
        <v>3.8845673736031796</v>
      </c>
      <c r="L16" s="8">
        <v>40</v>
      </c>
      <c r="M16" s="9">
        <v>1028.8938965526088</v>
      </c>
      <c r="N16" s="10">
        <v>1.3E-6</v>
      </c>
      <c r="O16" s="11">
        <v>3.7807042480755175</v>
      </c>
      <c r="Q16" s="8">
        <v>40</v>
      </c>
      <c r="R16" s="9">
        <v>1034.8322759726846</v>
      </c>
      <c r="S16" s="10">
        <v>1.5E-6</v>
      </c>
      <c r="T16" s="11">
        <v>3.6696893338173395</v>
      </c>
    </row>
    <row r="17" spans="1:20">
      <c r="A17" s="220"/>
      <c r="B17" s="8">
        <v>45</v>
      </c>
      <c r="C17" s="9">
        <v>990.21</v>
      </c>
      <c r="D17" s="10">
        <v>6.0200000000000002E-7</v>
      </c>
      <c r="E17" s="11">
        <v>4.1779999999999999</v>
      </c>
      <c r="G17" s="8">
        <v>45</v>
      </c>
      <c r="H17" s="9">
        <v>1021.2357070156446</v>
      </c>
      <c r="I17" s="10">
        <v>1.0300000000000001E-6</v>
      </c>
      <c r="J17" s="11">
        <v>3.8907068811512495</v>
      </c>
      <c r="L17" s="8">
        <v>45</v>
      </c>
      <c r="M17" s="9">
        <v>1026.204346916109</v>
      </c>
      <c r="N17" s="10">
        <v>1.17E-6</v>
      </c>
      <c r="O17" s="11">
        <v>3.7890004096085446</v>
      </c>
      <c r="Q17" s="8">
        <v>45</v>
      </c>
      <c r="R17" s="9">
        <v>1031.9977663809043</v>
      </c>
      <c r="S17" s="10">
        <v>1.3400000000000001E-6</v>
      </c>
      <c r="T17" s="11">
        <v>3.6804686453298445</v>
      </c>
    </row>
    <row r="18" spans="1:20">
      <c r="A18" s="220"/>
      <c r="B18" s="8">
        <v>50</v>
      </c>
      <c r="C18" s="9">
        <v>988.04</v>
      </c>
      <c r="D18" s="10">
        <v>5.5400000000000001E-7</v>
      </c>
      <c r="E18" s="11">
        <v>4.18</v>
      </c>
      <c r="G18" s="8">
        <v>50</v>
      </c>
      <c r="H18" s="9">
        <v>1018.5866849711633</v>
      </c>
      <c r="I18" s="10">
        <v>9.2999999999999999E-7</v>
      </c>
      <c r="J18" s="11">
        <v>3.8971808484129986</v>
      </c>
      <c r="L18" s="8">
        <v>50</v>
      </c>
      <c r="M18" s="9">
        <v>1023.4229554034021</v>
      </c>
      <c r="N18" s="10">
        <v>1.0499999999999999E-6</v>
      </c>
      <c r="O18" s="11">
        <v>3.7976190470357025</v>
      </c>
      <c r="Q18" s="8">
        <v>50</v>
      </c>
      <c r="R18" s="9">
        <v>1029.0926761371229</v>
      </c>
      <c r="S18" s="10">
        <v>1.2100000000000001E-6</v>
      </c>
      <c r="T18" s="11">
        <v>3.6915339370887561</v>
      </c>
    </row>
    <row r="19" spans="1:20">
      <c r="A19" s="220"/>
      <c r="B19" s="8">
        <v>55</v>
      </c>
      <c r="C19" s="9">
        <v>985.69</v>
      </c>
      <c r="D19" s="10">
        <v>5.1200000000000003E-7</v>
      </c>
      <c r="E19" s="11">
        <v>4.1820000000000004</v>
      </c>
      <c r="G19" s="8">
        <v>55</v>
      </c>
      <c r="H19" s="9">
        <v>1015.8147215503479</v>
      </c>
      <c r="I19" s="10">
        <v>7.9000000000000006E-7</v>
      </c>
      <c r="J19" s="11">
        <v>3.9039780050537511</v>
      </c>
      <c r="L19" s="8">
        <v>55</v>
      </c>
      <c r="M19" s="9">
        <v>1020.5509765511962</v>
      </c>
      <c r="N19" s="10">
        <v>9.5999999999999991E-7</v>
      </c>
      <c r="O19" s="11">
        <v>3.8065479026507392</v>
      </c>
      <c r="Q19" s="8">
        <v>55</v>
      </c>
      <c r="R19" s="9">
        <v>1026.1182597780482</v>
      </c>
      <c r="S19" s="10">
        <v>1.0899999999999999E-6</v>
      </c>
      <c r="T19" s="11">
        <v>3.7028732103434669</v>
      </c>
    </row>
    <row r="20" spans="1:20">
      <c r="A20" s="220"/>
      <c r="B20" s="8">
        <v>60</v>
      </c>
      <c r="C20" s="9">
        <v>983.2</v>
      </c>
      <c r="D20" s="10">
        <v>4.75E-7</v>
      </c>
      <c r="E20" s="11">
        <v>4.1840000000000002</v>
      </c>
      <c r="G20" s="8">
        <v>60</v>
      </c>
      <c r="H20" s="9">
        <v>1012.9210712899104</v>
      </c>
      <c r="I20" s="10">
        <v>6.5000000000000002E-7</v>
      </c>
      <c r="J20" s="11">
        <v>3.911087581484936</v>
      </c>
      <c r="L20" s="8">
        <v>60</v>
      </c>
      <c r="M20" s="9">
        <v>1017.5896648962026</v>
      </c>
      <c r="N20" s="10">
        <v>8.7000000000000003E-7</v>
      </c>
      <c r="O20" s="11">
        <v>3.815775332215209</v>
      </c>
      <c r="Q20" s="8">
        <v>60</v>
      </c>
      <c r="R20" s="9">
        <v>1023.0757718403925</v>
      </c>
      <c r="S20" s="10">
        <v>9.9000000000000005E-7</v>
      </c>
      <c r="T20" s="11">
        <v>3.7144751283205188</v>
      </c>
    </row>
    <row r="21" spans="1:20">
      <c r="A21" s="220"/>
      <c r="B21" s="8">
        <v>65</v>
      </c>
      <c r="C21" s="9">
        <v>980.55</v>
      </c>
      <c r="D21" s="10">
        <v>4.2199999999999999E-7</v>
      </c>
      <c r="E21" s="11">
        <v>4.1870000000000003</v>
      </c>
      <c r="G21" s="8">
        <v>65</v>
      </c>
      <c r="H21" s="9">
        <v>1009.9069887265592</v>
      </c>
      <c r="I21" s="10">
        <v>5.8500000000000001E-7</v>
      </c>
      <c r="J21" s="11">
        <v>3.9184992813591344</v>
      </c>
      <c r="L21" s="8">
        <v>65</v>
      </c>
      <c r="M21" s="9">
        <v>1014.5402749751308</v>
      </c>
      <c r="N21" s="10">
        <v>7.9999999999999996E-7</v>
      </c>
      <c r="O21" s="11">
        <v>3.825290267054549</v>
      </c>
      <c r="Q21" s="8">
        <v>65</v>
      </c>
      <c r="R21" s="9">
        <v>1019.9664668608641</v>
      </c>
      <c r="S21" s="10">
        <v>9.0999999999999997E-7</v>
      </c>
      <c r="T21" s="11">
        <v>3.7263289711926828</v>
      </c>
    </row>
    <row r="22" spans="1:20">
      <c r="A22" s="220"/>
      <c r="B22" s="8">
        <v>70</v>
      </c>
      <c r="C22" s="9">
        <v>977.77</v>
      </c>
      <c r="D22" s="10">
        <v>4.1300000000000001E-7</v>
      </c>
      <c r="E22" s="11">
        <v>4.1900000000000004</v>
      </c>
      <c r="G22" s="8">
        <v>70</v>
      </c>
      <c r="H22" s="9">
        <v>1006.7737283970052</v>
      </c>
      <c r="I22" s="10">
        <v>5.2E-7</v>
      </c>
      <c r="J22" s="11">
        <v>3.9262032558583639</v>
      </c>
      <c r="L22" s="8">
        <v>70</v>
      </c>
      <c r="M22" s="9">
        <v>1011.4040613246917</v>
      </c>
      <c r="N22" s="10">
        <v>7.4000000000000001E-7</v>
      </c>
      <c r="O22" s="11">
        <v>3.8350821789301777</v>
      </c>
      <c r="Q22" s="8">
        <v>70</v>
      </c>
      <c r="R22" s="9">
        <v>1016.7915993761738</v>
      </c>
      <c r="S22" s="10">
        <v>8.2999999999999999E-7</v>
      </c>
      <c r="T22" s="11">
        <v>3.7384245946745605</v>
      </c>
    </row>
    <row r="23" spans="1:20">
      <c r="A23" s="220"/>
      <c r="B23" s="8">
        <v>75</v>
      </c>
      <c r="C23" s="9">
        <v>974.84</v>
      </c>
      <c r="D23" s="10">
        <v>3.8799999999999998E-7</v>
      </c>
      <c r="E23" s="11">
        <v>4.1929999999999996</v>
      </c>
      <c r="G23" s="8">
        <v>75</v>
      </c>
      <c r="H23" s="9">
        <v>1003.5225448379576</v>
      </c>
      <c r="I23" s="10">
        <v>4.8500000000000002E-7</v>
      </c>
      <c r="J23" s="11">
        <v>3.9341900796406923</v>
      </c>
      <c r="L23" s="8">
        <v>75</v>
      </c>
      <c r="M23" s="9">
        <v>1008.1822784815935</v>
      </c>
      <c r="N23" s="10">
        <v>6.7999999999999995E-7</v>
      </c>
      <c r="O23" s="11">
        <v>3.8451410474532874</v>
      </c>
      <c r="Q23" s="8">
        <v>75</v>
      </c>
      <c r="R23" s="9">
        <v>1013.5524239230316</v>
      </c>
      <c r="S23" s="10">
        <v>7.7000000000000004E-7</v>
      </c>
      <c r="T23" s="11">
        <v>3.7507523919084975</v>
      </c>
    </row>
    <row r="24" spans="1:20">
      <c r="A24" s="220"/>
      <c r="B24" s="12">
        <v>80</v>
      </c>
      <c r="C24" s="13">
        <v>971.79</v>
      </c>
      <c r="D24" s="14">
        <v>3.65E-7</v>
      </c>
      <c r="E24" s="15">
        <v>4.1970000000000001</v>
      </c>
      <c r="G24" s="12">
        <v>80</v>
      </c>
      <c r="H24" s="13">
        <v>1000.1546925861271</v>
      </c>
      <c r="I24" s="14">
        <v>4.4999999999999998E-7</v>
      </c>
      <c r="J24" s="15">
        <v>3.9424507283217003</v>
      </c>
      <c r="L24" s="12">
        <v>80</v>
      </c>
      <c r="M24" s="13">
        <v>1004.8761809825481</v>
      </c>
      <c r="N24" s="14">
        <v>5.3000000000000001E-7</v>
      </c>
      <c r="O24" s="15">
        <v>3.8554573298283326</v>
      </c>
      <c r="Q24" s="12">
        <v>80</v>
      </c>
      <c r="R24" s="13">
        <v>1010.2501950381468</v>
      </c>
      <c r="S24" s="14">
        <v>6.0999999999999998E-7</v>
      </c>
      <c r="T24" s="15">
        <v>3.7633032583397412</v>
      </c>
    </row>
    <row r="28" spans="1:20">
      <c r="A28" s="198" t="s">
        <v>5</v>
      </c>
      <c r="B28" t="s">
        <v>514</v>
      </c>
      <c r="C28" t="s">
        <v>515</v>
      </c>
      <c r="F28" t="s">
        <v>244</v>
      </c>
      <c r="G28" t="s">
        <v>245</v>
      </c>
      <c r="J28" t="s">
        <v>514</v>
      </c>
      <c r="K28" t="s">
        <v>515</v>
      </c>
    </row>
    <row r="29" spans="1:20" ht="15.05">
      <c r="A29" s="198"/>
      <c r="B29" s="16" t="s">
        <v>6</v>
      </c>
      <c r="C29">
        <v>0.02</v>
      </c>
      <c r="D29" t="s">
        <v>11</v>
      </c>
      <c r="F29" s="16" t="s">
        <v>6</v>
      </c>
      <c r="G29">
        <v>7.0000000000000001E-3</v>
      </c>
      <c r="H29" t="s">
        <v>11</v>
      </c>
      <c r="J29" s="16" t="s">
        <v>6</v>
      </c>
      <c r="K29">
        <v>0.02</v>
      </c>
      <c r="L29" s="3" t="s">
        <v>519</v>
      </c>
      <c r="M29" s="3" t="s">
        <v>519</v>
      </c>
    </row>
    <row r="30" spans="1:20" ht="15.05">
      <c r="A30" s="198"/>
      <c r="B30" s="1" t="s">
        <v>7</v>
      </c>
      <c r="C30" s="3" t="s">
        <v>8</v>
      </c>
      <c r="D30" s="1" t="s">
        <v>377</v>
      </c>
      <c r="F30" s="1" t="s">
        <v>7</v>
      </c>
      <c r="G30" s="3" t="s">
        <v>8</v>
      </c>
      <c r="H30" s="1" t="s">
        <v>377</v>
      </c>
      <c r="J30" s="1" t="s">
        <v>7</v>
      </c>
      <c r="K30" s="3" t="s">
        <v>8</v>
      </c>
      <c r="L30" s="3" t="s">
        <v>518</v>
      </c>
      <c r="M30" s="3" t="s">
        <v>520</v>
      </c>
    </row>
    <row r="31" spans="1:20">
      <c r="A31" s="198"/>
      <c r="B31" s="17">
        <v>20</v>
      </c>
      <c r="C31" s="18">
        <v>21.7</v>
      </c>
      <c r="D31" s="91">
        <f>((C31*0.01)^2/4)*PI()</f>
        <v>3.6983614116222439E-2</v>
      </c>
      <c r="F31" s="69">
        <v>32</v>
      </c>
      <c r="G31" s="18">
        <v>26</v>
      </c>
      <c r="H31" s="91">
        <f>((G31*0.01)^2/4)*PI()</f>
        <v>5.3092915845667513E-2</v>
      </c>
      <c r="J31" s="17">
        <v>20</v>
      </c>
      <c r="K31" s="18">
        <v>21.7</v>
      </c>
      <c r="L31" s="37">
        <v>0.1295</v>
      </c>
      <c r="M31" s="18">
        <f>1/L31</f>
        <v>7.7220077220077217</v>
      </c>
    </row>
    <row r="32" spans="1:20">
      <c r="A32" s="198"/>
      <c r="B32" s="17">
        <v>25</v>
      </c>
      <c r="C32" s="19">
        <v>27.3</v>
      </c>
      <c r="D32" s="91">
        <f t="shared" ref="D32:D48" si="0">((C32*0.01)^2/4)*PI()</f>
        <v>5.8534939719848432E-2</v>
      </c>
      <c r="F32" s="69">
        <v>40</v>
      </c>
      <c r="G32" s="19">
        <v>32.6</v>
      </c>
      <c r="H32" s="91">
        <f t="shared" ref="H32:H48" si="1">((G32*0.01)^2/4)*PI()</f>
        <v>8.3468975213227214E-2</v>
      </c>
      <c r="J32" s="17">
        <v>25</v>
      </c>
      <c r="K32" s="19">
        <v>27.3</v>
      </c>
      <c r="L32" s="98">
        <v>0.15640000000000001</v>
      </c>
      <c r="M32" s="18">
        <f t="shared" ref="M32:M48" si="2">1/L32</f>
        <v>6.3938618925831197</v>
      </c>
    </row>
    <row r="33" spans="1:13">
      <c r="A33" s="198"/>
      <c r="B33" s="17">
        <v>32</v>
      </c>
      <c r="C33" s="18">
        <v>36</v>
      </c>
      <c r="D33" s="91">
        <f t="shared" si="0"/>
        <v>0.10178760197630929</v>
      </c>
      <c r="F33" s="69">
        <v>50</v>
      </c>
      <c r="G33" s="18">
        <v>40.799999999999997</v>
      </c>
      <c r="H33" s="91">
        <f t="shared" si="1"/>
        <v>0.1307405198717928</v>
      </c>
      <c r="J33" s="17">
        <v>32</v>
      </c>
      <c r="K33" s="18">
        <v>36</v>
      </c>
      <c r="L33" s="37">
        <v>0.15890000000000001</v>
      </c>
      <c r="M33" s="18">
        <f t="shared" si="2"/>
        <v>6.293266205160478</v>
      </c>
    </row>
    <row r="34" spans="1:13">
      <c r="A34" s="198"/>
      <c r="B34" s="17">
        <v>40</v>
      </c>
      <c r="C34" s="18">
        <v>41.9</v>
      </c>
      <c r="D34" s="91">
        <f t="shared" si="0"/>
        <v>0.13788528696421942</v>
      </c>
      <c r="F34" s="69">
        <v>63</v>
      </c>
      <c r="G34" s="18">
        <v>51.4</v>
      </c>
      <c r="H34" s="91">
        <f t="shared" si="1"/>
        <v>0.20749905317695225</v>
      </c>
      <c r="J34" s="17">
        <v>40</v>
      </c>
      <c r="K34" s="18">
        <v>41.9</v>
      </c>
      <c r="L34" s="37">
        <v>0.18099999999999999</v>
      </c>
      <c r="M34" s="18">
        <f t="shared" si="2"/>
        <v>5.5248618784530388</v>
      </c>
    </row>
    <row r="35" spans="1:13">
      <c r="A35" s="198"/>
      <c r="B35" s="17">
        <v>50</v>
      </c>
      <c r="C35" s="18">
        <v>53.9</v>
      </c>
      <c r="D35" s="91">
        <f t="shared" si="0"/>
        <v>0.22817465982839008</v>
      </c>
      <c r="F35" s="69">
        <v>75</v>
      </c>
      <c r="G35" s="18">
        <v>61.4</v>
      </c>
      <c r="H35" s="91">
        <f t="shared" si="1"/>
        <v>0.29609196600818444</v>
      </c>
      <c r="J35" s="17">
        <v>50</v>
      </c>
      <c r="K35" s="18">
        <v>53.9</v>
      </c>
      <c r="L35" s="37">
        <v>0.20130000000000001</v>
      </c>
      <c r="M35" s="18">
        <f t="shared" si="2"/>
        <v>4.9677098857426722</v>
      </c>
    </row>
    <row r="36" spans="1:13">
      <c r="A36" s="198"/>
      <c r="B36" s="17">
        <v>65</v>
      </c>
      <c r="C36" s="18">
        <v>69.7</v>
      </c>
      <c r="D36" s="91">
        <f t="shared" si="0"/>
        <v>0.38155349636195102</v>
      </c>
      <c r="F36" s="69">
        <v>90</v>
      </c>
      <c r="G36" s="18">
        <v>73.599999999999994</v>
      </c>
      <c r="H36" s="91">
        <f t="shared" si="1"/>
        <v>0.42544704351974411</v>
      </c>
      <c r="J36" s="17">
        <v>65</v>
      </c>
      <c r="K36" s="18">
        <v>69.7</v>
      </c>
      <c r="L36" s="37">
        <v>0.23250000000000001</v>
      </c>
      <c r="M36" s="18">
        <f t="shared" si="2"/>
        <v>4.301075268817204</v>
      </c>
    </row>
    <row r="37" spans="1:13">
      <c r="A37" s="198"/>
      <c r="B37" s="17">
        <v>80</v>
      </c>
      <c r="C37" s="18">
        <v>82.5</v>
      </c>
      <c r="D37" s="91">
        <f t="shared" si="0"/>
        <v>0.53456162496238835</v>
      </c>
      <c r="F37" s="69">
        <v>110</v>
      </c>
      <c r="G37" s="18">
        <v>90</v>
      </c>
      <c r="H37" s="91">
        <f t="shared" si="1"/>
        <v>0.63617251235193317</v>
      </c>
      <c r="J37" s="17">
        <v>80</v>
      </c>
      <c r="K37" s="18">
        <v>82.5</v>
      </c>
      <c r="L37" s="37">
        <v>0.24179999999999999</v>
      </c>
      <c r="M37" s="18">
        <f t="shared" si="2"/>
        <v>4.1356492969396195</v>
      </c>
    </row>
    <row r="38" spans="1:13">
      <c r="A38" s="198"/>
      <c r="B38" s="17">
        <v>100</v>
      </c>
      <c r="C38" s="18">
        <v>107.1</v>
      </c>
      <c r="D38" s="91">
        <f t="shared" si="0"/>
        <v>0.90088389474157249</v>
      </c>
      <c r="F38" s="69">
        <v>125</v>
      </c>
      <c r="G38" s="18">
        <v>102.2</v>
      </c>
      <c r="H38" s="91">
        <f t="shared" si="1"/>
        <v>0.82033581529802035</v>
      </c>
      <c r="J38" s="17">
        <v>100</v>
      </c>
      <c r="K38" s="18">
        <v>107.1</v>
      </c>
      <c r="L38" s="37">
        <v>0.25430000000000003</v>
      </c>
      <c r="M38" s="18">
        <f t="shared" si="2"/>
        <v>3.9323633503735742</v>
      </c>
    </row>
    <row r="39" spans="1:13">
      <c r="A39" s="198"/>
      <c r="B39" s="17">
        <v>125</v>
      </c>
      <c r="C39" s="18">
        <v>131.69999999999999</v>
      </c>
      <c r="D39" s="91">
        <f t="shared" si="0"/>
        <v>1.3622644750330766</v>
      </c>
      <c r="F39" s="69">
        <v>140</v>
      </c>
      <c r="G39" s="18">
        <v>114.6</v>
      </c>
      <c r="H39" s="91">
        <f t="shared" si="1"/>
        <v>1.0314759743604829</v>
      </c>
      <c r="J39" s="17">
        <v>125</v>
      </c>
      <c r="K39" s="18">
        <v>131.69999999999999</v>
      </c>
      <c r="L39" s="37">
        <v>0.28799999999999998</v>
      </c>
      <c r="M39" s="18">
        <f t="shared" si="2"/>
        <v>3.4722222222222223</v>
      </c>
    </row>
    <row r="40" spans="1:13">
      <c r="A40" s="198"/>
      <c r="B40" s="17">
        <v>150</v>
      </c>
      <c r="C40" s="18">
        <v>159.30000000000001</v>
      </c>
      <c r="D40" s="91">
        <f t="shared" si="0"/>
        <v>1.9930648639473716</v>
      </c>
      <c r="F40" s="69">
        <v>160</v>
      </c>
      <c r="G40" s="18">
        <v>130.80000000000001</v>
      </c>
      <c r="H40" s="91">
        <f t="shared" si="1"/>
        <v>1.3437094434228121</v>
      </c>
      <c r="J40" s="17">
        <v>150</v>
      </c>
      <c r="K40" s="18">
        <v>159.30000000000001</v>
      </c>
      <c r="L40" s="37">
        <v>0.33689999999999998</v>
      </c>
      <c r="M40" s="18">
        <f t="shared" si="2"/>
        <v>2.9682398337785694</v>
      </c>
    </row>
    <row r="41" spans="1:13">
      <c r="A41" s="198"/>
      <c r="B41" s="17">
        <v>200</v>
      </c>
      <c r="C41" s="18">
        <v>206.5</v>
      </c>
      <c r="D41" s="91">
        <f t="shared" si="0"/>
        <v>3.3491144833134836</v>
      </c>
      <c r="F41" s="69">
        <v>180</v>
      </c>
      <c r="G41" s="18">
        <v>147.19999999999999</v>
      </c>
      <c r="H41" s="91">
        <f t="shared" si="1"/>
        <v>1.7017881740789764</v>
      </c>
      <c r="J41" s="17">
        <v>200</v>
      </c>
      <c r="K41" s="18">
        <v>206.5</v>
      </c>
      <c r="L41" s="37">
        <v>0.36859999999999998</v>
      </c>
      <c r="M41" s="18">
        <f t="shared" si="2"/>
        <v>2.7129679869777537</v>
      </c>
    </row>
    <row r="42" spans="1:13">
      <c r="A42" s="198"/>
      <c r="B42" s="17">
        <v>250</v>
      </c>
      <c r="C42" s="18">
        <v>260.39999999999998</v>
      </c>
      <c r="D42" s="91">
        <f t="shared" si="0"/>
        <v>5.32564043273603</v>
      </c>
      <c r="F42" s="69">
        <v>200</v>
      </c>
      <c r="G42" s="18">
        <v>163.6</v>
      </c>
      <c r="H42" s="91">
        <f t="shared" si="1"/>
        <v>2.1021150427406163</v>
      </c>
      <c r="J42" s="17">
        <v>250</v>
      </c>
      <c r="K42" s="18">
        <v>260.39999999999998</v>
      </c>
      <c r="L42" s="37">
        <v>0.36370000000000002</v>
      </c>
      <c r="M42" s="18">
        <f t="shared" si="2"/>
        <v>2.749518834204014</v>
      </c>
    </row>
    <row r="43" spans="1:13">
      <c r="A43" s="198"/>
      <c r="B43" s="17">
        <v>300</v>
      </c>
      <c r="C43" s="18">
        <v>309.7</v>
      </c>
      <c r="D43" s="91">
        <f t="shared" si="0"/>
        <v>7.5330750129937565</v>
      </c>
      <c r="F43" s="69">
        <v>225</v>
      </c>
      <c r="G43" s="18">
        <v>184</v>
      </c>
      <c r="H43" s="91">
        <f t="shared" si="1"/>
        <v>2.6590440219984011</v>
      </c>
      <c r="J43" s="17">
        <v>300</v>
      </c>
      <c r="K43" s="18">
        <v>309.7</v>
      </c>
      <c r="L43" s="37">
        <v>0.41260000000000002</v>
      </c>
      <c r="M43" s="18">
        <f t="shared" si="2"/>
        <v>2.4236548715462916</v>
      </c>
    </row>
    <row r="44" spans="1:13">
      <c r="A44" s="198"/>
      <c r="B44" s="17">
        <v>350</v>
      </c>
      <c r="C44" s="18">
        <v>339.6</v>
      </c>
      <c r="D44" s="91">
        <f t="shared" si="0"/>
        <v>9.0578525052007084</v>
      </c>
      <c r="F44" s="69">
        <v>250</v>
      </c>
      <c r="G44" s="18">
        <v>204.6</v>
      </c>
      <c r="H44" s="91">
        <f t="shared" si="1"/>
        <v>3.287767818168672</v>
      </c>
      <c r="J44" s="17">
        <v>350</v>
      </c>
      <c r="K44" s="18">
        <v>339.6</v>
      </c>
      <c r="L44" s="37">
        <v>0.40089999999999998</v>
      </c>
      <c r="M44" s="18">
        <f t="shared" si="2"/>
        <v>2.4943876278373662</v>
      </c>
    </row>
    <row r="45" spans="1:13">
      <c r="A45" s="198"/>
      <c r="B45" s="17">
        <v>400</v>
      </c>
      <c r="C45" s="18">
        <v>388.8</v>
      </c>
      <c r="D45" s="91">
        <f t="shared" si="0"/>
        <v>11.872505894516719</v>
      </c>
      <c r="F45" s="70">
        <v>280</v>
      </c>
      <c r="G45" s="18">
        <v>229.2</v>
      </c>
      <c r="H45" s="91">
        <f t="shared" si="1"/>
        <v>4.1259038974419315</v>
      </c>
      <c r="J45" s="17">
        <v>400</v>
      </c>
      <c r="K45" s="18">
        <v>388.8</v>
      </c>
      <c r="L45" s="37">
        <v>0.42220000000000002</v>
      </c>
      <c r="M45" s="18">
        <f t="shared" si="2"/>
        <v>2.3685457129322596</v>
      </c>
    </row>
    <row r="46" spans="1:13">
      <c r="A46" s="198"/>
      <c r="B46" s="17">
        <v>450</v>
      </c>
      <c r="C46" s="18">
        <v>437</v>
      </c>
      <c r="D46" s="91">
        <f t="shared" si="0"/>
        <v>14.998670186584731</v>
      </c>
      <c r="F46" s="71">
        <v>315</v>
      </c>
      <c r="G46" s="18">
        <v>257.8</v>
      </c>
      <c r="H46" s="91">
        <f t="shared" si="1"/>
        <v>5.2198221673851677</v>
      </c>
      <c r="J46" s="17">
        <v>450</v>
      </c>
      <c r="K46" s="18">
        <v>437</v>
      </c>
      <c r="L46" s="37">
        <v>0.42420000000000002</v>
      </c>
      <c r="M46" s="18">
        <f t="shared" si="2"/>
        <v>2.3573785950023574</v>
      </c>
    </row>
    <row r="47" spans="1:13">
      <c r="A47" s="198"/>
      <c r="B47" s="17">
        <v>500</v>
      </c>
      <c r="C47" s="18">
        <v>486</v>
      </c>
      <c r="D47" s="91">
        <f t="shared" si="0"/>
        <v>18.55079046018237</v>
      </c>
      <c r="F47" s="70">
        <v>355</v>
      </c>
      <c r="G47" s="18">
        <v>290.60000000000002</v>
      </c>
      <c r="H47" s="91">
        <f t="shared" si="1"/>
        <v>6.6325586845926541</v>
      </c>
      <c r="J47" s="17">
        <v>500</v>
      </c>
      <c r="K47" s="18">
        <v>486</v>
      </c>
      <c r="L47" s="37">
        <v>0.41489999999999999</v>
      </c>
      <c r="M47" s="18">
        <f t="shared" si="2"/>
        <v>2.4102193299590264</v>
      </c>
    </row>
    <row r="48" spans="1:13">
      <c r="A48" s="198"/>
      <c r="B48" s="20">
        <v>600</v>
      </c>
      <c r="C48" s="21">
        <v>585</v>
      </c>
      <c r="D48" s="91">
        <f t="shared" si="0"/>
        <v>26.878288646869176</v>
      </c>
      <c r="F48" s="70">
        <v>400</v>
      </c>
      <c r="G48" s="21">
        <v>327.39999999999998</v>
      </c>
      <c r="H48" s="91">
        <f t="shared" si="1"/>
        <v>8.418742603717666</v>
      </c>
      <c r="J48" s="20">
        <v>600</v>
      </c>
      <c r="K48" s="21">
        <v>585</v>
      </c>
      <c r="L48" s="99">
        <v>0.50019999999999998</v>
      </c>
      <c r="M48" s="18">
        <f t="shared" si="2"/>
        <v>1.9992003198720512</v>
      </c>
    </row>
    <row r="49" spans="1:10">
      <c r="J49" s="43"/>
    </row>
    <row r="51" spans="1:10">
      <c r="A51" s="221" t="s">
        <v>37</v>
      </c>
      <c r="B51" t="s">
        <v>10</v>
      </c>
      <c r="C51" t="s">
        <v>9</v>
      </c>
      <c r="D51" t="s">
        <v>10</v>
      </c>
    </row>
    <row r="52" spans="1:10">
      <c r="A52" s="221"/>
      <c r="B52">
        <v>1</v>
      </c>
      <c r="C52">
        <v>1</v>
      </c>
      <c r="D52">
        <v>1</v>
      </c>
    </row>
    <row r="53" spans="1:10">
      <c r="A53" s="221"/>
      <c r="B53">
        <v>2</v>
      </c>
      <c r="C53">
        <v>3</v>
      </c>
      <c r="D53">
        <v>2</v>
      </c>
    </row>
    <row r="54" spans="1:10">
      <c r="A54" s="221"/>
      <c r="B54">
        <v>3</v>
      </c>
      <c r="C54">
        <v>5</v>
      </c>
      <c r="D54">
        <v>3</v>
      </c>
    </row>
    <row r="55" spans="1:10">
      <c r="A55" s="221"/>
      <c r="B55">
        <v>4</v>
      </c>
      <c r="C55">
        <v>7</v>
      </c>
      <c r="D55">
        <v>4</v>
      </c>
    </row>
    <row r="56" spans="1:10">
      <c r="A56" s="221"/>
      <c r="B56">
        <v>5</v>
      </c>
      <c r="C56">
        <v>9</v>
      </c>
      <c r="D56">
        <v>5</v>
      </c>
    </row>
    <row r="57" spans="1:10">
      <c r="A57" s="221"/>
      <c r="B57">
        <v>6</v>
      </c>
      <c r="C57">
        <v>11</v>
      </c>
      <c r="D57">
        <v>6</v>
      </c>
    </row>
    <row r="58" spans="1:10">
      <c r="A58" s="221"/>
      <c r="B58">
        <v>7</v>
      </c>
      <c r="C58">
        <v>13</v>
      </c>
      <c r="D58">
        <v>7</v>
      </c>
    </row>
    <row r="59" spans="1:10">
      <c r="A59" s="221"/>
      <c r="B59">
        <v>8</v>
      </c>
      <c r="C59">
        <v>15</v>
      </c>
      <c r="D59">
        <v>8</v>
      </c>
    </row>
    <row r="60" spans="1:10">
      <c r="A60" s="221"/>
      <c r="B60">
        <v>9</v>
      </c>
      <c r="C60">
        <v>17</v>
      </c>
      <c r="D60">
        <v>9</v>
      </c>
    </row>
    <row r="61" spans="1:10">
      <c r="A61" s="221"/>
      <c r="B61">
        <v>10</v>
      </c>
      <c r="C61">
        <v>19</v>
      </c>
      <c r="D61">
        <v>10</v>
      </c>
    </row>
    <row r="62" spans="1:10">
      <c r="A62" s="221"/>
      <c r="B62">
        <v>11</v>
      </c>
      <c r="C62">
        <v>21</v>
      </c>
      <c r="D62">
        <v>11</v>
      </c>
    </row>
    <row r="63" spans="1:10">
      <c r="A63" s="221"/>
      <c r="B63">
        <v>12</v>
      </c>
      <c r="C63">
        <v>23</v>
      </c>
      <c r="D63">
        <v>12</v>
      </c>
    </row>
    <row r="64" spans="1:10">
      <c r="A64" s="221"/>
      <c r="B64">
        <v>13</v>
      </c>
      <c r="C64">
        <v>25</v>
      </c>
      <c r="D64">
        <v>13</v>
      </c>
    </row>
    <row r="67" spans="1:20">
      <c r="T67" t="s">
        <v>155</v>
      </c>
    </row>
    <row r="68" spans="1:20">
      <c r="B68" t="s">
        <v>38</v>
      </c>
    </row>
    <row r="69" spans="1:20">
      <c r="A69" s="198" t="s">
        <v>39</v>
      </c>
      <c r="C69" t="s">
        <v>7</v>
      </c>
      <c r="D69" t="s">
        <v>41</v>
      </c>
      <c r="E69" t="s">
        <v>41</v>
      </c>
      <c r="F69" t="s">
        <v>42</v>
      </c>
      <c r="G69" t="s">
        <v>43</v>
      </c>
      <c r="H69" t="s">
        <v>56</v>
      </c>
      <c r="I69" t="s">
        <v>57</v>
      </c>
      <c r="K69" t="s">
        <v>40</v>
      </c>
      <c r="L69" t="s">
        <v>7</v>
      </c>
      <c r="M69" t="s">
        <v>41</v>
      </c>
      <c r="N69" t="s">
        <v>41</v>
      </c>
      <c r="O69" t="s">
        <v>42</v>
      </c>
      <c r="P69" t="s">
        <v>43</v>
      </c>
      <c r="Q69" t="s">
        <v>56</v>
      </c>
      <c r="R69" t="s">
        <v>57</v>
      </c>
    </row>
    <row r="70" spans="1:20">
      <c r="A70" s="198"/>
      <c r="D70" t="s">
        <v>50</v>
      </c>
      <c r="E70" t="s">
        <v>18</v>
      </c>
      <c r="F70" t="s">
        <v>18</v>
      </c>
      <c r="H70" t="s">
        <v>18</v>
      </c>
      <c r="I70" t="s">
        <v>18</v>
      </c>
      <c r="M70" t="s">
        <v>50</v>
      </c>
      <c r="N70" t="s">
        <v>18</v>
      </c>
      <c r="O70" t="s">
        <v>18</v>
      </c>
      <c r="Q70" t="s">
        <v>18</v>
      </c>
      <c r="R70" t="s">
        <v>18</v>
      </c>
    </row>
    <row r="71" spans="1:20">
      <c r="A71" s="198"/>
      <c r="B71" t="s">
        <v>58</v>
      </c>
      <c r="C71">
        <v>15</v>
      </c>
      <c r="D71">
        <v>0.42</v>
      </c>
      <c r="E71">
        <v>1.26</v>
      </c>
      <c r="F71">
        <v>2.8</v>
      </c>
      <c r="G71">
        <v>25</v>
      </c>
      <c r="H71" s="40">
        <f>0.3*E71</f>
        <v>0.378</v>
      </c>
      <c r="I71" s="40">
        <f>0.8*E71</f>
        <v>1.008</v>
      </c>
      <c r="K71" t="s">
        <v>44</v>
      </c>
      <c r="L71">
        <v>15</v>
      </c>
      <c r="M71">
        <v>0.35</v>
      </c>
      <c r="N71">
        <v>1.26</v>
      </c>
      <c r="O71">
        <v>2.9</v>
      </c>
      <c r="P71">
        <v>25</v>
      </c>
      <c r="Q71" s="40">
        <f>0.3*N71</f>
        <v>0.378</v>
      </c>
      <c r="R71" s="40">
        <f>N71</f>
        <v>1.26</v>
      </c>
    </row>
    <row r="72" spans="1:20">
      <c r="A72" s="198"/>
      <c r="B72" t="s">
        <v>59</v>
      </c>
      <c r="C72">
        <v>20</v>
      </c>
      <c r="D72">
        <v>0.69</v>
      </c>
      <c r="E72">
        <v>2.34</v>
      </c>
      <c r="F72">
        <v>4.8</v>
      </c>
      <c r="G72">
        <v>25</v>
      </c>
      <c r="H72" s="40">
        <f t="shared" ref="H72:H76" si="3">0.3*E72</f>
        <v>0.70199999999999996</v>
      </c>
      <c r="I72" s="40">
        <f t="shared" ref="I72:I77" si="4">0.8*E72</f>
        <v>1.8719999999999999</v>
      </c>
      <c r="K72" t="s">
        <v>45</v>
      </c>
      <c r="L72">
        <v>20</v>
      </c>
      <c r="M72">
        <v>0.65</v>
      </c>
      <c r="N72">
        <v>2.34</v>
      </c>
      <c r="O72">
        <v>4.9000000000000004</v>
      </c>
      <c r="P72">
        <v>25</v>
      </c>
      <c r="Q72" s="40">
        <f t="shared" ref="Q72:Q76" si="5">0.3*N72</f>
        <v>0.70199999999999996</v>
      </c>
      <c r="R72" s="40">
        <f t="shared" ref="R72:R81" si="6">N72</f>
        <v>2.34</v>
      </c>
    </row>
    <row r="73" spans="1:20">
      <c r="A73" s="198"/>
      <c r="B73" t="s">
        <v>60</v>
      </c>
      <c r="C73">
        <v>25</v>
      </c>
      <c r="D73">
        <v>0.97</v>
      </c>
      <c r="E73">
        <v>4.1399999999999997</v>
      </c>
      <c r="F73">
        <v>8.1</v>
      </c>
      <c r="G73">
        <v>25</v>
      </c>
      <c r="H73" s="40">
        <f t="shared" si="3"/>
        <v>1.2419999999999998</v>
      </c>
      <c r="I73" s="40">
        <f t="shared" si="4"/>
        <v>3.3119999999999998</v>
      </c>
      <c r="K73" t="s">
        <v>46</v>
      </c>
      <c r="L73">
        <v>25</v>
      </c>
      <c r="M73">
        <v>1.1499999999999999</v>
      </c>
      <c r="N73">
        <v>4.1399999999999997</v>
      </c>
      <c r="O73">
        <v>8.6</v>
      </c>
      <c r="P73">
        <v>25</v>
      </c>
      <c r="Q73" s="40">
        <f t="shared" si="5"/>
        <v>1.2419999999999998</v>
      </c>
      <c r="R73" s="40">
        <f t="shared" si="6"/>
        <v>4.1399999999999997</v>
      </c>
    </row>
    <row r="74" spans="1:20">
      <c r="A74" s="198"/>
      <c r="B74" t="s">
        <v>61</v>
      </c>
      <c r="C74">
        <v>32</v>
      </c>
      <c r="D74">
        <v>1.67</v>
      </c>
      <c r="E74">
        <v>6.48</v>
      </c>
      <c r="F74">
        <v>11.4</v>
      </c>
      <c r="G74">
        <v>25</v>
      </c>
      <c r="H74" s="40">
        <f t="shared" si="3"/>
        <v>1.944</v>
      </c>
      <c r="I74" s="40">
        <f t="shared" si="4"/>
        <v>5.1840000000000011</v>
      </c>
      <c r="K74" t="s">
        <v>47</v>
      </c>
      <c r="L74">
        <v>32</v>
      </c>
      <c r="M74">
        <v>1.8</v>
      </c>
      <c r="N74">
        <v>6.48</v>
      </c>
      <c r="O74">
        <v>14.2</v>
      </c>
      <c r="P74">
        <v>25</v>
      </c>
      <c r="Q74" s="40">
        <f t="shared" si="5"/>
        <v>1.944</v>
      </c>
      <c r="R74" s="40">
        <f t="shared" si="6"/>
        <v>6.48</v>
      </c>
    </row>
    <row r="75" spans="1:20">
      <c r="A75" s="198"/>
      <c r="B75" t="s">
        <v>62</v>
      </c>
      <c r="C75">
        <v>40</v>
      </c>
      <c r="D75">
        <v>2.78</v>
      </c>
      <c r="E75">
        <v>9</v>
      </c>
      <c r="F75">
        <v>17.100000000000001</v>
      </c>
      <c r="G75">
        <v>25</v>
      </c>
      <c r="H75" s="40">
        <f t="shared" si="3"/>
        <v>2.6999999999999997</v>
      </c>
      <c r="I75" s="40">
        <f t="shared" si="4"/>
        <v>7.2</v>
      </c>
      <c r="K75" t="s">
        <v>48</v>
      </c>
      <c r="L75">
        <v>40</v>
      </c>
      <c r="M75">
        <v>2.5</v>
      </c>
      <c r="N75">
        <v>9</v>
      </c>
      <c r="O75">
        <v>21.3</v>
      </c>
      <c r="P75">
        <v>25</v>
      </c>
      <c r="Q75" s="40">
        <f t="shared" si="5"/>
        <v>2.6999999999999997</v>
      </c>
      <c r="R75" s="40">
        <f t="shared" si="6"/>
        <v>9</v>
      </c>
    </row>
    <row r="76" spans="1:20">
      <c r="A76" s="198"/>
      <c r="B76" t="s">
        <v>63</v>
      </c>
      <c r="C76">
        <v>50</v>
      </c>
      <c r="D76">
        <v>4.17</v>
      </c>
      <c r="E76">
        <v>17.28</v>
      </c>
      <c r="F76">
        <v>25</v>
      </c>
      <c r="G76">
        <v>25</v>
      </c>
      <c r="H76" s="40">
        <f t="shared" si="3"/>
        <v>5.1840000000000002</v>
      </c>
      <c r="I76" s="40">
        <f t="shared" si="4"/>
        <v>13.824000000000002</v>
      </c>
      <c r="K76" t="s">
        <v>49</v>
      </c>
      <c r="L76">
        <v>50</v>
      </c>
      <c r="M76" s="38">
        <v>4.8</v>
      </c>
      <c r="N76">
        <v>17.28</v>
      </c>
      <c r="O76">
        <v>32</v>
      </c>
      <c r="P76">
        <v>25</v>
      </c>
      <c r="Q76" s="40">
        <f t="shared" si="5"/>
        <v>5.1840000000000002</v>
      </c>
      <c r="R76" s="40">
        <f t="shared" si="6"/>
        <v>17.28</v>
      </c>
    </row>
    <row r="77" spans="1:20">
      <c r="A77" s="198"/>
      <c r="B77" t="s">
        <v>64</v>
      </c>
      <c r="C77">
        <v>65</v>
      </c>
      <c r="D77">
        <v>8</v>
      </c>
      <c r="E77">
        <f>D77*3.6</f>
        <v>28.8</v>
      </c>
      <c r="F77">
        <v>50</v>
      </c>
      <c r="G77">
        <v>16</v>
      </c>
      <c r="H77" s="40">
        <f>0.45*E77</f>
        <v>12.96</v>
      </c>
      <c r="I77" s="40">
        <f t="shared" si="4"/>
        <v>23.040000000000003</v>
      </c>
      <c r="K77" t="s">
        <v>51</v>
      </c>
      <c r="L77">
        <v>65</v>
      </c>
      <c r="M77">
        <v>8</v>
      </c>
      <c r="N77">
        <f>M77*3.6</f>
        <v>28.8</v>
      </c>
      <c r="O77">
        <v>50</v>
      </c>
      <c r="P77">
        <v>25</v>
      </c>
      <c r="Q77" s="40">
        <f>0.45*N77</f>
        <v>12.96</v>
      </c>
      <c r="R77" s="40">
        <f t="shared" si="6"/>
        <v>28.8</v>
      </c>
    </row>
    <row r="78" spans="1:20">
      <c r="A78" s="198"/>
      <c r="B78" t="s">
        <v>65</v>
      </c>
      <c r="C78">
        <v>80</v>
      </c>
      <c r="D78">
        <v>11</v>
      </c>
      <c r="E78">
        <f t="shared" ref="E78:E81" si="7">D78*3.6</f>
        <v>39.6</v>
      </c>
      <c r="F78">
        <v>75</v>
      </c>
      <c r="G78">
        <v>16</v>
      </c>
      <c r="H78" s="40">
        <f t="shared" ref="H78:H81" si="8">0.45*E78</f>
        <v>17.82</v>
      </c>
      <c r="I78" s="40">
        <f>0.82*E78</f>
        <v>32.472000000000001</v>
      </c>
      <c r="K78" t="s">
        <v>52</v>
      </c>
      <c r="L78">
        <v>80</v>
      </c>
      <c r="M78">
        <v>11</v>
      </c>
      <c r="N78">
        <f t="shared" ref="N78:N81" si="9">M78*3.6</f>
        <v>39.6</v>
      </c>
      <c r="O78">
        <v>75</v>
      </c>
      <c r="P78">
        <v>25</v>
      </c>
      <c r="Q78" s="40">
        <f t="shared" ref="Q78:Q81" si="10">0.45*N78</f>
        <v>17.82</v>
      </c>
      <c r="R78" s="40">
        <f t="shared" si="6"/>
        <v>39.6</v>
      </c>
    </row>
    <row r="79" spans="1:20">
      <c r="A79" s="198"/>
      <c r="B79" t="s">
        <v>66</v>
      </c>
      <c r="C79">
        <v>100</v>
      </c>
      <c r="D79">
        <v>20</v>
      </c>
      <c r="E79">
        <f t="shared" si="7"/>
        <v>72</v>
      </c>
      <c r="F79">
        <v>127</v>
      </c>
      <c r="G79">
        <v>16</v>
      </c>
      <c r="H79" s="40">
        <f t="shared" si="8"/>
        <v>32.4</v>
      </c>
      <c r="I79" s="40">
        <f t="shared" ref="I79:I81" si="11">0.8*E79</f>
        <v>57.6</v>
      </c>
      <c r="K79" t="s">
        <v>53</v>
      </c>
      <c r="L79">
        <v>100</v>
      </c>
      <c r="M79">
        <v>20</v>
      </c>
      <c r="N79">
        <f t="shared" si="9"/>
        <v>72</v>
      </c>
      <c r="O79">
        <v>127</v>
      </c>
      <c r="P79">
        <v>25</v>
      </c>
      <c r="Q79" s="40">
        <f t="shared" si="10"/>
        <v>32.4</v>
      </c>
      <c r="R79" s="40">
        <f t="shared" si="6"/>
        <v>72</v>
      </c>
    </row>
    <row r="80" spans="1:20">
      <c r="A80" s="198"/>
      <c r="B80" t="s">
        <v>67</v>
      </c>
      <c r="C80">
        <v>125</v>
      </c>
      <c r="D80">
        <v>31</v>
      </c>
      <c r="E80">
        <f t="shared" si="7"/>
        <v>111.60000000000001</v>
      </c>
      <c r="F80">
        <v>195</v>
      </c>
      <c r="G80">
        <v>16</v>
      </c>
      <c r="H80" s="40">
        <f t="shared" si="8"/>
        <v>50.220000000000006</v>
      </c>
      <c r="I80" s="40">
        <f t="shared" si="11"/>
        <v>89.280000000000015</v>
      </c>
      <c r="K80" t="s">
        <v>54</v>
      </c>
      <c r="L80">
        <v>125</v>
      </c>
      <c r="M80">
        <v>31</v>
      </c>
      <c r="N80">
        <f t="shared" si="9"/>
        <v>111.60000000000001</v>
      </c>
      <c r="O80">
        <v>195</v>
      </c>
      <c r="P80">
        <v>25</v>
      </c>
      <c r="Q80" s="40">
        <f t="shared" si="10"/>
        <v>50.220000000000006</v>
      </c>
      <c r="R80" s="40">
        <f t="shared" si="6"/>
        <v>111.60000000000001</v>
      </c>
    </row>
    <row r="81" spans="1:18">
      <c r="A81" s="198"/>
      <c r="B81" t="s">
        <v>68</v>
      </c>
      <c r="C81">
        <v>150</v>
      </c>
      <c r="D81">
        <v>45</v>
      </c>
      <c r="E81">
        <f t="shared" si="7"/>
        <v>162</v>
      </c>
      <c r="F81">
        <v>254</v>
      </c>
      <c r="G81">
        <v>16</v>
      </c>
      <c r="H81" s="40">
        <f t="shared" si="8"/>
        <v>72.900000000000006</v>
      </c>
      <c r="I81" s="40">
        <f t="shared" si="11"/>
        <v>129.6</v>
      </c>
      <c r="K81" t="s">
        <v>55</v>
      </c>
      <c r="L81">
        <v>150</v>
      </c>
      <c r="M81">
        <v>45</v>
      </c>
      <c r="N81">
        <f t="shared" si="9"/>
        <v>162</v>
      </c>
      <c r="O81">
        <v>254</v>
      </c>
      <c r="P81">
        <v>25</v>
      </c>
      <c r="Q81" s="40">
        <f t="shared" si="10"/>
        <v>72.900000000000006</v>
      </c>
      <c r="R81" s="40">
        <f t="shared" si="6"/>
        <v>162</v>
      </c>
    </row>
    <row r="82" spans="1:18">
      <c r="A82" s="198"/>
    </row>
    <row r="84" spans="1:18">
      <c r="B84" t="s">
        <v>179</v>
      </c>
      <c r="K84" t="s">
        <v>186</v>
      </c>
    </row>
    <row r="85" spans="1:18" ht="22.55">
      <c r="A85" s="198" t="s">
        <v>39</v>
      </c>
      <c r="B85" t="s">
        <v>180</v>
      </c>
      <c r="C85" t="s">
        <v>7</v>
      </c>
      <c r="D85" t="s">
        <v>178</v>
      </c>
      <c r="E85" t="s">
        <v>156</v>
      </c>
      <c r="K85" s="48" t="s">
        <v>181</v>
      </c>
      <c r="L85" s="55" t="s">
        <v>185</v>
      </c>
      <c r="M85" s="52"/>
    </row>
    <row r="86" spans="1:18">
      <c r="A86" s="198"/>
      <c r="B86" s="103" t="s">
        <v>579</v>
      </c>
      <c r="C86">
        <v>15</v>
      </c>
      <c r="D86">
        <v>0.4</v>
      </c>
      <c r="E86" t="s">
        <v>157</v>
      </c>
      <c r="F86" t="s">
        <v>158</v>
      </c>
      <c r="K86" s="59">
        <v>10</v>
      </c>
      <c r="L86" s="60">
        <v>1.6</v>
      </c>
    </row>
    <row r="87" spans="1:18">
      <c r="A87" s="198"/>
      <c r="B87" t="s">
        <v>159</v>
      </c>
      <c r="C87">
        <v>15</v>
      </c>
      <c r="D87">
        <v>0.63</v>
      </c>
      <c r="E87" t="s">
        <v>157</v>
      </c>
      <c r="F87" t="s">
        <v>158</v>
      </c>
      <c r="K87" s="61">
        <v>15</v>
      </c>
      <c r="L87" s="57">
        <v>3.8</v>
      </c>
      <c r="Q87" s="40"/>
      <c r="R87" s="40"/>
    </row>
    <row r="88" spans="1:18">
      <c r="A88" s="198"/>
      <c r="B88" t="s">
        <v>160</v>
      </c>
      <c r="C88">
        <v>15</v>
      </c>
      <c r="D88">
        <v>1</v>
      </c>
      <c r="E88" t="s">
        <v>157</v>
      </c>
      <c r="F88" t="s">
        <v>158</v>
      </c>
      <c r="K88" s="61">
        <v>15</v>
      </c>
      <c r="L88" s="57">
        <v>4.3</v>
      </c>
      <c r="Q88" s="40"/>
      <c r="R88" s="40"/>
    </row>
    <row r="89" spans="1:18">
      <c r="A89" s="198"/>
      <c r="B89" s="103" t="s">
        <v>577</v>
      </c>
      <c r="C89">
        <v>15</v>
      </c>
      <c r="D89">
        <v>1.6</v>
      </c>
      <c r="E89" t="s">
        <v>157</v>
      </c>
      <c r="F89" t="s">
        <v>158</v>
      </c>
      <c r="K89" s="59">
        <v>20</v>
      </c>
      <c r="L89" s="60">
        <v>6.7</v>
      </c>
      <c r="Q89" s="40"/>
      <c r="R89" s="40"/>
    </row>
    <row r="90" spans="1:18">
      <c r="A90" s="198"/>
      <c r="B90" s="103" t="s">
        <v>578</v>
      </c>
      <c r="C90">
        <v>15</v>
      </c>
      <c r="D90">
        <v>2.5</v>
      </c>
      <c r="E90" t="s">
        <v>157</v>
      </c>
      <c r="F90" t="s">
        <v>158</v>
      </c>
      <c r="K90" s="59">
        <v>25</v>
      </c>
      <c r="L90" s="60">
        <v>11.5</v>
      </c>
      <c r="Q90" s="40"/>
      <c r="R90" s="40"/>
    </row>
    <row r="91" spans="1:18">
      <c r="A91" s="198"/>
      <c r="B91" t="s">
        <v>161</v>
      </c>
      <c r="C91">
        <v>15</v>
      </c>
      <c r="D91">
        <v>4</v>
      </c>
      <c r="E91" t="s">
        <v>157</v>
      </c>
      <c r="F91" t="s">
        <v>158</v>
      </c>
      <c r="K91" s="59">
        <v>32</v>
      </c>
      <c r="L91" s="60">
        <v>14</v>
      </c>
      <c r="Q91" s="40"/>
      <c r="R91" s="40"/>
    </row>
    <row r="92" spans="1:18">
      <c r="A92" s="198"/>
      <c r="B92" t="s">
        <v>162</v>
      </c>
      <c r="C92">
        <v>20</v>
      </c>
      <c r="D92">
        <v>6.3</v>
      </c>
      <c r="E92" t="s">
        <v>163</v>
      </c>
      <c r="F92" t="s">
        <v>164</v>
      </c>
      <c r="K92" s="59">
        <v>40</v>
      </c>
      <c r="L92" s="60">
        <v>20.6</v>
      </c>
      <c r="Q92" s="40"/>
      <c r="R92" s="40"/>
    </row>
    <row r="93" spans="1:18">
      <c r="A93" s="198"/>
      <c r="B93" t="s">
        <v>165</v>
      </c>
      <c r="C93">
        <v>25</v>
      </c>
      <c r="D93">
        <v>10</v>
      </c>
      <c r="E93" t="s">
        <v>166</v>
      </c>
      <c r="F93" t="s">
        <v>167</v>
      </c>
      <c r="K93" s="59">
        <v>40</v>
      </c>
      <c r="L93" s="60">
        <v>22.6</v>
      </c>
      <c r="Q93" s="40"/>
      <c r="R93" s="40"/>
    </row>
    <row r="94" spans="1:18">
      <c r="A94" s="198"/>
      <c r="B94" t="s">
        <v>168</v>
      </c>
      <c r="C94">
        <v>32</v>
      </c>
      <c r="D94">
        <v>16</v>
      </c>
      <c r="E94" t="s">
        <v>169</v>
      </c>
      <c r="F94" t="s">
        <v>170</v>
      </c>
      <c r="K94" s="59">
        <v>50</v>
      </c>
      <c r="L94" s="60">
        <v>37.1</v>
      </c>
      <c r="Q94" s="40"/>
      <c r="R94" s="40"/>
    </row>
    <row r="95" spans="1:18">
      <c r="A95" s="198"/>
      <c r="B95" t="s">
        <v>171</v>
      </c>
      <c r="C95">
        <v>40</v>
      </c>
      <c r="D95">
        <v>22</v>
      </c>
      <c r="E95" t="s">
        <v>172</v>
      </c>
      <c r="F95" t="s">
        <v>173</v>
      </c>
      <c r="K95" s="59">
        <v>65</v>
      </c>
      <c r="L95" s="60">
        <v>71.099999999999994</v>
      </c>
      <c r="Q95" s="40"/>
      <c r="R95" s="40"/>
    </row>
    <row r="96" spans="1:18">
      <c r="A96" s="198"/>
      <c r="B96" t="s">
        <v>174</v>
      </c>
      <c r="C96">
        <v>50</v>
      </c>
      <c r="D96">
        <v>28</v>
      </c>
      <c r="E96" t="s">
        <v>175</v>
      </c>
      <c r="F96" t="s">
        <v>176</v>
      </c>
      <c r="K96" s="59">
        <v>80</v>
      </c>
      <c r="L96" s="60">
        <v>104</v>
      </c>
    </row>
    <row r="97" spans="1:29">
      <c r="A97" s="198"/>
      <c r="B97" t="s">
        <v>177</v>
      </c>
      <c r="C97">
        <v>50</v>
      </c>
      <c r="D97">
        <v>40</v>
      </c>
      <c r="E97" t="s">
        <v>175</v>
      </c>
      <c r="F97" t="s">
        <v>176</v>
      </c>
      <c r="K97" s="59">
        <v>100</v>
      </c>
      <c r="L97" s="60">
        <v>170</v>
      </c>
    </row>
    <row r="98" spans="1:29">
      <c r="A98" s="198"/>
      <c r="K98" s="59">
        <v>150</v>
      </c>
      <c r="L98" s="60">
        <v>350</v>
      </c>
    </row>
    <row r="100" spans="1:29">
      <c r="H100" s="48"/>
      <c r="I100" s="49"/>
      <c r="J100" s="51"/>
      <c r="K100" s="61"/>
      <c r="L100" s="59"/>
      <c r="M100" s="59"/>
      <c r="N100" s="59"/>
      <c r="O100" s="59"/>
      <c r="P100" s="59"/>
      <c r="Q100" s="59"/>
      <c r="R100" s="58"/>
      <c r="S100" s="50"/>
      <c r="T100" s="50"/>
      <c r="U100" s="50"/>
    </row>
    <row r="101" spans="1:29">
      <c r="B101" t="s">
        <v>183</v>
      </c>
      <c r="K101" t="s">
        <v>184</v>
      </c>
      <c r="L101" s="62"/>
      <c r="M101" s="52"/>
      <c r="N101" s="60"/>
      <c r="O101" s="57"/>
      <c r="P101" s="57"/>
      <c r="Q101" s="57"/>
      <c r="R101" s="57"/>
      <c r="S101" s="56"/>
      <c r="T101" s="54"/>
      <c r="U101" s="54"/>
      <c r="V101" s="54"/>
      <c r="W101" s="54"/>
      <c r="X101" s="54"/>
      <c r="Y101" s="54"/>
      <c r="Z101" s="54"/>
      <c r="AA101" s="54"/>
      <c r="AB101" s="54"/>
      <c r="AC101" s="54"/>
    </row>
    <row r="102" spans="1:29">
      <c r="A102" s="198" t="s">
        <v>39</v>
      </c>
      <c r="C102" t="s">
        <v>7</v>
      </c>
      <c r="D102" t="s">
        <v>178</v>
      </c>
      <c r="E102" t="s">
        <v>187</v>
      </c>
      <c r="F102" t="s">
        <v>188</v>
      </c>
      <c r="K102" t="s">
        <v>7</v>
      </c>
      <c r="L102" t="s">
        <v>178</v>
      </c>
    </row>
    <row r="103" spans="1:29">
      <c r="A103" s="198"/>
      <c r="C103">
        <v>15</v>
      </c>
      <c r="D103">
        <v>4.7</v>
      </c>
      <c r="E103">
        <v>2.2999999999999998</v>
      </c>
      <c r="K103">
        <v>50</v>
      </c>
      <c r="L103" s="62"/>
      <c r="N103" s="60" t="s">
        <v>373</v>
      </c>
      <c r="O103" s="57"/>
      <c r="P103" s="57"/>
      <c r="Q103" s="60"/>
      <c r="R103" s="53"/>
      <c r="S103" s="54"/>
      <c r="T103" s="54"/>
      <c r="U103" s="54"/>
      <c r="V103" s="54"/>
      <c r="W103" s="54"/>
      <c r="X103" s="54"/>
      <c r="Y103" s="54"/>
      <c r="Z103" s="54"/>
    </row>
    <row r="104" spans="1:29">
      <c r="A104" s="198"/>
      <c r="C104">
        <v>20</v>
      </c>
      <c r="D104">
        <v>8.5</v>
      </c>
      <c r="E104">
        <v>3.9</v>
      </c>
      <c r="K104">
        <v>65</v>
      </c>
    </row>
    <row r="105" spans="1:29">
      <c r="A105" s="198"/>
      <c r="C105">
        <v>25</v>
      </c>
      <c r="D105">
        <v>11</v>
      </c>
      <c r="E105">
        <v>5.7</v>
      </c>
      <c r="K105">
        <v>80</v>
      </c>
    </row>
    <row r="106" spans="1:29">
      <c r="A106" s="198"/>
      <c r="C106">
        <v>32</v>
      </c>
      <c r="D106">
        <v>20</v>
      </c>
      <c r="E106">
        <v>9.1</v>
      </c>
      <c r="K106">
        <v>100</v>
      </c>
    </row>
    <row r="107" spans="1:29">
      <c r="A107" s="198"/>
      <c r="C107">
        <v>40</v>
      </c>
      <c r="D107">
        <v>29</v>
      </c>
      <c r="E107">
        <v>13</v>
      </c>
      <c r="K107">
        <v>125</v>
      </c>
    </row>
    <row r="108" spans="1:29">
      <c r="A108" s="198"/>
      <c r="C108">
        <v>50</v>
      </c>
      <c r="D108">
        <v>43</v>
      </c>
      <c r="E108">
        <v>21</v>
      </c>
      <c r="K108">
        <v>150</v>
      </c>
    </row>
    <row r="109" spans="1:29">
      <c r="A109" s="198"/>
      <c r="C109">
        <v>65</v>
      </c>
      <c r="D109">
        <v>75</v>
      </c>
      <c r="E109">
        <v>37</v>
      </c>
      <c r="K109">
        <v>200</v>
      </c>
    </row>
    <row r="110" spans="1:29">
      <c r="A110" s="198"/>
      <c r="C110">
        <v>80</v>
      </c>
      <c r="D110">
        <v>100</v>
      </c>
      <c r="E110">
        <v>58</v>
      </c>
      <c r="K110">
        <v>250</v>
      </c>
    </row>
    <row r="111" spans="1:29">
      <c r="A111" s="198"/>
      <c r="C111">
        <v>100</v>
      </c>
      <c r="D111">
        <v>180</v>
      </c>
      <c r="E111">
        <v>90</v>
      </c>
      <c r="K111">
        <v>300</v>
      </c>
    </row>
    <row r="112" spans="1:29">
      <c r="A112" s="198"/>
      <c r="C112">
        <v>125</v>
      </c>
      <c r="D112">
        <v>270</v>
      </c>
      <c r="E112">
        <v>130</v>
      </c>
      <c r="K112">
        <v>350</v>
      </c>
    </row>
    <row r="113" spans="1:15">
      <c r="A113" s="198"/>
      <c r="C113">
        <v>150</v>
      </c>
      <c r="D113">
        <v>390</v>
      </c>
      <c r="E113">
        <v>205</v>
      </c>
      <c r="K113">
        <v>400</v>
      </c>
    </row>
    <row r="114" spans="1:15">
      <c r="A114" s="198"/>
      <c r="C114">
        <v>200</v>
      </c>
      <c r="D114">
        <v>650</v>
      </c>
      <c r="E114">
        <v>390</v>
      </c>
      <c r="K114">
        <v>450</v>
      </c>
    </row>
    <row r="115" spans="1:15">
      <c r="A115" s="198"/>
    </row>
    <row r="117" spans="1:15">
      <c r="A117" s="198" t="s">
        <v>39</v>
      </c>
      <c r="B117" t="s">
        <v>415</v>
      </c>
      <c r="E117" t="s">
        <v>350</v>
      </c>
      <c r="O117" t="s">
        <v>419</v>
      </c>
    </row>
    <row r="118" spans="1:15">
      <c r="A118" s="198"/>
      <c r="B118" t="s">
        <v>7</v>
      </c>
      <c r="C118" t="s">
        <v>420</v>
      </c>
      <c r="D118" t="s">
        <v>421</v>
      </c>
      <c r="E118" t="s">
        <v>416</v>
      </c>
    </row>
    <row r="119" spans="1:15">
      <c r="A119" s="198"/>
      <c r="B119">
        <v>15</v>
      </c>
      <c r="C119">
        <v>1.4999999999999999E-2</v>
      </c>
      <c r="D119">
        <v>0.1</v>
      </c>
      <c r="E119">
        <v>0.4</v>
      </c>
      <c r="G119" s="226" t="s">
        <v>418</v>
      </c>
    </row>
    <row r="120" spans="1:15">
      <c r="A120" s="198"/>
      <c r="B120">
        <v>15</v>
      </c>
      <c r="C120">
        <v>0.02</v>
      </c>
      <c r="D120">
        <v>0.4</v>
      </c>
      <c r="E120">
        <v>1</v>
      </c>
      <c r="G120" s="226"/>
    </row>
    <row r="121" spans="1:15">
      <c r="A121" s="198"/>
      <c r="B121">
        <v>15</v>
      </c>
      <c r="C121">
        <v>0.05</v>
      </c>
      <c r="D121">
        <v>0.6</v>
      </c>
      <c r="E121">
        <v>1.6</v>
      </c>
      <c r="G121" s="226"/>
    </row>
    <row r="122" spans="1:15">
      <c r="A122" s="198"/>
      <c r="B122">
        <v>15</v>
      </c>
      <c r="C122">
        <v>0.15</v>
      </c>
      <c r="D122">
        <v>1.4</v>
      </c>
      <c r="E122">
        <v>2.5</v>
      </c>
      <c r="G122" s="226"/>
    </row>
    <row r="123" spans="1:15">
      <c r="A123" s="198"/>
      <c r="B123">
        <v>15</v>
      </c>
      <c r="C123">
        <v>0.2</v>
      </c>
      <c r="D123">
        <v>2</v>
      </c>
      <c r="E123">
        <v>4</v>
      </c>
      <c r="G123" s="226"/>
    </row>
    <row r="124" spans="1:15">
      <c r="A124" s="198"/>
      <c r="B124">
        <v>20</v>
      </c>
      <c r="C124">
        <v>0.2</v>
      </c>
      <c r="D124">
        <v>2.5</v>
      </c>
      <c r="E124">
        <v>6.3</v>
      </c>
      <c r="G124" s="226"/>
    </row>
    <row r="125" spans="1:15">
      <c r="A125" s="198"/>
      <c r="B125">
        <v>25</v>
      </c>
      <c r="C125">
        <v>0.2</v>
      </c>
      <c r="D125">
        <v>3.5</v>
      </c>
      <c r="E125">
        <v>8</v>
      </c>
      <c r="G125" s="226"/>
    </row>
    <row r="126" spans="1:15">
      <c r="A126" s="198"/>
      <c r="B126">
        <v>32</v>
      </c>
      <c r="C126">
        <v>0.4</v>
      </c>
      <c r="D126">
        <v>8</v>
      </c>
      <c r="E126">
        <v>12.5</v>
      </c>
      <c r="G126" s="226"/>
    </row>
    <row r="127" spans="1:15">
      <c r="A127" s="198"/>
      <c r="B127">
        <v>40</v>
      </c>
      <c r="C127">
        <v>0.8</v>
      </c>
      <c r="D127">
        <v>10</v>
      </c>
      <c r="E127">
        <v>16</v>
      </c>
      <c r="G127" s="226"/>
    </row>
    <row r="128" spans="1:15">
      <c r="A128" s="198"/>
      <c r="B128">
        <v>50</v>
      </c>
      <c r="C128">
        <v>0.8</v>
      </c>
      <c r="D128">
        <v>12</v>
      </c>
      <c r="E128">
        <v>20</v>
      </c>
      <c r="G128" s="226"/>
    </row>
    <row r="129" spans="1:10">
      <c r="A129" s="198"/>
      <c r="B129">
        <v>65</v>
      </c>
      <c r="C129">
        <v>3</v>
      </c>
      <c r="D129">
        <v>28</v>
      </c>
      <c r="E129">
        <v>50</v>
      </c>
      <c r="G129" s="226" t="s">
        <v>417</v>
      </c>
    </row>
    <row r="130" spans="1:10">
      <c r="A130" s="198"/>
      <c r="B130">
        <v>80</v>
      </c>
      <c r="C130">
        <v>4</v>
      </c>
      <c r="D130">
        <v>40</v>
      </c>
      <c r="E130">
        <v>80</v>
      </c>
      <c r="G130" s="226"/>
    </row>
    <row r="131" spans="1:10">
      <c r="A131" s="198"/>
      <c r="B131">
        <v>100</v>
      </c>
      <c r="C131">
        <v>6</v>
      </c>
      <c r="D131">
        <v>63</v>
      </c>
      <c r="E131">
        <v>125</v>
      </c>
      <c r="G131" s="226"/>
    </row>
    <row r="132" spans="1:10">
      <c r="A132" s="198"/>
      <c r="B132">
        <v>125</v>
      </c>
      <c r="C132">
        <v>8</v>
      </c>
      <c r="D132">
        <v>80</v>
      </c>
      <c r="E132">
        <v>160</v>
      </c>
      <c r="G132" s="226"/>
    </row>
    <row r="133" spans="1:10">
      <c r="A133" s="198"/>
      <c r="B133">
        <v>150</v>
      </c>
      <c r="C133">
        <v>12</v>
      </c>
      <c r="D133">
        <v>125</v>
      </c>
      <c r="E133">
        <v>280</v>
      </c>
      <c r="G133" s="226"/>
    </row>
    <row r="134" spans="1:10">
      <c r="A134" s="198"/>
      <c r="B134">
        <v>200</v>
      </c>
      <c r="C134">
        <v>15</v>
      </c>
      <c r="D134">
        <v>150</v>
      </c>
      <c r="E134">
        <v>320</v>
      </c>
      <c r="G134" s="226"/>
    </row>
    <row r="135" spans="1:10">
      <c r="A135" s="198"/>
      <c r="B135">
        <v>250</v>
      </c>
      <c r="C135">
        <v>18</v>
      </c>
      <c r="D135">
        <v>180</v>
      </c>
      <c r="E135">
        <v>400</v>
      </c>
      <c r="G135" s="226"/>
    </row>
    <row r="136" spans="1:10">
      <c r="A136" s="198"/>
    </row>
    <row r="138" spans="1:10">
      <c r="A138" s="218" t="s">
        <v>353</v>
      </c>
      <c r="B138" t="s">
        <v>371</v>
      </c>
      <c r="D138" s="75" t="s">
        <v>372</v>
      </c>
    </row>
    <row r="139" spans="1:10">
      <c r="A139" s="218"/>
    </row>
    <row r="140" spans="1:10">
      <c r="A140" s="218"/>
      <c r="B140" t="s">
        <v>359</v>
      </c>
      <c r="C140" t="s">
        <v>7</v>
      </c>
      <c r="D140" t="s">
        <v>360</v>
      </c>
      <c r="E140" t="s">
        <v>361</v>
      </c>
      <c r="F140" t="s">
        <v>362</v>
      </c>
      <c r="G140" t="s">
        <v>363</v>
      </c>
      <c r="H140" t="s">
        <v>364</v>
      </c>
      <c r="I140" t="s">
        <v>365</v>
      </c>
      <c r="J140" t="s">
        <v>43</v>
      </c>
    </row>
    <row r="141" spans="1:10">
      <c r="A141" s="218"/>
      <c r="B141" s="90" t="s">
        <v>354</v>
      </c>
      <c r="C141" s="80">
        <v>15</v>
      </c>
      <c r="D141" s="81" t="s">
        <v>355</v>
      </c>
      <c r="E141" s="84">
        <v>1.5</v>
      </c>
      <c r="F141" s="85">
        <v>3</v>
      </c>
      <c r="G141" s="86">
        <v>1.4999999999999999E-2</v>
      </c>
      <c r="H141" s="87">
        <v>15</v>
      </c>
      <c r="I141" s="80">
        <v>350</v>
      </c>
      <c r="J141" s="80">
        <v>25</v>
      </c>
    </row>
    <row r="142" spans="1:10">
      <c r="A142" s="218"/>
      <c r="B142" s="90" t="s">
        <v>366</v>
      </c>
      <c r="C142" s="80">
        <v>20</v>
      </c>
      <c r="D142" s="82">
        <v>1</v>
      </c>
      <c r="E142" s="84">
        <v>2.5</v>
      </c>
      <c r="F142" s="85">
        <v>5</v>
      </c>
      <c r="G142" s="86">
        <v>2.5000000000000001E-2</v>
      </c>
      <c r="H142" s="87">
        <v>12</v>
      </c>
      <c r="I142" s="80">
        <v>585</v>
      </c>
      <c r="J142" s="80">
        <v>25</v>
      </c>
    </row>
    <row r="143" spans="1:10">
      <c r="A143" s="218"/>
      <c r="B143" s="90" t="s">
        <v>367</v>
      </c>
      <c r="C143" s="80">
        <v>25</v>
      </c>
      <c r="D143" s="83" t="s">
        <v>356</v>
      </c>
      <c r="E143" s="84">
        <v>3.5</v>
      </c>
      <c r="F143" s="85">
        <v>7</v>
      </c>
      <c r="G143" s="86">
        <v>3.5000000000000003E-2</v>
      </c>
      <c r="H143" s="87">
        <v>7</v>
      </c>
      <c r="I143" s="80">
        <v>815</v>
      </c>
      <c r="J143" s="80">
        <v>25</v>
      </c>
    </row>
    <row r="144" spans="1:10">
      <c r="A144" s="218"/>
      <c r="B144" s="90" t="s">
        <v>368</v>
      </c>
      <c r="C144" s="80">
        <v>32</v>
      </c>
      <c r="D144" s="83" t="s">
        <v>357</v>
      </c>
      <c r="E144" s="80">
        <v>6</v>
      </c>
      <c r="F144" s="85">
        <v>12</v>
      </c>
      <c r="G144" s="88">
        <v>0.06</v>
      </c>
      <c r="H144" s="87">
        <v>14</v>
      </c>
      <c r="I144" s="80">
        <v>1400</v>
      </c>
      <c r="J144" s="80">
        <v>25</v>
      </c>
    </row>
    <row r="145" spans="1:10">
      <c r="A145" s="218"/>
      <c r="B145" s="90" t="s">
        <v>369</v>
      </c>
      <c r="C145" s="80">
        <v>40</v>
      </c>
      <c r="D145" s="82">
        <v>2</v>
      </c>
      <c r="E145" s="85">
        <v>10</v>
      </c>
      <c r="F145" s="85">
        <v>20</v>
      </c>
      <c r="G145" s="89">
        <v>0.1</v>
      </c>
      <c r="H145" s="87">
        <v>18</v>
      </c>
      <c r="I145" s="80">
        <v>2330</v>
      </c>
      <c r="J145" s="80">
        <v>25</v>
      </c>
    </row>
    <row r="146" spans="1:10">
      <c r="A146" s="218"/>
      <c r="B146" s="90" t="s">
        <v>370</v>
      </c>
      <c r="C146" s="80">
        <v>50</v>
      </c>
      <c r="D146" s="83" t="s">
        <v>358</v>
      </c>
      <c r="E146" s="85">
        <v>15</v>
      </c>
      <c r="F146" s="85">
        <v>30</v>
      </c>
      <c r="G146" s="88">
        <v>0.15</v>
      </c>
      <c r="H146" s="87">
        <v>22</v>
      </c>
      <c r="I146" s="80">
        <v>3500</v>
      </c>
      <c r="J146" s="80">
        <v>25</v>
      </c>
    </row>
    <row r="147" spans="1:10">
      <c r="A147" s="218"/>
    </row>
    <row r="148" spans="1:10">
      <c r="A148" s="218"/>
    </row>
    <row r="151" spans="1:10">
      <c r="B151" t="s">
        <v>380</v>
      </c>
      <c r="D151" s="75" t="s">
        <v>379</v>
      </c>
    </row>
    <row r="152" spans="1:10" ht="14.25" customHeight="1">
      <c r="A152" s="219" t="s">
        <v>378</v>
      </c>
    </row>
    <row r="153" spans="1:10">
      <c r="A153" s="219"/>
      <c r="C153" s="222" t="s">
        <v>382</v>
      </c>
      <c r="D153" s="222"/>
    </row>
    <row r="154" spans="1:10">
      <c r="A154" s="219"/>
      <c r="B154" t="s">
        <v>387</v>
      </c>
      <c r="C154" t="s">
        <v>383</v>
      </c>
      <c r="D154" t="s">
        <v>384</v>
      </c>
    </row>
    <row r="155" spans="1:10">
      <c r="A155" s="219"/>
      <c r="B155" t="s">
        <v>388</v>
      </c>
      <c r="C155" t="s">
        <v>385</v>
      </c>
      <c r="D155" t="s">
        <v>383</v>
      </c>
    </row>
    <row r="156" spans="1:10">
      <c r="A156" s="219"/>
      <c r="B156" t="s">
        <v>386</v>
      </c>
      <c r="C156" s="222" t="s">
        <v>389</v>
      </c>
      <c r="D156" s="222"/>
    </row>
    <row r="157" spans="1:10">
      <c r="A157" s="219"/>
    </row>
    <row r="158" spans="1:10">
      <c r="A158" s="219"/>
    </row>
    <row r="159" spans="1:10">
      <c r="A159" s="219"/>
      <c r="B159" t="s">
        <v>381</v>
      </c>
      <c r="C159" s="222" t="s">
        <v>40</v>
      </c>
      <c r="D159" s="222"/>
      <c r="E159" t="s">
        <v>414</v>
      </c>
    </row>
    <row r="160" spans="1:10" ht="16.45" customHeight="1">
      <c r="A160" s="219"/>
      <c r="B160">
        <v>3</v>
      </c>
      <c r="C160" s="223" t="s">
        <v>390</v>
      </c>
      <c r="D160" s="223"/>
      <c r="E160">
        <v>0.4</v>
      </c>
    </row>
    <row r="161" spans="1:5" ht="16.45" customHeight="1">
      <c r="A161" s="219"/>
      <c r="B161">
        <v>6</v>
      </c>
      <c r="C161" s="224" t="s">
        <v>391</v>
      </c>
      <c r="D161" s="225"/>
      <c r="E161">
        <v>0.6</v>
      </c>
    </row>
    <row r="162" spans="1:5">
      <c r="A162" s="219"/>
      <c r="B162">
        <v>10</v>
      </c>
      <c r="C162" s="223" t="s">
        <v>391</v>
      </c>
      <c r="D162" s="223"/>
      <c r="E162">
        <v>0.6</v>
      </c>
    </row>
    <row r="163" spans="1:5">
      <c r="A163" s="219"/>
      <c r="B163">
        <v>15</v>
      </c>
      <c r="C163" s="224" t="s">
        <v>392</v>
      </c>
      <c r="D163" s="225"/>
      <c r="E163">
        <v>1</v>
      </c>
    </row>
    <row r="164" spans="1:5">
      <c r="A164" s="219"/>
      <c r="B164">
        <v>20</v>
      </c>
      <c r="C164" s="223" t="s">
        <v>393</v>
      </c>
      <c r="D164" s="223"/>
      <c r="E164">
        <v>1.4</v>
      </c>
    </row>
    <row r="165" spans="1:5">
      <c r="A165" s="219"/>
      <c r="B165">
        <v>25</v>
      </c>
      <c r="C165" s="224" t="s">
        <v>394</v>
      </c>
      <c r="D165" s="225"/>
      <c r="E165">
        <v>1.4</v>
      </c>
    </row>
    <row r="166" spans="1:5">
      <c r="A166" s="219"/>
      <c r="B166">
        <v>30</v>
      </c>
      <c r="C166" s="223" t="s">
        <v>394</v>
      </c>
      <c r="D166" s="223"/>
      <c r="E166">
        <v>1.4</v>
      </c>
    </row>
    <row r="167" spans="1:5">
      <c r="A167" s="219"/>
      <c r="B167">
        <v>35</v>
      </c>
      <c r="C167" s="224" t="s">
        <v>394</v>
      </c>
      <c r="D167" s="225"/>
      <c r="E167">
        <v>1.4</v>
      </c>
    </row>
    <row r="168" spans="1:5">
      <c r="A168" s="219"/>
      <c r="B168">
        <v>40</v>
      </c>
      <c r="C168" s="223" t="s">
        <v>394</v>
      </c>
      <c r="D168" s="223"/>
      <c r="E168">
        <v>1.4</v>
      </c>
    </row>
    <row r="169" spans="1:5">
      <c r="A169" s="219"/>
      <c r="B169">
        <v>45</v>
      </c>
      <c r="C169" s="224" t="s">
        <v>395</v>
      </c>
      <c r="D169" s="225"/>
      <c r="E169">
        <v>1.8</v>
      </c>
    </row>
    <row r="170" spans="1:5">
      <c r="A170" s="219"/>
      <c r="B170">
        <v>50</v>
      </c>
      <c r="C170" s="223" t="s">
        <v>395</v>
      </c>
      <c r="D170" s="223"/>
      <c r="E170">
        <v>1.8</v>
      </c>
    </row>
    <row r="171" spans="1:5">
      <c r="A171" s="219"/>
      <c r="B171">
        <v>60</v>
      </c>
      <c r="C171" s="224" t="s">
        <v>396</v>
      </c>
      <c r="D171" s="225"/>
      <c r="E171">
        <v>2.4</v>
      </c>
    </row>
    <row r="172" spans="1:5">
      <c r="A172" s="219"/>
      <c r="B172">
        <v>70</v>
      </c>
      <c r="C172" s="223" t="s">
        <v>397</v>
      </c>
      <c r="D172" s="223"/>
      <c r="E172">
        <v>2.9</v>
      </c>
    </row>
    <row r="173" spans="1:5">
      <c r="A173" s="219"/>
      <c r="B173">
        <v>80</v>
      </c>
      <c r="C173" s="224" t="s">
        <v>398</v>
      </c>
      <c r="D173" s="225"/>
      <c r="E173">
        <v>3.2</v>
      </c>
    </row>
    <row r="174" spans="1:5">
      <c r="A174" s="219"/>
      <c r="B174">
        <v>90</v>
      </c>
      <c r="C174" s="223" t="s">
        <v>399</v>
      </c>
      <c r="D174" s="223"/>
      <c r="E174">
        <v>3.8</v>
      </c>
    </row>
    <row r="175" spans="1:5">
      <c r="A175" s="219"/>
      <c r="B175">
        <v>100</v>
      </c>
      <c r="C175" s="224" t="s">
        <v>400</v>
      </c>
      <c r="D175" s="225"/>
      <c r="E175">
        <v>4.2</v>
      </c>
    </row>
    <row r="176" spans="1:5">
      <c r="A176" s="219"/>
      <c r="B176">
        <v>110</v>
      </c>
      <c r="C176" s="223" t="s">
        <v>401</v>
      </c>
      <c r="D176" s="223"/>
      <c r="E176">
        <v>4.5999999999999996</v>
      </c>
    </row>
    <row r="177" spans="1:5">
      <c r="A177" s="219"/>
      <c r="B177">
        <v>120</v>
      </c>
      <c r="C177" s="224" t="s">
        <v>402</v>
      </c>
      <c r="D177" s="225"/>
      <c r="E177">
        <v>6.6</v>
      </c>
    </row>
    <row r="178" spans="1:5">
      <c r="A178" s="219"/>
      <c r="B178">
        <v>130</v>
      </c>
      <c r="C178" s="223" t="s">
        <v>403</v>
      </c>
      <c r="D178" s="223"/>
      <c r="E178">
        <v>9.6</v>
      </c>
    </row>
    <row r="179" spans="1:5">
      <c r="A179" s="219"/>
      <c r="B179">
        <v>140</v>
      </c>
      <c r="C179" s="224" t="s">
        <v>403</v>
      </c>
      <c r="D179" s="225"/>
      <c r="E179">
        <v>9.6</v>
      </c>
    </row>
    <row r="180" spans="1:5">
      <c r="A180" s="219"/>
      <c r="B180">
        <v>150</v>
      </c>
      <c r="C180" s="223" t="s">
        <v>404</v>
      </c>
      <c r="D180" s="223"/>
      <c r="E180">
        <v>12</v>
      </c>
    </row>
    <row r="181" spans="1:5">
      <c r="A181" s="219"/>
      <c r="B181">
        <v>160</v>
      </c>
      <c r="C181" s="224" t="s">
        <v>404</v>
      </c>
      <c r="D181" s="225"/>
      <c r="E181">
        <v>12</v>
      </c>
    </row>
    <row r="182" spans="1:5">
      <c r="A182" s="219"/>
      <c r="B182">
        <v>170</v>
      </c>
      <c r="C182" s="223" t="s">
        <v>404</v>
      </c>
      <c r="D182" s="223"/>
      <c r="E182">
        <v>12</v>
      </c>
    </row>
    <row r="183" spans="1:5">
      <c r="A183" s="219"/>
      <c r="B183">
        <v>180</v>
      </c>
      <c r="C183" s="224" t="s">
        <v>405</v>
      </c>
      <c r="D183" s="225"/>
      <c r="E183">
        <v>15.6</v>
      </c>
    </row>
    <row r="184" spans="1:5">
      <c r="A184" s="219"/>
      <c r="B184">
        <v>190</v>
      </c>
      <c r="C184" s="223" t="s">
        <v>405</v>
      </c>
      <c r="D184" s="223"/>
      <c r="E184">
        <v>15.6</v>
      </c>
    </row>
    <row r="185" spans="1:5">
      <c r="A185" s="219"/>
      <c r="B185">
        <v>200</v>
      </c>
      <c r="C185" s="224" t="s">
        <v>405</v>
      </c>
      <c r="D185" s="225"/>
      <c r="E185">
        <v>15.6</v>
      </c>
    </row>
    <row r="186" spans="1:5">
      <c r="A186" s="219"/>
      <c r="B186">
        <v>225</v>
      </c>
      <c r="C186" s="223" t="s">
        <v>406</v>
      </c>
      <c r="D186" s="223"/>
      <c r="E186">
        <v>16.8</v>
      </c>
    </row>
    <row r="187" spans="1:5">
      <c r="A187" s="219"/>
      <c r="B187">
        <v>250</v>
      </c>
      <c r="C187" s="224" t="s">
        <v>407</v>
      </c>
      <c r="D187" s="225"/>
      <c r="E187">
        <v>19.2</v>
      </c>
    </row>
    <row r="188" spans="1:5">
      <c r="B188">
        <v>275</v>
      </c>
      <c r="C188" s="223" t="s">
        <v>408</v>
      </c>
      <c r="D188" s="223"/>
      <c r="E188">
        <v>21.6</v>
      </c>
    </row>
    <row r="189" spans="1:5">
      <c r="B189">
        <v>300</v>
      </c>
      <c r="C189" s="224" t="s">
        <v>409</v>
      </c>
      <c r="D189" s="225"/>
      <c r="E189">
        <v>24</v>
      </c>
    </row>
    <row r="190" spans="1:5">
      <c r="B190">
        <v>325</v>
      </c>
      <c r="C190" s="223" t="s">
        <v>410</v>
      </c>
      <c r="D190" s="223"/>
      <c r="E190">
        <v>28.8</v>
      </c>
    </row>
    <row r="191" spans="1:5">
      <c r="B191">
        <v>350</v>
      </c>
      <c r="C191" s="224" t="s">
        <v>411</v>
      </c>
      <c r="D191" s="225"/>
      <c r="E191">
        <v>31.2</v>
      </c>
    </row>
    <row r="192" spans="1:5">
      <c r="B192">
        <v>375</v>
      </c>
      <c r="C192" s="223" t="s">
        <v>412</v>
      </c>
      <c r="D192" s="223"/>
      <c r="E192">
        <v>34</v>
      </c>
    </row>
    <row r="193" spans="1:13">
      <c r="B193">
        <v>400</v>
      </c>
      <c r="C193" s="224" t="s">
        <v>413</v>
      </c>
      <c r="D193" s="225"/>
      <c r="E193">
        <v>39.4</v>
      </c>
    </row>
    <row r="198" spans="1:13">
      <c r="B198" t="s">
        <v>423</v>
      </c>
      <c r="D198" t="s">
        <v>424</v>
      </c>
    </row>
    <row r="199" spans="1:13" ht="14.4" customHeight="1">
      <c r="A199" s="198" t="s">
        <v>422</v>
      </c>
    </row>
    <row r="200" spans="1:13">
      <c r="A200" s="198"/>
      <c r="B200" s="207" t="s">
        <v>425</v>
      </c>
      <c r="C200" s="207" t="s">
        <v>426</v>
      </c>
      <c r="D200" s="210" t="s">
        <v>427</v>
      </c>
      <c r="E200" s="211"/>
      <c r="F200" s="211"/>
      <c r="G200" s="211"/>
      <c r="H200" s="211"/>
      <c r="I200" s="212"/>
      <c r="J200" s="210" t="s">
        <v>428</v>
      </c>
      <c r="K200" s="211"/>
      <c r="L200" s="211"/>
      <c r="M200" s="212"/>
    </row>
    <row r="201" spans="1:13">
      <c r="A201" s="198"/>
      <c r="B201" s="208"/>
      <c r="C201" s="208"/>
      <c r="D201" s="213" t="s">
        <v>429</v>
      </c>
      <c r="E201" s="214"/>
      <c r="F201" s="207" t="s">
        <v>430</v>
      </c>
      <c r="G201" s="92" t="s">
        <v>431</v>
      </c>
      <c r="H201" s="213" t="s">
        <v>432</v>
      </c>
      <c r="I201" s="214"/>
      <c r="J201" s="92" t="s">
        <v>429</v>
      </c>
      <c r="K201" s="207" t="s">
        <v>430</v>
      </c>
      <c r="L201" s="92" t="s">
        <v>431</v>
      </c>
      <c r="M201" s="92" t="s">
        <v>432</v>
      </c>
    </row>
    <row r="202" spans="1:13">
      <c r="A202" s="198"/>
      <c r="B202" s="209"/>
      <c r="C202" s="209"/>
      <c r="D202" s="213" t="s">
        <v>433</v>
      </c>
      <c r="E202" s="214"/>
      <c r="F202" s="209"/>
      <c r="G202" s="92" t="s">
        <v>434</v>
      </c>
      <c r="H202" s="213" t="s">
        <v>434</v>
      </c>
      <c r="I202" s="214"/>
      <c r="J202" s="92" t="s">
        <v>433</v>
      </c>
      <c r="K202" s="209"/>
      <c r="L202" s="92" t="s">
        <v>434</v>
      </c>
      <c r="M202" s="92" t="s">
        <v>434</v>
      </c>
    </row>
    <row r="203" spans="1:13">
      <c r="A203" s="198"/>
      <c r="B203" s="215">
        <v>6</v>
      </c>
      <c r="C203">
        <v>20</v>
      </c>
      <c r="E203">
        <v>10.4</v>
      </c>
      <c r="F203">
        <v>2.4</v>
      </c>
      <c r="G203">
        <v>1</v>
      </c>
      <c r="H203">
        <v>0.5</v>
      </c>
      <c r="J203">
        <v>9.5</v>
      </c>
      <c r="K203">
        <v>2.8</v>
      </c>
      <c r="L203">
        <v>0.25</v>
      </c>
      <c r="M203">
        <v>0.16</v>
      </c>
    </row>
    <row r="204" spans="1:13">
      <c r="A204" s="198"/>
      <c r="B204" s="216"/>
      <c r="C204">
        <v>25</v>
      </c>
      <c r="E204">
        <v>16.399999999999999</v>
      </c>
      <c r="F204">
        <v>2.2999999999999998</v>
      </c>
      <c r="G204">
        <v>1</v>
      </c>
      <c r="H204">
        <v>0.5</v>
      </c>
      <c r="J204">
        <v>15.1</v>
      </c>
      <c r="K204">
        <v>2.7</v>
      </c>
      <c r="L204">
        <v>0.25</v>
      </c>
      <c r="M204">
        <v>0.16</v>
      </c>
    </row>
    <row r="205" spans="1:13">
      <c r="A205" s="198"/>
      <c r="B205" s="216"/>
      <c r="C205">
        <v>32</v>
      </c>
      <c r="E205">
        <v>27.3</v>
      </c>
      <c r="F205">
        <v>2.2999999999999998</v>
      </c>
      <c r="G205">
        <v>1</v>
      </c>
      <c r="H205">
        <v>0.5</v>
      </c>
      <c r="J205">
        <v>24.7</v>
      </c>
      <c r="K205">
        <v>2.7</v>
      </c>
      <c r="L205">
        <v>0.25</v>
      </c>
      <c r="M205">
        <v>0.16</v>
      </c>
    </row>
    <row r="206" spans="1:13">
      <c r="A206" s="198"/>
      <c r="B206" s="216"/>
      <c r="C206">
        <v>40</v>
      </c>
      <c r="E206">
        <v>42</v>
      </c>
      <c r="F206">
        <v>2.2999999999999998</v>
      </c>
      <c r="G206">
        <v>1</v>
      </c>
      <c r="H206">
        <v>0.5</v>
      </c>
      <c r="J206">
        <v>38.200000000000003</v>
      </c>
      <c r="K206">
        <v>2.8</v>
      </c>
      <c r="L206">
        <v>0.25</v>
      </c>
      <c r="M206">
        <v>0.16</v>
      </c>
    </row>
    <row r="207" spans="1:13">
      <c r="A207" s="198"/>
      <c r="B207" s="216"/>
      <c r="C207">
        <v>50</v>
      </c>
      <c r="E207">
        <v>64.7</v>
      </c>
      <c r="F207">
        <v>2.4</v>
      </c>
      <c r="G207">
        <v>1</v>
      </c>
      <c r="H207">
        <v>0.5</v>
      </c>
      <c r="J207">
        <v>57.2</v>
      </c>
      <c r="K207">
        <v>3</v>
      </c>
      <c r="L207">
        <v>0.25</v>
      </c>
      <c r="M207">
        <v>0.16</v>
      </c>
    </row>
    <row r="208" spans="1:13">
      <c r="A208" s="198"/>
      <c r="B208" s="216"/>
      <c r="C208">
        <v>65</v>
      </c>
      <c r="E208">
        <v>96</v>
      </c>
      <c r="F208">
        <v>3.1</v>
      </c>
      <c r="G208">
        <v>1.25</v>
      </c>
      <c r="H208">
        <v>0.63</v>
      </c>
      <c r="J208">
        <v>81.099999999999994</v>
      </c>
      <c r="K208">
        <v>4.3</v>
      </c>
      <c r="L208">
        <v>0.25</v>
      </c>
      <c r="M208">
        <v>0.16</v>
      </c>
    </row>
    <row r="209" spans="1:13">
      <c r="A209" s="198"/>
      <c r="B209" s="216"/>
      <c r="C209">
        <v>80</v>
      </c>
      <c r="E209">
        <v>149</v>
      </c>
      <c r="F209">
        <v>3</v>
      </c>
      <c r="G209">
        <v>1.25</v>
      </c>
      <c r="H209">
        <v>0.63</v>
      </c>
      <c r="J209">
        <v>119</v>
      </c>
      <c r="K209">
        <v>4.5999999999999996</v>
      </c>
      <c r="L209">
        <v>0.25</v>
      </c>
      <c r="M209">
        <v>0.16</v>
      </c>
    </row>
    <row r="210" spans="1:13">
      <c r="A210" s="198"/>
      <c r="B210" s="216"/>
      <c r="C210">
        <v>100</v>
      </c>
      <c r="E210">
        <v>223</v>
      </c>
      <c r="F210">
        <v>3.2</v>
      </c>
      <c r="G210">
        <v>1.6</v>
      </c>
      <c r="H210">
        <v>1</v>
      </c>
      <c r="J210">
        <v>181</v>
      </c>
      <c r="K210">
        <v>4.9000000000000004</v>
      </c>
      <c r="L210">
        <v>0.25</v>
      </c>
      <c r="M210">
        <v>0.16</v>
      </c>
    </row>
    <row r="211" spans="1:13">
      <c r="A211" s="198"/>
      <c r="B211" s="216"/>
      <c r="C211">
        <v>125</v>
      </c>
      <c r="E211">
        <v>347</v>
      </c>
      <c r="F211">
        <v>3.2</v>
      </c>
      <c r="G211">
        <v>1.6</v>
      </c>
      <c r="H211">
        <v>1</v>
      </c>
      <c r="J211">
        <v>281</v>
      </c>
      <c r="K211">
        <v>5</v>
      </c>
      <c r="L211">
        <v>0.25</v>
      </c>
      <c r="M211">
        <v>0.16</v>
      </c>
    </row>
    <row r="212" spans="1:13">
      <c r="A212" s="198"/>
      <c r="B212" s="216"/>
      <c r="C212">
        <v>150</v>
      </c>
      <c r="E212">
        <v>480</v>
      </c>
      <c r="F212">
        <v>3.5</v>
      </c>
      <c r="G212">
        <v>1.6</v>
      </c>
      <c r="H212">
        <v>1</v>
      </c>
      <c r="J212">
        <v>380</v>
      </c>
      <c r="K212">
        <v>5.6</v>
      </c>
      <c r="L212">
        <v>0.25</v>
      </c>
      <c r="M212">
        <v>0.16</v>
      </c>
    </row>
    <row r="213" spans="1:13">
      <c r="A213" s="198"/>
      <c r="B213" s="217"/>
      <c r="C213">
        <v>200</v>
      </c>
      <c r="E213">
        <v>853</v>
      </c>
      <c r="F213">
        <v>3.5</v>
      </c>
      <c r="G213">
        <v>1.6</v>
      </c>
      <c r="H213">
        <v>1</v>
      </c>
      <c r="J213">
        <v>672</v>
      </c>
      <c r="K213">
        <v>5.7</v>
      </c>
      <c r="L213">
        <v>0.25</v>
      </c>
      <c r="M213">
        <v>0.16</v>
      </c>
    </row>
    <row r="214" spans="1:13">
      <c r="A214" s="198"/>
      <c r="B214" s="215">
        <v>16</v>
      </c>
      <c r="C214">
        <v>15</v>
      </c>
      <c r="E214">
        <v>5.7</v>
      </c>
      <c r="F214">
        <v>2.5</v>
      </c>
      <c r="G214">
        <v>1</v>
      </c>
      <c r="H214">
        <v>0.5</v>
      </c>
      <c r="J214">
        <v>5.3</v>
      </c>
      <c r="K214">
        <v>2.9</v>
      </c>
      <c r="L214">
        <v>0.25</v>
      </c>
      <c r="M214">
        <v>0.16</v>
      </c>
    </row>
    <row r="215" spans="1:13">
      <c r="A215" s="198"/>
      <c r="B215" s="216"/>
      <c r="C215">
        <v>20</v>
      </c>
      <c r="E215">
        <v>10.4</v>
      </c>
      <c r="F215">
        <v>2.4</v>
      </c>
      <c r="G215">
        <v>1</v>
      </c>
      <c r="H215">
        <v>0.5</v>
      </c>
      <c r="J215">
        <v>9.5</v>
      </c>
      <c r="K215">
        <v>2.8</v>
      </c>
      <c r="L215">
        <v>0.25</v>
      </c>
      <c r="M215">
        <v>0.16</v>
      </c>
    </row>
    <row r="216" spans="1:13">
      <c r="A216" s="198"/>
      <c r="B216" s="216"/>
      <c r="C216">
        <v>25</v>
      </c>
      <c r="E216">
        <v>16.399999999999999</v>
      </c>
      <c r="F216">
        <v>2.2999999999999998</v>
      </c>
      <c r="G216">
        <v>1</v>
      </c>
      <c r="H216">
        <v>0.5</v>
      </c>
      <c r="J216">
        <v>15.1</v>
      </c>
      <c r="K216">
        <v>2.7</v>
      </c>
      <c r="L216">
        <v>0.25</v>
      </c>
      <c r="M216">
        <v>0.16</v>
      </c>
    </row>
    <row r="217" spans="1:13">
      <c r="A217" s="198"/>
      <c r="B217" s="216"/>
      <c r="C217">
        <v>32</v>
      </c>
      <c r="E217">
        <v>27.3</v>
      </c>
      <c r="F217">
        <v>2.2999999999999998</v>
      </c>
      <c r="G217">
        <v>1</v>
      </c>
      <c r="H217">
        <v>0.5</v>
      </c>
      <c r="J217">
        <v>24.7</v>
      </c>
      <c r="K217">
        <v>2.7</v>
      </c>
      <c r="L217">
        <v>0.25</v>
      </c>
      <c r="M217">
        <v>0.16</v>
      </c>
    </row>
    <row r="218" spans="1:13">
      <c r="A218" s="198"/>
      <c r="B218" s="216"/>
      <c r="C218">
        <v>40</v>
      </c>
      <c r="E218">
        <v>42</v>
      </c>
      <c r="F218">
        <v>2.2999999999999998</v>
      </c>
      <c r="G218">
        <v>1</v>
      </c>
      <c r="H218">
        <v>0.5</v>
      </c>
      <c r="J218">
        <v>38.200000000000003</v>
      </c>
      <c r="K218">
        <v>2.8</v>
      </c>
      <c r="L218">
        <v>0.25</v>
      </c>
      <c r="M218">
        <v>0.16</v>
      </c>
    </row>
    <row r="219" spans="1:13">
      <c r="A219" s="198"/>
      <c r="B219" s="216"/>
      <c r="C219">
        <v>50</v>
      </c>
      <c r="E219">
        <v>64.7</v>
      </c>
      <c r="F219">
        <v>2.4</v>
      </c>
      <c r="G219">
        <v>1</v>
      </c>
      <c r="H219">
        <v>0.5</v>
      </c>
      <c r="J219">
        <v>57.2</v>
      </c>
      <c r="K219">
        <v>3</v>
      </c>
      <c r="L219">
        <v>0.25</v>
      </c>
      <c r="M219">
        <v>0.16</v>
      </c>
    </row>
    <row r="220" spans="1:13">
      <c r="A220" s="198"/>
      <c r="B220" s="216"/>
      <c r="C220">
        <v>65</v>
      </c>
      <c r="E220">
        <v>96</v>
      </c>
      <c r="F220">
        <v>3.1</v>
      </c>
      <c r="G220">
        <v>1.25</v>
      </c>
      <c r="H220">
        <v>0.63</v>
      </c>
      <c r="J220">
        <v>81.099999999999994</v>
      </c>
      <c r="K220">
        <v>4.3</v>
      </c>
      <c r="L220">
        <v>0.25</v>
      </c>
      <c r="M220">
        <v>0.16</v>
      </c>
    </row>
    <row r="221" spans="1:13">
      <c r="A221" s="198"/>
      <c r="B221" s="216"/>
      <c r="C221">
        <v>80</v>
      </c>
      <c r="E221">
        <v>149</v>
      </c>
      <c r="F221">
        <v>3</v>
      </c>
      <c r="G221">
        <v>1.25</v>
      </c>
      <c r="H221">
        <v>0.63</v>
      </c>
      <c r="J221">
        <v>119</v>
      </c>
      <c r="K221">
        <v>4.5999999999999996</v>
      </c>
      <c r="L221">
        <v>0.25</v>
      </c>
      <c r="M221">
        <v>0.16</v>
      </c>
    </row>
    <row r="222" spans="1:13">
      <c r="A222" s="198"/>
      <c r="B222" s="216"/>
      <c r="C222">
        <v>100</v>
      </c>
      <c r="E222">
        <v>223</v>
      </c>
      <c r="F222">
        <v>3.2</v>
      </c>
      <c r="G222">
        <v>1.6</v>
      </c>
      <c r="H222">
        <v>1</v>
      </c>
      <c r="J222">
        <v>181</v>
      </c>
      <c r="K222">
        <v>4.9000000000000004</v>
      </c>
      <c r="L222">
        <v>0.25</v>
      </c>
      <c r="M222">
        <v>0.16</v>
      </c>
    </row>
    <row r="223" spans="1:13">
      <c r="A223" s="198"/>
      <c r="B223" s="216"/>
      <c r="C223">
        <v>125</v>
      </c>
      <c r="E223">
        <v>347</v>
      </c>
      <c r="F223">
        <v>3.2</v>
      </c>
      <c r="G223">
        <v>1.6</v>
      </c>
      <c r="H223">
        <v>1</v>
      </c>
      <c r="J223">
        <v>281</v>
      </c>
      <c r="K223">
        <v>5</v>
      </c>
      <c r="L223">
        <v>0.25</v>
      </c>
      <c r="M223">
        <v>0.16</v>
      </c>
    </row>
    <row r="224" spans="1:13">
      <c r="A224" s="198"/>
      <c r="B224" s="216"/>
      <c r="C224">
        <v>150</v>
      </c>
      <c r="E224">
        <v>480</v>
      </c>
      <c r="F224">
        <v>3.5</v>
      </c>
      <c r="G224">
        <v>1.6</v>
      </c>
      <c r="H224">
        <v>1</v>
      </c>
      <c r="J224">
        <v>380</v>
      </c>
      <c r="K224">
        <v>5.6</v>
      </c>
      <c r="L224">
        <v>0.25</v>
      </c>
      <c r="M224">
        <v>0.16</v>
      </c>
    </row>
    <row r="225" spans="1:13">
      <c r="A225" s="198"/>
      <c r="B225" s="216"/>
      <c r="C225">
        <v>200</v>
      </c>
      <c r="E225">
        <v>853</v>
      </c>
      <c r="F225">
        <v>3.5</v>
      </c>
      <c r="G225">
        <v>1.6</v>
      </c>
      <c r="H225">
        <v>1</v>
      </c>
      <c r="J225">
        <v>672</v>
      </c>
      <c r="K225">
        <v>5.7</v>
      </c>
      <c r="L225">
        <v>0.25</v>
      </c>
      <c r="M225">
        <v>0.16</v>
      </c>
    </row>
    <row r="226" spans="1:13">
      <c r="A226" s="198"/>
      <c r="B226" s="216"/>
      <c r="C226">
        <v>250</v>
      </c>
      <c r="E226">
        <v>1104</v>
      </c>
      <c r="F226">
        <v>5.0999999999999996</v>
      </c>
      <c r="G226">
        <v>1.6</v>
      </c>
      <c r="H226">
        <v>1</v>
      </c>
      <c r="J226">
        <v>838</v>
      </c>
      <c r="K226">
        <v>8.9</v>
      </c>
      <c r="L226">
        <v>0.25</v>
      </c>
      <c r="M226">
        <v>0.16</v>
      </c>
    </row>
    <row r="227" spans="1:13">
      <c r="A227" s="198"/>
      <c r="B227" s="216"/>
      <c r="C227">
        <v>300</v>
      </c>
      <c r="E227">
        <v>1450</v>
      </c>
      <c r="F227">
        <v>6.1</v>
      </c>
      <c r="G227">
        <v>1.6</v>
      </c>
      <c r="H227">
        <v>1</v>
      </c>
      <c r="J227">
        <v>1090</v>
      </c>
      <c r="K227">
        <v>10.9</v>
      </c>
      <c r="L227">
        <v>0.25</v>
      </c>
      <c r="M227">
        <v>0.16</v>
      </c>
    </row>
    <row r="228" spans="1:13">
      <c r="A228" s="198"/>
      <c r="B228" s="216"/>
      <c r="C228">
        <v>350</v>
      </c>
      <c r="E228">
        <v>1800</v>
      </c>
      <c r="F228">
        <v>7.4</v>
      </c>
      <c r="G228">
        <v>1.6</v>
      </c>
      <c r="H228">
        <v>1</v>
      </c>
      <c r="J228">
        <v>1339</v>
      </c>
      <c r="K228">
        <v>13.1</v>
      </c>
      <c r="L228">
        <v>0.25</v>
      </c>
      <c r="M228">
        <v>0.16</v>
      </c>
    </row>
    <row r="229" spans="1:13">
      <c r="A229" s="198"/>
      <c r="B229" s="217"/>
      <c r="C229">
        <v>400</v>
      </c>
      <c r="E229">
        <v>2200</v>
      </c>
      <c r="F229">
        <v>8.4</v>
      </c>
      <c r="G229">
        <v>1.6</v>
      </c>
      <c r="H229">
        <v>1</v>
      </c>
      <c r="J229">
        <v>1640</v>
      </c>
      <c r="K229">
        <v>14.9</v>
      </c>
      <c r="L229">
        <v>0.25</v>
      </c>
      <c r="M229">
        <v>0.16</v>
      </c>
    </row>
    <row r="233" spans="1:13" ht="14.25" customHeight="1">
      <c r="A233" s="198" t="s">
        <v>534</v>
      </c>
      <c r="B233" t="s">
        <v>535</v>
      </c>
    </row>
    <row r="234" spans="1:13">
      <c r="A234" s="198"/>
      <c r="B234" t="s">
        <v>536</v>
      </c>
      <c r="C234" t="s">
        <v>537</v>
      </c>
      <c r="D234" s="75" t="s">
        <v>570</v>
      </c>
      <c r="E234" t="s">
        <v>536</v>
      </c>
      <c r="F234" t="s">
        <v>540</v>
      </c>
      <c r="G234" s="75" t="s">
        <v>571</v>
      </c>
    </row>
    <row r="235" spans="1:13" ht="15.05" thickBot="1">
      <c r="A235" s="198"/>
      <c r="B235" t="s">
        <v>538</v>
      </c>
      <c r="C235">
        <v>2850</v>
      </c>
      <c r="E235" t="s">
        <v>538</v>
      </c>
      <c r="F235">
        <v>2850</v>
      </c>
    </row>
    <row r="236" spans="1:13">
      <c r="A236" s="198"/>
      <c r="B236" s="45" t="s">
        <v>524</v>
      </c>
      <c r="C236" s="46" t="s">
        <v>539</v>
      </c>
      <c r="D236" t="s">
        <v>33</v>
      </c>
      <c r="E236" s="45" t="s">
        <v>524</v>
      </c>
      <c r="F236" s="46" t="s">
        <v>539</v>
      </c>
    </row>
    <row r="237" spans="1:13">
      <c r="A237" s="198"/>
      <c r="B237" s="100" t="s">
        <v>543</v>
      </c>
      <c r="C237">
        <v>43.5</v>
      </c>
      <c r="D237" s="101">
        <f>C237*9.806</f>
        <v>426.56099999999998</v>
      </c>
      <c r="E237" s="100" t="s">
        <v>543</v>
      </c>
      <c r="F237">
        <v>33.200000000000003</v>
      </c>
      <c r="G237" s="101">
        <f>F237*9.806</f>
        <v>325.55919999999998</v>
      </c>
    </row>
    <row r="238" spans="1:13">
      <c r="A238" s="198"/>
      <c r="B238" s="100">
        <v>0.1</v>
      </c>
      <c r="C238">
        <v>43.5</v>
      </c>
      <c r="D238" s="101">
        <f t="shared" ref="D238:D261" si="12">C238*9.806</f>
        <v>426.56099999999998</v>
      </c>
      <c r="E238" s="100">
        <v>0.2</v>
      </c>
      <c r="F238">
        <v>32.799999999999997</v>
      </c>
      <c r="G238" s="101">
        <f t="shared" ref="G238:G261" si="13">F238*9.806</f>
        <v>321.63679999999994</v>
      </c>
    </row>
    <row r="239" spans="1:13">
      <c r="A239" s="198"/>
      <c r="B239" s="100">
        <v>0.2</v>
      </c>
      <c r="C239">
        <v>43.3</v>
      </c>
      <c r="D239" s="101">
        <f t="shared" si="12"/>
        <v>424.59979999999996</v>
      </c>
      <c r="E239" s="100">
        <v>0.4</v>
      </c>
      <c r="F239">
        <v>32.299999999999997</v>
      </c>
      <c r="G239" s="101">
        <f t="shared" si="13"/>
        <v>316.73379999999992</v>
      </c>
    </row>
    <row r="240" spans="1:13">
      <c r="A240" s="198"/>
      <c r="B240" s="100">
        <v>0.3</v>
      </c>
      <c r="C240">
        <v>43.2</v>
      </c>
      <c r="D240" s="101">
        <f t="shared" si="12"/>
        <v>423.61919999999998</v>
      </c>
      <c r="E240" s="100">
        <v>0.6</v>
      </c>
      <c r="F240">
        <v>32.1</v>
      </c>
      <c r="G240" s="101">
        <f t="shared" si="13"/>
        <v>314.77260000000001</v>
      </c>
    </row>
    <row r="241" spans="1:7">
      <c r="A241" s="198"/>
      <c r="B241" s="100">
        <v>0.4</v>
      </c>
      <c r="C241">
        <v>43.1</v>
      </c>
      <c r="D241" s="101">
        <f t="shared" si="12"/>
        <v>422.6386</v>
      </c>
      <c r="E241" s="100">
        <v>0.8</v>
      </c>
      <c r="F241">
        <v>31.7</v>
      </c>
      <c r="G241" s="101">
        <f t="shared" si="13"/>
        <v>310.85019999999997</v>
      </c>
    </row>
    <row r="242" spans="1:7">
      <c r="A242" s="198"/>
      <c r="B242" s="100">
        <v>0.5</v>
      </c>
      <c r="C242">
        <v>42.7</v>
      </c>
      <c r="D242" s="101">
        <f t="shared" si="12"/>
        <v>418.71620000000001</v>
      </c>
      <c r="E242" s="100" t="s">
        <v>544</v>
      </c>
      <c r="F242">
        <v>31.3</v>
      </c>
      <c r="G242" s="101">
        <f t="shared" si="13"/>
        <v>306.92779999999999</v>
      </c>
    </row>
    <row r="243" spans="1:7">
      <c r="A243" s="198"/>
      <c r="B243" s="100">
        <v>0.6</v>
      </c>
      <c r="C243">
        <v>42.5</v>
      </c>
      <c r="D243" s="101">
        <f t="shared" si="12"/>
        <v>416.75499999999994</v>
      </c>
      <c r="E243" s="100">
        <v>1.2</v>
      </c>
      <c r="F243">
        <v>30.9</v>
      </c>
      <c r="G243" s="101">
        <f t="shared" si="13"/>
        <v>303.00539999999995</v>
      </c>
    </row>
    <row r="244" spans="1:7">
      <c r="A244" s="198"/>
      <c r="B244" s="100">
        <v>0.7</v>
      </c>
      <c r="C244">
        <v>42.3</v>
      </c>
      <c r="D244" s="101">
        <f t="shared" si="12"/>
        <v>414.79379999999992</v>
      </c>
      <c r="E244" s="100">
        <v>1.4</v>
      </c>
      <c r="F244">
        <v>30.5</v>
      </c>
      <c r="G244" s="101">
        <f t="shared" si="13"/>
        <v>299.08299999999997</v>
      </c>
    </row>
    <row r="245" spans="1:7">
      <c r="A245" s="198"/>
      <c r="B245" s="100">
        <v>0.8</v>
      </c>
      <c r="C245">
        <v>41.9</v>
      </c>
      <c r="D245" s="101">
        <f t="shared" si="12"/>
        <v>410.87139999999994</v>
      </c>
      <c r="E245" s="100">
        <v>1.6</v>
      </c>
      <c r="F245">
        <v>30</v>
      </c>
      <c r="G245" s="101">
        <f t="shared" si="13"/>
        <v>294.17999999999995</v>
      </c>
    </row>
    <row r="246" spans="1:7">
      <c r="A246" s="198"/>
      <c r="B246" s="100">
        <v>0.9</v>
      </c>
      <c r="C246">
        <v>41.3</v>
      </c>
      <c r="D246" s="101">
        <f t="shared" si="12"/>
        <v>404.98779999999994</v>
      </c>
      <c r="E246" s="100">
        <v>1.8</v>
      </c>
      <c r="F246">
        <v>29.3</v>
      </c>
      <c r="G246" s="101">
        <f t="shared" si="13"/>
        <v>287.31579999999997</v>
      </c>
    </row>
    <row r="247" spans="1:7">
      <c r="A247" s="198"/>
      <c r="B247" s="100" t="s">
        <v>544</v>
      </c>
      <c r="C247">
        <v>40.9</v>
      </c>
      <c r="D247" s="101">
        <f t="shared" si="12"/>
        <v>401.06539999999995</v>
      </c>
      <c r="E247" s="100" t="s">
        <v>545</v>
      </c>
      <c r="F247">
        <v>28.8</v>
      </c>
      <c r="G247" s="101">
        <f t="shared" si="13"/>
        <v>282.4128</v>
      </c>
    </row>
    <row r="248" spans="1:7">
      <c r="A248" s="198"/>
      <c r="B248" s="100">
        <v>1.1000000000000001</v>
      </c>
      <c r="C248">
        <v>40.299999999999997</v>
      </c>
      <c r="D248" s="101">
        <f t="shared" si="12"/>
        <v>395.18179999999995</v>
      </c>
      <c r="E248" s="100">
        <v>2.2000000000000002</v>
      </c>
      <c r="F248">
        <v>28.2</v>
      </c>
      <c r="G248" s="101">
        <f t="shared" si="13"/>
        <v>276.52919999999995</v>
      </c>
    </row>
    <row r="249" spans="1:7">
      <c r="A249" s="198"/>
      <c r="B249" s="100">
        <v>1.2</v>
      </c>
      <c r="C249">
        <v>39.700000000000003</v>
      </c>
      <c r="D249" s="101">
        <f t="shared" si="12"/>
        <v>389.29820000000001</v>
      </c>
      <c r="E249" s="100">
        <v>2.4</v>
      </c>
      <c r="F249">
        <v>27.3</v>
      </c>
      <c r="G249" s="101">
        <f t="shared" si="13"/>
        <v>267.7038</v>
      </c>
    </row>
    <row r="250" spans="1:7">
      <c r="A250" s="198"/>
      <c r="B250" s="100">
        <v>1.3</v>
      </c>
      <c r="C250">
        <v>38.700000000000003</v>
      </c>
      <c r="D250" s="101">
        <f t="shared" si="12"/>
        <v>379.49219999999997</v>
      </c>
      <c r="E250" s="100">
        <v>2.6</v>
      </c>
      <c r="F250">
        <v>26.3</v>
      </c>
      <c r="G250" s="101">
        <f t="shared" si="13"/>
        <v>257.89779999999996</v>
      </c>
    </row>
    <row r="251" spans="1:7">
      <c r="A251" s="198"/>
      <c r="B251" s="100">
        <v>1.4</v>
      </c>
      <c r="C251">
        <v>37.5</v>
      </c>
      <c r="D251" s="101">
        <f t="shared" si="12"/>
        <v>367.72499999999997</v>
      </c>
      <c r="E251" s="100">
        <v>2.8</v>
      </c>
      <c r="F251">
        <v>25.4</v>
      </c>
      <c r="G251" s="101">
        <f t="shared" si="13"/>
        <v>249.07239999999996</v>
      </c>
    </row>
    <row r="252" spans="1:7">
      <c r="A252" s="198"/>
      <c r="B252" s="100">
        <v>1.5</v>
      </c>
      <c r="C252">
        <v>36.700000000000003</v>
      </c>
      <c r="D252" s="101">
        <f t="shared" si="12"/>
        <v>359.8802</v>
      </c>
      <c r="E252" s="100" t="s">
        <v>546</v>
      </c>
      <c r="F252">
        <v>24.4</v>
      </c>
      <c r="G252" s="101">
        <f t="shared" si="13"/>
        <v>239.26639999999998</v>
      </c>
    </row>
    <row r="253" spans="1:7">
      <c r="A253" s="198"/>
      <c r="B253" s="100">
        <v>1.6</v>
      </c>
      <c r="C253">
        <v>35.700000000000003</v>
      </c>
      <c r="D253" s="101">
        <f t="shared" si="12"/>
        <v>350.07420000000002</v>
      </c>
      <c r="E253" s="100">
        <v>3.2</v>
      </c>
      <c r="F253">
        <v>23.1</v>
      </c>
      <c r="G253" s="101">
        <f t="shared" si="13"/>
        <v>226.51859999999999</v>
      </c>
    </row>
    <row r="254" spans="1:7">
      <c r="A254" s="198"/>
      <c r="B254" s="100">
        <v>1.7</v>
      </c>
      <c r="C254">
        <v>34.1</v>
      </c>
      <c r="D254" s="101">
        <f t="shared" si="12"/>
        <v>334.38459999999998</v>
      </c>
      <c r="E254" s="100">
        <v>3.4</v>
      </c>
      <c r="F254">
        <v>21.8</v>
      </c>
      <c r="G254" s="101">
        <f t="shared" si="13"/>
        <v>213.77079999999998</v>
      </c>
    </row>
    <row r="255" spans="1:7">
      <c r="A255" s="198"/>
      <c r="B255" s="100">
        <v>1.8</v>
      </c>
      <c r="C255">
        <v>32.700000000000003</v>
      </c>
      <c r="D255" s="101">
        <f t="shared" si="12"/>
        <v>320.65620000000001</v>
      </c>
      <c r="E255" s="100">
        <v>3.6</v>
      </c>
      <c r="F255">
        <v>20.399999999999999</v>
      </c>
      <c r="G255" s="101">
        <f t="shared" si="13"/>
        <v>200.04239999999996</v>
      </c>
    </row>
    <row r="256" spans="1:7">
      <c r="A256" s="198"/>
      <c r="B256" s="100">
        <v>1.9</v>
      </c>
      <c r="C256">
        <v>31.3</v>
      </c>
      <c r="D256" s="101">
        <f t="shared" si="12"/>
        <v>306.92779999999999</v>
      </c>
      <c r="E256" s="100">
        <v>3.8</v>
      </c>
      <c r="F256">
        <v>18.8</v>
      </c>
      <c r="G256" s="101">
        <f t="shared" si="13"/>
        <v>184.3528</v>
      </c>
    </row>
    <row r="257" spans="1:7">
      <c r="A257" s="198"/>
      <c r="B257" s="100" t="s">
        <v>545</v>
      </c>
      <c r="C257">
        <v>29.7</v>
      </c>
      <c r="D257" s="101">
        <f t="shared" si="12"/>
        <v>291.23819999999995</v>
      </c>
      <c r="E257" s="100" t="s">
        <v>547</v>
      </c>
      <c r="F257">
        <v>17.2</v>
      </c>
      <c r="G257" s="101">
        <f t="shared" si="13"/>
        <v>168.66319999999999</v>
      </c>
    </row>
    <row r="258" spans="1:7">
      <c r="B258" s="100">
        <v>2.1</v>
      </c>
      <c r="C258">
        <v>27.4</v>
      </c>
      <c r="D258" s="101">
        <f t="shared" si="12"/>
        <v>268.68439999999998</v>
      </c>
      <c r="E258" s="100">
        <v>4.2</v>
      </c>
      <c r="F258">
        <v>15.6</v>
      </c>
      <c r="G258" s="101">
        <f t="shared" si="13"/>
        <v>152.97359999999998</v>
      </c>
    </row>
    <row r="259" spans="1:7">
      <c r="B259" s="100">
        <v>2.2000000000000002</v>
      </c>
      <c r="C259">
        <v>26</v>
      </c>
      <c r="D259" s="101">
        <f t="shared" si="12"/>
        <v>254.95599999999999</v>
      </c>
      <c r="E259" s="100">
        <v>4.4000000000000004</v>
      </c>
      <c r="F259">
        <v>13.4</v>
      </c>
      <c r="G259" s="101">
        <f t="shared" si="13"/>
        <v>131.40039999999999</v>
      </c>
    </row>
    <row r="260" spans="1:7">
      <c r="B260" s="100">
        <v>2.2999999999999998</v>
      </c>
      <c r="C260">
        <v>23.5</v>
      </c>
      <c r="D260" s="101">
        <f t="shared" si="12"/>
        <v>230.44099999999997</v>
      </c>
      <c r="E260" s="100">
        <v>4.4000000000000004</v>
      </c>
      <c r="F260">
        <v>13.4</v>
      </c>
      <c r="G260" s="101">
        <f t="shared" si="13"/>
        <v>131.40039999999999</v>
      </c>
    </row>
    <row r="261" spans="1:7">
      <c r="B261" s="100">
        <v>2.4</v>
      </c>
      <c r="C261">
        <v>21.6</v>
      </c>
      <c r="D261" s="101">
        <f t="shared" si="12"/>
        <v>211.80959999999999</v>
      </c>
      <c r="E261" s="100">
        <v>4.4000000000000004</v>
      </c>
      <c r="F261">
        <v>13.4</v>
      </c>
      <c r="G261" s="101">
        <f t="shared" si="13"/>
        <v>131.40039999999999</v>
      </c>
    </row>
  </sheetData>
  <sheetProtection algorithmName="SHA-512" hashValue="oY+t4GJmeYHHQ2crqOPLwaVmFrzdGmZDV0zPqscc++6/axuvgsdgvya/26frHIgxmuQMavEM1zGads5cGJaf0w==" saltValue="mQ7YDNUT8LyglDCy1E9T9A==" spinCount="100000" sheet="1" objects="1" scenarios="1"/>
  <mergeCells count="62">
    <mergeCell ref="C193:D193"/>
    <mergeCell ref="A117:A136"/>
    <mergeCell ref="G129:G135"/>
    <mergeCell ref="G119:G128"/>
    <mergeCell ref="C188:D188"/>
    <mergeCell ref="C189:D189"/>
    <mergeCell ref="C190:D190"/>
    <mergeCell ref="C191:D191"/>
    <mergeCell ref="C192:D192"/>
    <mergeCell ref="C183:D183"/>
    <mergeCell ref="C184:D184"/>
    <mergeCell ref="C185:D185"/>
    <mergeCell ref="C186:D186"/>
    <mergeCell ref="C187:D187"/>
    <mergeCell ref="C178:D178"/>
    <mergeCell ref="C179:D179"/>
    <mergeCell ref="C172:D172"/>
    <mergeCell ref="C180:D180"/>
    <mergeCell ref="C181:D181"/>
    <mergeCell ref="C182:D182"/>
    <mergeCell ref="C173:D173"/>
    <mergeCell ref="C174:D174"/>
    <mergeCell ref="C175:D175"/>
    <mergeCell ref="C176:D176"/>
    <mergeCell ref="C177:D177"/>
    <mergeCell ref="C167:D167"/>
    <mergeCell ref="C168:D168"/>
    <mergeCell ref="C169:D169"/>
    <mergeCell ref="C170:D170"/>
    <mergeCell ref="C171:D171"/>
    <mergeCell ref="C162:D162"/>
    <mergeCell ref="C163:D163"/>
    <mergeCell ref="C164:D164"/>
    <mergeCell ref="C165:D165"/>
    <mergeCell ref="C166:D166"/>
    <mergeCell ref="C153:D153"/>
    <mergeCell ref="C156:D156"/>
    <mergeCell ref="C159:D159"/>
    <mergeCell ref="C160:D160"/>
    <mergeCell ref="C161:D161"/>
    <mergeCell ref="A102:A115"/>
    <mergeCell ref="A138:A148"/>
    <mergeCell ref="A152:A187"/>
    <mergeCell ref="A3:A24"/>
    <mergeCell ref="A28:A48"/>
    <mergeCell ref="A51:A64"/>
    <mergeCell ref="A69:A82"/>
    <mergeCell ref="A85:A98"/>
    <mergeCell ref="A233:A257"/>
    <mergeCell ref="C200:C202"/>
    <mergeCell ref="D200:I200"/>
    <mergeCell ref="J200:M200"/>
    <mergeCell ref="D201:E201"/>
    <mergeCell ref="F201:F202"/>
    <mergeCell ref="H201:I201"/>
    <mergeCell ref="K201:K202"/>
    <mergeCell ref="D202:E202"/>
    <mergeCell ref="H202:I202"/>
    <mergeCell ref="B214:B229"/>
    <mergeCell ref="B203:B213"/>
    <mergeCell ref="B200:B202"/>
    <mergeCell ref="A199:A229"/>
  </mergeCells>
  <hyperlinks>
    <hyperlink ref="D138" r:id="rId1" xr:uid="{F33B0ABB-D315-4657-8A90-CAFA9C098824}"/>
    <hyperlink ref="D234" r:id="rId2" xr:uid="{5A620856-1D05-4BD8-81B2-C3B4ACD7729E}"/>
    <hyperlink ref="G234" r:id="rId3" xr:uid="{BF07D788-0A3B-4681-AD14-43001CF391B4}"/>
    <hyperlink ref="D151" r:id="rId4" xr:uid="{6488CE3C-194E-4524-9C09-A3E90DB1BE03}"/>
  </hyperlinks>
  <pageMargins left="0.7" right="0.7" top="0.78740157499999996" bottom="0.78740157499999996"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1:AU339"/>
  <sheetViews>
    <sheetView topLeftCell="A4" workbookViewId="0">
      <selection activeCell="I26" sqref="I26"/>
    </sheetView>
  </sheetViews>
  <sheetFormatPr baseColWidth="10" defaultColWidth="11.19921875" defaultRowHeight="14.4"/>
  <cols>
    <col min="9" max="21" width="5.69921875" customWidth="1"/>
    <col min="22" max="22" width="12.5" customWidth="1"/>
    <col min="23" max="23" width="7.19921875" customWidth="1"/>
    <col min="24" max="25" width="5.69921875" customWidth="1"/>
    <col min="26" max="26" width="13.8984375" customWidth="1"/>
    <col min="27" max="46" width="5.69921875" customWidth="1"/>
    <col min="47" max="47" width="10.19921875" customWidth="1"/>
    <col min="48" max="49" width="5.69921875" customWidth="1"/>
  </cols>
  <sheetData>
    <row r="1" spans="1:27" ht="14.4" customHeight="1">
      <c r="A1" s="227" t="s">
        <v>316</v>
      </c>
      <c r="B1" s="228"/>
      <c r="C1" s="229"/>
      <c r="E1" s="227" t="s">
        <v>317</v>
      </c>
      <c r="F1" s="228"/>
      <c r="G1" s="229"/>
      <c r="H1" s="38"/>
      <c r="I1" s="38"/>
      <c r="J1" s="38"/>
      <c r="K1" s="38"/>
      <c r="L1" s="38"/>
    </row>
    <row r="2" spans="1:27" ht="14.4" customHeight="1">
      <c r="A2" s="230"/>
      <c r="B2" s="231"/>
      <c r="C2" s="232"/>
      <c r="E2" s="230"/>
      <c r="F2" s="231"/>
      <c r="G2" s="232"/>
      <c r="H2" s="38"/>
      <c r="I2" s="38"/>
      <c r="J2" s="38"/>
      <c r="K2" s="38"/>
      <c r="L2" s="38"/>
    </row>
    <row r="3" spans="1:27" ht="14.4" customHeight="1">
      <c r="A3" s="230"/>
      <c r="B3" s="231"/>
      <c r="C3" s="232"/>
      <c r="E3" s="230"/>
      <c r="F3" s="231"/>
      <c r="G3" s="232"/>
      <c r="H3" s="38"/>
      <c r="I3" s="38"/>
      <c r="J3" s="38"/>
      <c r="K3" s="38"/>
      <c r="L3" s="38"/>
    </row>
    <row r="4" spans="1:27" ht="14.4" customHeight="1">
      <c r="A4" s="233"/>
      <c r="B4" s="234"/>
      <c r="C4" s="235"/>
      <c r="E4" s="233"/>
      <c r="F4" s="234"/>
      <c r="G4" s="235"/>
      <c r="H4" s="38"/>
      <c r="I4" s="38"/>
      <c r="J4" s="38"/>
      <c r="K4" s="38"/>
      <c r="L4" s="38"/>
    </row>
    <row r="5" spans="1:27" ht="15.05">
      <c r="A5" s="22"/>
      <c r="B5" s="22"/>
      <c r="C5" s="23"/>
      <c r="E5" s="22"/>
      <c r="F5" s="22"/>
      <c r="G5" s="23"/>
      <c r="H5" s="38"/>
      <c r="I5" s="38"/>
      <c r="J5" s="38"/>
      <c r="K5" s="38"/>
      <c r="L5" s="38"/>
    </row>
    <row r="6" spans="1:27" ht="15.05">
      <c r="A6" s="24"/>
      <c r="B6" s="24"/>
      <c r="C6" s="25"/>
      <c r="E6" s="24"/>
      <c r="F6" s="24"/>
      <c r="G6" s="25"/>
      <c r="H6" s="38"/>
      <c r="I6" s="38"/>
      <c r="J6" s="38"/>
      <c r="K6" s="38"/>
      <c r="L6" s="38"/>
    </row>
    <row r="7" spans="1:27" ht="15.05">
      <c r="A7" s="26"/>
      <c r="B7" s="24"/>
      <c r="C7" s="27"/>
      <c r="E7" s="26"/>
      <c r="F7" s="24"/>
      <c r="G7" s="27"/>
      <c r="H7" s="38"/>
      <c r="I7" s="38"/>
      <c r="J7" s="38"/>
      <c r="K7" s="38"/>
      <c r="L7" s="38"/>
    </row>
    <row r="8" spans="1:27" ht="40.700000000000003" customHeight="1">
      <c r="A8" s="28"/>
      <c r="B8" s="29"/>
      <c r="C8" s="27"/>
      <c r="E8" s="72"/>
      <c r="F8" s="29"/>
      <c r="G8" s="27"/>
      <c r="H8" s="38"/>
      <c r="I8" s="38"/>
      <c r="J8" s="38"/>
      <c r="K8" s="38"/>
      <c r="L8" s="38"/>
      <c r="Q8" s="47"/>
      <c r="S8" s="41"/>
      <c r="AA8" s="47"/>
    </row>
    <row r="9" spans="1:27" ht="30.7" customHeight="1">
      <c r="A9" s="30" t="s">
        <v>27</v>
      </c>
      <c r="B9" s="30" t="s">
        <v>28</v>
      </c>
      <c r="C9" s="31" t="s">
        <v>29</v>
      </c>
      <c r="E9" s="30" t="s">
        <v>27</v>
      </c>
      <c r="F9" s="30" t="s">
        <v>28</v>
      </c>
      <c r="G9" s="31" t="s">
        <v>29</v>
      </c>
      <c r="H9" s="38"/>
      <c r="I9" s="38"/>
      <c r="J9" s="38"/>
      <c r="K9" s="38"/>
      <c r="L9" s="38"/>
      <c r="M9" s="38"/>
      <c r="N9" s="38"/>
      <c r="O9" s="38"/>
      <c r="T9" s="38"/>
      <c r="U9" s="38"/>
      <c r="V9" s="38"/>
      <c r="W9" s="38"/>
      <c r="X9" s="38"/>
      <c r="Y9" s="38"/>
    </row>
    <row r="10" spans="1:27" ht="15.05">
      <c r="A10" s="32" t="s">
        <v>30</v>
      </c>
      <c r="B10" s="32"/>
      <c r="C10" s="33"/>
      <c r="E10" s="32" t="s">
        <v>30</v>
      </c>
      <c r="F10" s="32"/>
      <c r="G10" s="33"/>
      <c r="H10" s="38"/>
      <c r="I10" s="38"/>
      <c r="J10" s="38"/>
      <c r="K10" s="38"/>
      <c r="L10" s="38"/>
      <c r="M10" s="38"/>
      <c r="N10" s="38"/>
      <c r="O10" s="38"/>
      <c r="T10" s="38"/>
      <c r="U10" s="38"/>
      <c r="V10" s="38"/>
      <c r="W10" s="38"/>
      <c r="X10" s="38"/>
      <c r="Y10" s="38"/>
    </row>
    <row r="11" spans="1:27" ht="15.65" thickBot="1">
      <c r="A11" s="34" t="s">
        <v>31</v>
      </c>
      <c r="B11" s="34"/>
      <c r="C11" s="35" t="s">
        <v>32</v>
      </c>
      <c r="D11" t="s">
        <v>9</v>
      </c>
      <c r="E11" s="34" t="s">
        <v>31</v>
      </c>
      <c r="F11" s="34"/>
      <c r="G11" s="35" t="s">
        <v>32</v>
      </c>
      <c r="H11" s="38"/>
      <c r="I11" s="38"/>
      <c r="J11" s="38"/>
      <c r="K11" s="38"/>
      <c r="L11" s="38"/>
      <c r="M11" s="38"/>
      <c r="N11" s="38"/>
      <c r="O11" s="38"/>
      <c r="T11" s="38"/>
      <c r="U11" s="38"/>
      <c r="V11" s="38"/>
      <c r="W11" s="38"/>
      <c r="X11" s="38"/>
      <c r="Y11" s="38"/>
    </row>
    <row r="12" spans="1:27" ht="15.05" thickTop="1">
      <c r="A12" s="36">
        <f>(Prosumer_ONE!L41/1000)*Prosumer_ONE!M41/Prosumer_ONE!$I$5</f>
        <v>31684.904171442526</v>
      </c>
      <c r="B12" s="10">
        <f>Prosumer_ONE!$C$7/Prosumer_ONE!L41</f>
        <v>7.326007326007326E-4</v>
      </c>
      <c r="C12" s="37">
        <f>IF(auxiliary_calculations!A12&lt;2300,64/auxiliary_calculations!A12,1/((-2)*LOG10(0.27*Prosumer_ONE!$C$7/Prosumer_ONE!L41-5.02/A12*LOG10(0.27*Prosumer_ONE!$C$7/Prosumer_ONE!L41+13/A12)))^2)</f>
        <v>2.5189260226333148E-2</v>
      </c>
      <c r="D12">
        <v>1</v>
      </c>
      <c r="E12" s="36">
        <f>(Prosumer_ANE!L41/1000)*Prosumer_ANE!M41/Prosumer_ANE!$I$5</f>
        <v>37231.642046236186</v>
      </c>
      <c r="F12" s="10">
        <f>Prosumer_ANE!$C$7/Prosumer_ANE!L41</f>
        <v>7.326007326007326E-4</v>
      </c>
      <c r="G12" s="37">
        <f>IF(auxiliary_calculations!E12&lt;2300,64/auxiliary_calculations!E12,1/((-2)*LOG10(0.27*Prosumer_ANE!$C$7/Prosumer_ANE!L41-5.02/E12*LOG10(0.27*Prosumer_ANE!$C$7/Prosumer_ANE!L41+13/E12)))^2)</f>
        <v>2.4483903577115721E-2</v>
      </c>
      <c r="H12" s="38"/>
      <c r="I12" s="38"/>
      <c r="J12" s="38"/>
      <c r="K12" s="38"/>
      <c r="L12" s="38"/>
      <c r="M12" s="38"/>
      <c r="N12" s="38"/>
      <c r="O12" s="38"/>
      <c r="T12" s="38"/>
      <c r="U12" s="38"/>
      <c r="V12" s="38"/>
      <c r="W12" s="38"/>
      <c r="X12" s="38"/>
      <c r="Y12" s="38"/>
    </row>
    <row r="13" spans="1:27">
      <c r="A13" s="36">
        <f>(Prosumer_ONE!L42/1000)*Prosumer_ONE!M42/Prosumer_ONE!$I$5</f>
        <v>31684.904171442526</v>
      </c>
      <c r="B13" s="10">
        <f>Prosumer_ONE!$C$7/Prosumer_ONE!L42</f>
        <v>7.326007326007326E-4</v>
      </c>
      <c r="C13" s="37">
        <f>IF(auxiliary_calculations!A13&lt;2300,64/auxiliary_calculations!A13,1/((-2)*LOG10(0.27*Prosumer_ONE!$C$7/Prosumer_ONE!L42-5.02/A13*LOG10(0.27*Prosumer_ONE!$C$7/Prosumer_ONE!L42+13/A13)))^2)</f>
        <v>2.5189260226333148E-2</v>
      </c>
      <c r="D13">
        <v>2</v>
      </c>
      <c r="E13" s="36">
        <f>(Prosumer_ANE!L42/1000)*Prosumer_ANE!M42/Prosumer_ANE!$I$5</f>
        <v>37231.642046236186</v>
      </c>
      <c r="F13" s="10">
        <f>Prosumer_ANE!$C$7/Prosumer_ANE!L42</f>
        <v>7.326007326007326E-4</v>
      </c>
      <c r="G13" s="37">
        <f>IF(auxiliary_calculations!E13&lt;2300,64/auxiliary_calculations!E13,1/((-2)*LOG10(0.27*Prosumer_ANE!$C$7/Prosumer_ANE!L42-5.02/E13*LOG10(0.27*Prosumer_ANE!$C$7/Prosumer_ANE!L42+13/E13)))^2)</f>
        <v>2.4483903577115721E-2</v>
      </c>
      <c r="H13" s="38"/>
      <c r="I13" s="38"/>
      <c r="J13" s="38"/>
      <c r="K13" s="38"/>
      <c r="L13" s="38"/>
      <c r="M13" s="38"/>
      <c r="N13" s="38"/>
      <c r="O13" s="38"/>
      <c r="T13" s="38"/>
      <c r="U13" s="38"/>
      <c r="V13" s="38"/>
      <c r="W13" s="38"/>
      <c r="X13" s="38"/>
      <c r="Y13" s="38"/>
    </row>
    <row r="14" spans="1:27">
      <c r="A14" s="36">
        <f>(Prosumer_ONE!L43/1000)*Prosumer_ONE!M43/Prosumer_ONE!$I$5</f>
        <v>31684.904171442526</v>
      </c>
      <c r="B14" s="10">
        <f>Prosumer_ONE!$C$7/Prosumer_ONE!L43</f>
        <v>7.326007326007326E-4</v>
      </c>
      <c r="C14" s="37">
        <f>IF(auxiliary_calculations!A14&lt;2300,64/auxiliary_calculations!A14,1/((-2)*LOG10(0.27*Prosumer_ONE!$C$7/Prosumer_ONE!L43-5.02/A14*LOG10(0.27*Prosumer_ONE!$C$7/Prosumer_ONE!L43+13/A14)))^2)</f>
        <v>2.5189260226333148E-2</v>
      </c>
      <c r="D14">
        <v>3</v>
      </c>
      <c r="E14" s="36">
        <f>(Prosumer_ANE!L43/1000)*Prosumer_ANE!M43/Prosumer_ANE!$I$5</f>
        <v>31684.904171442526</v>
      </c>
      <c r="F14" s="10">
        <f>Prosumer_ANE!$C$7/Prosumer_ANE!L43</f>
        <v>7.326007326007326E-4</v>
      </c>
      <c r="G14" s="37">
        <f>IF(auxiliary_calculations!E14&lt;2300,64/auxiliary_calculations!E14,1/((-2)*LOG10(0.27*Prosumer_ANE!$C$7/Prosumer_ANE!L43-5.02/E14*LOG10(0.27*Prosumer_ANE!$C$7/Prosumer_ANE!L43+13/E14)))^2)</f>
        <v>2.5189260226333148E-2</v>
      </c>
      <c r="H14" s="38"/>
      <c r="I14" s="38"/>
      <c r="J14" s="38"/>
      <c r="K14" s="38"/>
      <c r="L14" s="38"/>
      <c r="M14" s="38"/>
      <c r="N14" s="38"/>
      <c r="O14" s="38"/>
      <c r="T14" s="38"/>
      <c r="U14" s="38"/>
      <c r="V14" s="38"/>
      <c r="W14" s="38"/>
      <c r="X14" s="38"/>
      <c r="Y14" s="38"/>
    </row>
    <row r="15" spans="1:27">
      <c r="A15" s="36">
        <f>(Prosumer_ONE!L44/1000)*Prosumer_ONE!M44/Prosumer_ONE!$I$5</f>
        <v>31297.995370895449</v>
      </c>
      <c r="B15" s="10">
        <f>Prosumer_ONE!$C$7/Prosumer_ONE!L44</f>
        <v>7.326007326007326E-4</v>
      </c>
      <c r="C15" s="37">
        <f>IF(auxiliary_calculations!A15&lt;2300,64/auxiliary_calculations!A15,1/((-2)*LOG10(0.27*Prosumer_ONE!$C$7/Prosumer_ONE!L44-5.02/A15*LOG10(0.27*Prosumer_ONE!$C$7/Prosumer_ONE!L44+13/A15)))^2)</f>
        <v>2.524529191707655E-2</v>
      </c>
      <c r="D15">
        <v>4</v>
      </c>
      <c r="E15" s="36">
        <f>(Prosumer_ANE!L44/1000)*Prosumer_ANE!M44/Prosumer_ANE!$I$5</f>
        <v>52261.714215073029</v>
      </c>
      <c r="F15" s="10">
        <f>Prosumer_ANE!$C$7/Prosumer_ANE!L44</f>
        <v>5.5555555555555556E-4</v>
      </c>
      <c r="G15" s="37">
        <f>IF(auxiliary_calculations!E15&lt;2300,64/auxiliary_calculations!E15,1/((-2)*LOG10(0.27*Prosumer_ANE!$C$7/Prosumer_ANE!L44-5.02/E15*LOG10(0.27*Prosumer_ANE!$C$7/Prosumer_ANE!L44+13/E15)))^2)</f>
        <v>2.2654890007814094E-2</v>
      </c>
      <c r="H15" s="38"/>
      <c r="I15" s="38"/>
      <c r="J15" s="38"/>
      <c r="K15" s="38"/>
      <c r="L15" s="38"/>
    </row>
    <row r="16" spans="1:27">
      <c r="A16" s="36">
        <f>(Prosumer_ONE!L45/1000)*Prosumer_ONE!M45/Prosumer_ONE!$I$5</f>
        <v>31297.995370895449</v>
      </c>
      <c r="B16" s="10">
        <f>Prosumer_ONE!$C$7/Prosumer_ONE!L45</f>
        <v>7.326007326007326E-4</v>
      </c>
      <c r="C16" s="37">
        <f>IF(auxiliary_calculations!A16&lt;2300,64/auxiliary_calculations!A16,1/((-2)*LOG10(0.27*Prosumer_ONE!$C$7/Prosumer_ONE!L45-5.02/A16*LOG10(0.27*Prosumer_ONE!$C$7/Prosumer_ONE!L45+13/A16)))^2)</f>
        <v>2.524529191707655E-2</v>
      </c>
      <c r="D16">
        <v>5</v>
      </c>
      <c r="E16" s="36">
        <f>(Prosumer_ANE!L45/1000)*Prosumer_ANE!M45/Prosumer_ANE!$I$5</f>
        <v>31297.995370895449</v>
      </c>
      <c r="F16" s="10">
        <f>Prosumer_ANE!$C$7/Prosumer_ANE!L45</f>
        <v>7.326007326007326E-4</v>
      </c>
      <c r="G16" s="37">
        <f>IF(auxiliary_calculations!E16&lt;2300,64/auxiliary_calculations!E16,1/((-2)*LOG10(0.27*Prosumer_ANE!$C$7/Prosumer_ANE!L45-5.02/E16*LOG10(0.27*Prosumer_ANE!$C$7/Prosumer_ANE!L45+13/E16)))^2)</f>
        <v>2.524529191707655E-2</v>
      </c>
      <c r="H16" s="38"/>
      <c r="I16" s="38"/>
      <c r="J16" s="38"/>
      <c r="K16" s="38"/>
      <c r="L16" s="38"/>
      <c r="M16" s="38"/>
      <c r="N16" s="38"/>
      <c r="O16" s="38"/>
      <c r="T16" s="38"/>
      <c r="U16" s="38"/>
      <c r="V16" s="38"/>
      <c r="W16" s="38"/>
      <c r="X16" s="38"/>
      <c r="Y16" s="38"/>
    </row>
    <row r="17" spans="1:27">
      <c r="A17" s="36">
        <f>(Prosumer_ONE!L46/1000)*Prosumer_ONE!M46/Prosumer_ONE!$I$5</f>
        <v>31297.995370895449</v>
      </c>
      <c r="B17" s="10">
        <f>Prosumer_ONE!$C$7/Prosumer_ONE!L46</f>
        <v>7.326007326007326E-4</v>
      </c>
      <c r="C17" s="37">
        <f>IF(auxiliary_calculations!A17&lt;2300,64/auxiliary_calculations!A17,1/((-2)*LOG10(0.27*Prosumer_ONE!$C$7/Prosumer_ONE!L46-5.02/A17*LOG10(0.27*Prosumer_ONE!$C$7/Prosumer_ONE!L46+13/A17)))^2)</f>
        <v>2.524529191707655E-2</v>
      </c>
      <c r="D17">
        <v>6</v>
      </c>
      <c r="E17" s="36">
        <f>(Prosumer_ANE!L46/1000)*Prosumer_ANE!M46/Prosumer_ANE!$I$5</f>
        <v>60540.531807823689</v>
      </c>
      <c r="F17" s="10">
        <f>Prosumer_ANE!$C$7/Prosumer_ANE!L46</f>
        <v>4.7732696897374703E-4</v>
      </c>
      <c r="G17" s="37">
        <f>IF(auxiliary_calculations!E17&lt;2300,64/auxiliary_calculations!E17,1/((-2)*LOG10(0.27*Prosumer_ANE!$C$7/Prosumer_ANE!L46-5.02/E17*LOG10(0.27*Prosumer_ANE!$C$7/Prosumer_ANE!L46+13/E17)))^2)</f>
        <v>2.187268987673854E-2</v>
      </c>
      <c r="H17" s="38"/>
      <c r="I17" s="38"/>
      <c r="J17" s="38"/>
      <c r="K17" s="38"/>
      <c r="L17" s="38"/>
      <c r="M17" s="38"/>
      <c r="N17" s="38"/>
      <c r="O17" s="38"/>
      <c r="T17" s="38"/>
      <c r="U17" s="38"/>
      <c r="V17" s="38"/>
      <c r="W17" s="38"/>
      <c r="X17" s="38"/>
      <c r="Y17" s="38"/>
    </row>
    <row r="18" spans="1:27">
      <c r="A18" s="36">
        <f>(Prosumer_ONE!L47/1000)*Prosumer_ONE!M47/Prosumer_ONE!$I$5</f>
        <v>46728.139142287953</v>
      </c>
      <c r="B18" s="10">
        <f>Prosumer_ONE!$C$7/Prosumer_ONE!L47</f>
        <v>5.5555555555555556E-4</v>
      </c>
      <c r="C18" s="37">
        <f>IF(auxiliary_calculations!A18&lt;2300,64/auxiliary_calculations!A18,1/((-2)*LOG10(0.27*Prosumer_ONE!$C$7/Prosumer_ONE!L47-5.02/A18*LOG10(0.27*Prosumer_ONE!$C$7/Prosumer_ONE!L47+13/A18)))^2)</f>
        <v>2.3084711750948367E-2</v>
      </c>
      <c r="D18">
        <v>7</v>
      </c>
      <c r="E18" s="36">
        <f>(Prosumer_ANE!L47/1000)*Prosumer_ANE!M47/Prosumer_ANE!$I$5</f>
        <v>46728.139142287953</v>
      </c>
      <c r="F18" s="10">
        <f>Prosumer_ANE!$C$7/Prosumer_ANE!L47</f>
        <v>5.5555555555555556E-4</v>
      </c>
      <c r="G18" s="37">
        <f>IF(auxiliary_calculations!E18&lt;2300,64/auxiliary_calculations!E18,1/((-2)*LOG10(0.27*Prosumer_ANE!$C$7/Prosumer_ANE!L47-5.02/E18*LOG10(0.27*Prosumer_ANE!$C$7/Prosumer_ANE!L47+13/E18)))^2)</f>
        <v>2.3084711750948367E-2</v>
      </c>
      <c r="H18" s="38"/>
      <c r="I18" s="38"/>
      <c r="J18" s="38"/>
      <c r="K18" s="38"/>
      <c r="L18" s="38"/>
      <c r="M18" s="38"/>
      <c r="N18" s="38"/>
      <c r="O18" s="38"/>
      <c r="T18" s="38"/>
      <c r="U18" s="38"/>
      <c r="V18" s="38"/>
      <c r="W18" s="38"/>
      <c r="X18" s="38"/>
      <c r="Y18" s="38"/>
    </row>
    <row r="19" spans="1:27">
      <c r="A19" s="36">
        <f>(Prosumer_ONE!L48/1000)*Prosumer_ONE!M48/Prosumer_ONE!$I$5</f>
        <v>31297.995370895449</v>
      </c>
      <c r="B19" s="10">
        <f>Prosumer_ONE!$C$7/Prosumer_ONE!L48</f>
        <v>7.326007326007326E-4</v>
      </c>
      <c r="C19" s="37">
        <f>IF(auxiliary_calculations!A19&lt;2300,64/auxiliary_calculations!A19,1/((-2)*LOG10(0.27*Prosumer_ONE!$C$7/Prosumer_ONE!L48-5.02/A19*LOG10(0.27*Prosumer_ONE!$C$7/Prosumer_ONE!L48+13/A19)))^2)</f>
        <v>2.524529191707655E-2</v>
      </c>
      <c r="D19">
        <v>8</v>
      </c>
      <c r="E19" s="36">
        <f>(Prosumer_ANE!L48/1000)*Prosumer_ANE!M48/Prosumer_ANE!$I$5</f>
        <v>31297.995370895449</v>
      </c>
      <c r="F19" s="10">
        <f>Prosumer_ANE!$C$7/Prosumer_ANE!L48</f>
        <v>7.326007326007326E-4</v>
      </c>
      <c r="G19" s="37">
        <f>IF(auxiliary_calculations!E19&lt;2300,64/auxiliary_calculations!E19,1/((-2)*LOG10(0.27*Prosumer_ANE!$C$7/Prosumer_ANE!L48-5.02/E19*LOG10(0.27*Prosumer_ANE!$C$7/Prosumer_ANE!L48+13/E19)))^2)</f>
        <v>2.524529191707655E-2</v>
      </c>
      <c r="H19" s="38"/>
      <c r="I19" s="38"/>
      <c r="J19" s="38"/>
      <c r="K19" s="38"/>
      <c r="L19" s="38"/>
    </row>
    <row r="20" spans="1:27">
      <c r="A20" s="36">
        <f>(Prosumer_ONE!L49/1000)*Prosumer_ONE!M49/Prosumer_ONE!$I$5</f>
        <v>31297.995370895449</v>
      </c>
      <c r="B20" s="10">
        <f>Prosumer_ONE!$C$7/Prosumer_ONE!L49</f>
        <v>7.326007326007326E-4</v>
      </c>
      <c r="C20" s="37">
        <f>IF(auxiliary_calculations!A20&lt;2300,64/auxiliary_calculations!A20,1/((-2)*LOG10(0.27*Prosumer_ONE!$C$7/Prosumer_ONE!L49-5.02/A20*LOG10(0.27*Prosumer_ONE!$C$7/Prosumer_ONE!L49+13/A20)))^2)</f>
        <v>2.524529191707655E-2</v>
      </c>
      <c r="D20">
        <v>9</v>
      </c>
      <c r="E20" s="36">
        <f>(Prosumer_ANE!L49/1000)*Prosumer_ANE!M49/Prosumer_ANE!$I$5</f>
        <v>31297.995370895449</v>
      </c>
      <c r="F20" s="10">
        <f>Prosumer_ANE!$C$7/Prosumer_ANE!L49</f>
        <v>7.326007326007326E-4</v>
      </c>
      <c r="G20" s="37">
        <f>IF(auxiliary_calculations!E20&lt;2300,64/auxiliary_calculations!E20,1/((-2)*LOG10(0.27*Prosumer_ANE!$C$7/Prosumer_ANE!L49-5.02/E20*LOG10(0.27*Prosumer_ANE!$C$7/Prosumer_ANE!L49+13/E20)))^2)</f>
        <v>2.524529191707655E-2</v>
      </c>
      <c r="H20" s="38"/>
      <c r="I20" s="38"/>
      <c r="J20" s="38"/>
      <c r="K20" s="38"/>
      <c r="L20" s="38"/>
    </row>
    <row r="21" spans="1:27">
      <c r="A21" s="36">
        <f>(Prosumer_ONE!L50/1000)*Prosumer_ONE!M50/Prosumer_ONE!$I$5</f>
        <v>0</v>
      </c>
      <c r="B21" s="10">
        <f>Prosumer_ONE!$C$7/Prosumer_ONE!L50</f>
        <v>9.2165898617511521E-4</v>
      </c>
      <c r="C21" s="37" t="e">
        <f>IF(auxiliary_calculations!A21&lt;2300,64/auxiliary_calculations!A21,1/((-2)*LOG10(0.27*Prosumer_ONE!$C$7/Prosumer_ONE!L50-5.02/A21*LOG10(0.27*Prosumer_ONE!$C$7/Prosumer_ONE!L50+13/A21)))^2)</f>
        <v>#DIV/0!</v>
      </c>
      <c r="D21">
        <v>10</v>
      </c>
      <c r="E21" s="36">
        <f>(Prosumer_ANE!L50/1000)*Prosumer_ANE!M50/Prosumer_ANE!$I$5</f>
        <v>0</v>
      </c>
      <c r="F21" s="10">
        <f>Prosumer_ANE!$C$7/Prosumer_ANE!L50</f>
        <v>9.2165898617511521E-4</v>
      </c>
      <c r="G21" s="37" t="e">
        <f>IF(auxiliary_calculations!E21&lt;2300,64/auxiliary_calculations!E21,1/((-2)*LOG10(0.27*Prosumer_ANE!$C$7/Prosumer_ANE!L50-5.02/E21*LOG10(0.27*Prosumer_ANE!$C$7/Prosumer_ANE!L50+13/E21)))^2)</f>
        <v>#DIV/0!</v>
      </c>
      <c r="H21" s="38"/>
      <c r="I21" s="38"/>
      <c r="J21" s="38"/>
      <c r="K21" s="38"/>
      <c r="L21" s="38"/>
      <c r="S21" s="44"/>
    </row>
    <row r="22" spans="1:27">
      <c r="A22" s="36">
        <f>(Prosumer_ONE!L51/1000)*Prosumer_ONE!M51/Prosumer_ONE!$I$5</f>
        <v>0</v>
      </c>
      <c r="B22" s="10">
        <f>Prosumer_ONE!$C$7/Prosumer_ONE!L51</f>
        <v>9.2165898617511521E-4</v>
      </c>
      <c r="C22" s="37" t="e">
        <f>IF(auxiliary_calculations!A22&lt;2300,64/auxiliary_calculations!A22,1/((-2)*LOG10(0.27*Prosumer_ONE!$C$7/Prosumer_ONE!L51-5.02/A22*LOG10(0.27*Prosumer_ONE!$C$7/Prosumer_ONE!L51+13/A22)))^2)</f>
        <v>#DIV/0!</v>
      </c>
      <c r="D22">
        <v>11</v>
      </c>
      <c r="E22" s="36">
        <f>(Prosumer_ANE!L51/1000)*Prosumer_ANE!M51/Prosumer_ANE!$I$5</f>
        <v>0</v>
      </c>
      <c r="F22" s="10">
        <f>Prosumer_ANE!$C$7/Prosumer_ANE!L51</f>
        <v>9.2165898617511521E-4</v>
      </c>
      <c r="G22" s="37" t="e">
        <f>IF(auxiliary_calculations!E22&lt;2300,64/auxiliary_calculations!E22,1/((-2)*LOG10(0.27*Prosumer_ANE!$C$7/Prosumer_ANE!L51-5.02/E22*LOG10(0.27*Prosumer_ANE!$C$7/Prosumer_ANE!L51+13/E22)))^2)</f>
        <v>#DIV/0!</v>
      </c>
      <c r="H22" s="38"/>
      <c r="I22" s="38"/>
      <c r="J22" s="38"/>
      <c r="K22" s="38"/>
      <c r="L22" s="38"/>
    </row>
    <row r="23" spans="1:27" ht="37.9" customHeight="1">
      <c r="A23" s="36">
        <f>(Prosumer_ONE!L52/1000)*Prosumer_ONE!M52/Prosumer_ONE!$I$5</f>
        <v>0</v>
      </c>
      <c r="B23" s="10">
        <f>Prosumer_ONE!$C$7/Prosumer_ONE!L52</f>
        <v>9.2165898617511521E-4</v>
      </c>
      <c r="C23" s="37" t="e">
        <f>IF(auxiliary_calculations!A23&lt;2300,64/auxiliary_calculations!A23,1/((-2)*LOG10(0.27*Prosumer_ONE!$C$7/Prosumer_ONE!L52-5.02/A23*LOG10(0.27*Prosumer_ONE!$C$7/Prosumer_ONE!L52+13/A23)))^2)</f>
        <v>#DIV/0!</v>
      </c>
      <c r="D23">
        <v>12</v>
      </c>
      <c r="E23" s="36">
        <f>(Prosumer_ANE!L52/1000)*Prosumer_ANE!M52/Prosumer_ANE!$I$5</f>
        <v>0</v>
      </c>
      <c r="F23" s="10">
        <f>Prosumer_ANE!$C$7/Prosumer_ANE!L52</f>
        <v>9.2165898617511521E-4</v>
      </c>
      <c r="G23" s="37" t="e">
        <f>IF(auxiliary_calculations!E23&lt;2300,64/auxiliary_calculations!E23,1/((-2)*LOG10(0.27*Prosumer_ANE!$C$7/Prosumer_ANE!L52-5.02/E23*LOG10(0.27*Prosumer_ANE!$C$7/Prosumer_ANE!L52+13/E23)))^2)</f>
        <v>#DIV/0!</v>
      </c>
      <c r="H23" s="38"/>
      <c r="I23" s="38"/>
      <c r="J23" s="38"/>
      <c r="K23" s="38"/>
      <c r="L23" s="38"/>
      <c r="S23" s="41"/>
      <c r="AA23" s="47"/>
    </row>
    <row r="24" spans="1:27">
      <c r="A24" s="36">
        <f>(Prosumer_ONE!L53/1000)*Prosumer_ONE!M53/Prosumer_ONE!$I$5</f>
        <v>0</v>
      </c>
      <c r="B24" s="10">
        <f>Prosumer_ONE!$C$7/Prosumer_ONE!L53</f>
        <v>9.2165898617511521E-4</v>
      </c>
      <c r="C24" s="37" t="e">
        <f>IF(auxiliary_calculations!A24&lt;2300,64/auxiliary_calculations!A24,1/((-2)*LOG10(0.27*Prosumer_ONE!$C$7/Prosumer_ONE!L53-5.02/A24*LOG10(0.27*Prosumer_ONE!$C$7/Prosumer_ONE!L53+13/A24)))^2)</f>
        <v>#DIV/0!</v>
      </c>
      <c r="D24">
        <v>13</v>
      </c>
      <c r="E24" s="36">
        <f>(Prosumer_ANE!L53/1000)*Prosumer_ANE!M53/Prosumer_ANE!$I$5</f>
        <v>0</v>
      </c>
      <c r="F24" s="10">
        <f>Prosumer_ANE!$C$7/Prosumer_ANE!L53</f>
        <v>9.2165898617511521E-4</v>
      </c>
      <c r="G24" s="37" t="e">
        <f>IF(auxiliary_calculations!E24&lt;2300,64/auxiliary_calculations!E24,1/((-2)*LOG10(0.27*Prosumer_ANE!$C$7/Prosumer_ANE!L53-5.02/E24*LOG10(0.27*Prosumer_ANE!$C$7/Prosumer_ANE!L53+13/E24)))^2)</f>
        <v>#DIV/0!</v>
      </c>
      <c r="H24" s="38"/>
      <c r="I24" s="38"/>
      <c r="J24" s="38"/>
      <c r="K24" s="38"/>
      <c r="L24" s="38"/>
      <c r="M24" s="38"/>
      <c r="N24" s="38"/>
      <c r="O24" s="38"/>
      <c r="T24" s="38"/>
      <c r="U24" s="38"/>
      <c r="V24" s="38"/>
      <c r="W24" s="38"/>
      <c r="X24" s="38"/>
      <c r="Y24" s="38"/>
    </row>
    <row r="25" spans="1:27">
      <c r="A25" s="36">
        <f>(Prosumer_ONE!L54/1000)*Prosumer_ONE!M54/Prosumer_ONE!$I$5</f>
        <v>0</v>
      </c>
      <c r="B25" s="10">
        <f>Prosumer_ONE!$C$7/Prosumer_ONE!L54</f>
        <v>9.2165898617511521E-4</v>
      </c>
      <c r="C25" s="37" t="e">
        <f>IF(auxiliary_calculations!A25&lt;2300,64/auxiliary_calculations!A25,1/((-2)*LOG10(0.27*Prosumer_ONE!$C$7/Prosumer_ONE!L54-5.02/A25*LOG10(0.27*Prosumer_ONE!$C$7/Prosumer_ONE!L54+13/A25)))^2)</f>
        <v>#DIV/0!</v>
      </c>
      <c r="D25">
        <v>14</v>
      </c>
      <c r="E25" s="36">
        <f>(Prosumer_ANE!L54/1000)*Prosumer_ANE!M54/Prosumer_ANE!$I$5</f>
        <v>0</v>
      </c>
      <c r="F25" s="10">
        <f>Prosumer_ANE!$C$7/Prosumer_ANE!L54</f>
        <v>9.2165898617511521E-4</v>
      </c>
      <c r="G25" s="37" t="e">
        <f>IF(auxiliary_calculations!E25&lt;2300,64/auxiliary_calculations!E25,1/((-2)*LOG10(0.27*Prosumer_ANE!$C$7/Prosumer_ANE!L54-5.02/E25*LOG10(0.27*Prosumer_ANE!$C$7/Prosumer_ANE!L54+13/E25)))^2)</f>
        <v>#DIV/0!</v>
      </c>
      <c r="H25" s="38"/>
      <c r="I25" s="38"/>
      <c r="J25" s="38"/>
      <c r="K25" s="38"/>
      <c r="L25" s="38"/>
      <c r="M25" s="38"/>
      <c r="N25" s="38"/>
      <c r="O25" s="38"/>
      <c r="T25" s="38"/>
      <c r="U25" s="38"/>
      <c r="V25" s="38"/>
      <c r="W25" s="38"/>
      <c r="X25" s="38"/>
      <c r="Y25" s="38"/>
    </row>
    <row r="26" spans="1:27">
      <c r="A26" s="36">
        <f>(Prosumer_ONE!L55/1000)*Prosumer_ONE!M55/Prosumer_ONE!$I$5</f>
        <v>0</v>
      </c>
      <c r="B26" s="10">
        <f>Prosumer_ONE!$C$7/Prosumer_ONE!L55</f>
        <v>9.2165898617511521E-4</v>
      </c>
      <c r="C26" s="37" t="e">
        <f>IF(auxiliary_calculations!A26&lt;2300,64/auxiliary_calculations!A26,1/((-2)*LOG10(0.27*Prosumer_ONE!$C$7/Prosumer_ONE!L55-5.02/A26*LOG10(0.27*Prosumer_ONE!$C$7/Prosumer_ONE!L55+13/A26)))^2)</f>
        <v>#DIV/0!</v>
      </c>
      <c r="D26">
        <v>15</v>
      </c>
      <c r="E26" s="36">
        <f>(Prosumer_ANE!L55/1000)*Prosumer_ANE!M55/Prosumer_ANE!$I$5</f>
        <v>0</v>
      </c>
      <c r="F26" s="10">
        <f>Prosumer_ANE!$C$7/Prosumer_ANE!L55</f>
        <v>9.2165898617511521E-4</v>
      </c>
      <c r="G26" s="37" t="e">
        <f>IF(auxiliary_calculations!E26&lt;2300,64/auxiliary_calculations!E26,1/((-2)*LOG10(0.27*Prosumer_ANE!$C$7/Prosumer_ANE!L55-5.02/E26*LOG10(0.27*Prosumer_ANE!$C$7/Prosumer_ANE!L55+13/E26)))^2)</f>
        <v>#DIV/0!</v>
      </c>
      <c r="H26" s="38"/>
      <c r="I26" s="38"/>
      <c r="J26" s="38"/>
      <c r="K26" s="38"/>
      <c r="L26" s="38"/>
      <c r="M26" s="38"/>
      <c r="N26" s="38"/>
      <c r="O26" s="38"/>
      <c r="T26" s="38"/>
      <c r="U26" s="38"/>
      <c r="V26" s="38"/>
      <c r="W26" s="38"/>
      <c r="X26" s="38"/>
      <c r="Y26" s="38"/>
    </row>
    <row r="27" spans="1:27">
      <c r="A27" s="36">
        <f>(Prosumer_ONE!L56/1000)*Prosumer_ONE!M56/Prosumer_ONE!$I$5</f>
        <v>0</v>
      </c>
      <c r="B27" s="10">
        <f>Prosumer_ONE!$C$7/Prosumer_ONE!L56</f>
        <v>9.2165898617511521E-4</v>
      </c>
      <c r="C27" s="37" t="e">
        <f>IF(auxiliary_calculations!A27&lt;2300,64/auxiliary_calculations!A27,1/((-2)*LOG10(0.27*Prosumer_ONE!$C$7/Prosumer_ONE!L56-5.02/A27*LOG10(0.27*Prosumer_ONE!$C$7/Prosumer_ONE!L56+13/A27)))^2)</f>
        <v>#DIV/0!</v>
      </c>
      <c r="D27">
        <v>16</v>
      </c>
      <c r="E27" s="36">
        <f>(Prosumer_ANE!L56/1000)*Prosumer_ANE!M56/Prosumer_ANE!$I$5</f>
        <v>0</v>
      </c>
      <c r="F27" s="10">
        <f>Prosumer_ANE!$C$7/Prosumer_ANE!L56</f>
        <v>9.2165898617511521E-4</v>
      </c>
      <c r="G27" s="37" t="e">
        <f>IF(auxiliary_calculations!E27&lt;2300,64/auxiliary_calculations!E27,1/((-2)*LOG10(0.27*Prosumer_ANE!$C$7/Prosumer_ANE!L56-5.02/E27*LOG10(0.27*Prosumer_ANE!$C$7/Prosumer_ANE!L56+13/E27)))^2)</f>
        <v>#DIV/0!</v>
      </c>
      <c r="H27" s="38"/>
      <c r="I27" s="38"/>
      <c r="J27" s="38"/>
      <c r="K27" s="38"/>
      <c r="L27" s="38"/>
      <c r="M27" s="38"/>
      <c r="N27" s="38"/>
      <c r="O27" s="38"/>
      <c r="T27" s="38"/>
      <c r="U27" s="38"/>
      <c r="V27" s="38"/>
      <c r="W27" s="38"/>
      <c r="X27" s="38"/>
      <c r="Y27" s="38"/>
    </row>
    <row r="28" spans="1:27">
      <c r="A28" s="36">
        <f>(Prosumer_ONE!L57/1000)*Prosumer_ONE!M57/Prosumer_ONE!$I$5</f>
        <v>0</v>
      </c>
      <c r="B28" s="10">
        <f>Prosumer_ONE!$C$7/Prosumer_ONE!L57</f>
        <v>9.2165898617511521E-4</v>
      </c>
      <c r="C28" s="37" t="e">
        <f>IF(auxiliary_calculations!A28&lt;2300,64/auxiliary_calculations!A28,1/((-2)*LOG10(0.27*Prosumer_ONE!$C$7/Prosumer_ONE!L57-5.02/A28*LOG10(0.27*Prosumer_ONE!$C$7/Prosumer_ONE!L57+13/A28)))^2)</f>
        <v>#DIV/0!</v>
      </c>
      <c r="D28">
        <v>17</v>
      </c>
      <c r="E28" s="36">
        <f>(Prosumer_ANE!L57/1000)*Prosumer_ANE!M57/Prosumer_ANE!$I$5</f>
        <v>0</v>
      </c>
      <c r="F28" s="10">
        <f>Prosumer_ANE!$C$7/Prosumer_ANE!L57</f>
        <v>9.2165898617511521E-4</v>
      </c>
      <c r="G28" s="37" t="e">
        <f>IF(auxiliary_calculations!E28&lt;2300,64/auxiliary_calculations!E28,1/((-2)*LOG10(0.27*Prosumer_ANE!$C$7/Prosumer_ANE!L57-5.02/E28*LOG10(0.27*Prosumer_ANE!$C$7/Prosumer_ANE!L57+13/E28)))^2)</f>
        <v>#DIV/0!</v>
      </c>
      <c r="H28" s="38"/>
      <c r="I28" s="38"/>
      <c r="J28" s="38"/>
      <c r="K28" s="38"/>
      <c r="L28" s="38"/>
      <c r="M28" s="38"/>
      <c r="N28" s="38"/>
      <c r="O28" s="38"/>
      <c r="T28" s="38"/>
      <c r="U28" s="38"/>
      <c r="V28" s="38"/>
      <c r="W28" s="38"/>
      <c r="X28" s="38"/>
      <c r="Y28" s="38"/>
    </row>
    <row r="29" spans="1:27">
      <c r="A29" s="36">
        <f>(Prosumer_ONE!L58/1000)*Prosumer_ONE!M58/Prosumer_ONE!$I$5</f>
        <v>0</v>
      </c>
      <c r="B29" s="10">
        <f>Prosumer_ONE!$C$7/Prosumer_ONE!L58</f>
        <v>9.2165898617511521E-4</v>
      </c>
      <c r="C29" s="37" t="e">
        <f>IF(auxiliary_calculations!A29&lt;2300,64/auxiliary_calculations!A29,1/((-2)*LOG10(0.27*Prosumer_ONE!$C$7/Prosumer_ONE!L58-5.02/A29*LOG10(0.27*Prosumer_ONE!$C$7/Prosumer_ONE!L58+13/A29)))^2)</f>
        <v>#DIV/0!</v>
      </c>
      <c r="D29">
        <v>18</v>
      </c>
      <c r="E29" s="36">
        <f>(Prosumer_ANE!L58/1000)*Prosumer_ANE!M58/Prosumer_ANE!$I$5</f>
        <v>0</v>
      </c>
      <c r="F29" s="10">
        <f>Prosumer_ANE!$C$7/Prosumer_ANE!L58</f>
        <v>9.2165898617511521E-4</v>
      </c>
      <c r="G29" s="37" t="e">
        <f>IF(auxiliary_calculations!E29&lt;2300,64/auxiliary_calculations!E29,1/((-2)*LOG10(0.27*Prosumer_ANE!$C$7/Prosumer_ANE!L58-5.02/E29*LOG10(0.27*Prosumer_ANE!$C$7/Prosumer_ANE!L58+13/E29)))^2)</f>
        <v>#DIV/0!</v>
      </c>
      <c r="H29" s="38"/>
      <c r="I29" s="38"/>
      <c r="J29" s="38"/>
      <c r="K29" s="38"/>
      <c r="L29" s="38"/>
      <c r="M29" s="38"/>
      <c r="N29" s="38"/>
      <c r="O29" s="38"/>
      <c r="T29" s="38"/>
      <c r="U29" s="38"/>
      <c r="V29" s="38"/>
      <c r="W29" s="38"/>
      <c r="X29" s="38"/>
      <c r="Y29" s="38"/>
    </row>
    <row r="30" spans="1:27">
      <c r="A30" s="36">
        <f>(Prosumer_ONE!L59/1000)*Prosumer_ONE!M59/Prosumer_ONE!$I$5</f>
        <v>0</v>
      </c>
      <c r="B30" s="10">
        <f>Prosumer_ONE!$C$7/Prosumer_ONE!L59</f>
        <v>9.2165898617511521E-4</v>
      </c>
      <c r="C30" s="37" t="e">
        <f>IF(auxiliary_calculations!A30&lt;2300,64/auxiliary_calculations!A30,1/((-2)*LOG10(0.27*Prosumer_ONE!$C$7/Prosumer_ONE!L59-5.02/A30*LOG10(0.27*Prosumer_ONE!$C$7/Prosumer_ONE!L59+13/A30)))^2)</f>
        <v>#DIV/0!</v>
      </c>
      <c r="D30">
        <v>19</v>
      </c>
      <c r="E30" s="36">
        <f>(Prosumer_ANE!L59/1000)*Prosumer_ANE!M59/Prosumer_ANE!$I$5</f>
        <v>0</v>
      </c>
      <c r="F30" s="10">
        <f>Prosumer_ANE!$C$7/Prosumer_ANE!L59</f>
        <v>9.2165898617511521E-4</v>
      </c>
      <c r="G30" s="37" t="e">
        <f>IF(auxiliary_calculations!E30&lt;2300,64/auxiliary_calculations!E30,1/((-2)*LOG10(0.27*Prosumer_ANE!$C$7/Prosumer_ANE!L59-5.02/E30*LOG10(0.27*Prosumer_ANE!$C$7/Prosumer_ANE!L59+13/E30)))^2)</f>
        <v>#DIV/0!</v>
      </c>
      <c r="H30" s="38"/>
      <c r="I30" s="38"/>
      <c r="J30" s="38"/>
      <c r="K30" s="38"/>
      <c r="L30" s="38"/>
    </row>
    <row r="31" spans="1:27">
      <c r="A31" s="36">
        <f>(Prosumer_ONE!L60/1000)*Prosumer_ONE!M60/Prosumer_ONE!$I$5</f>
        <v>0</v>
      </c>
      <c r="B31" s="10">
        <f>Prosumer_ONE!$C$7/Prosumer_ONE!L60</f>
        <v>9.2165898617511521E-4</v>
      </c>
      <c r="C31" s="37" t="e">
        <f>IF(auxiliary_calculations!A31&lt;2300,64/auxiliary_calculations!A31,1/((-2)*LOG10(0.27*Prosumer_ONE!$C$7/Prosumer_ONE!L60-5.02/A31*LOG10(0.27*Prosumer_ONE!$C$7/Prosumer_ONE!L60+13/A31)))^2)</f>
        <v>#DIV/0!</v>
      </c>
      <c r="D31">
        <v>20</v>
      </c>
      <c r="E31" s="36">
        <f>(Prosumer_ANE!L60/1000)*Prosumer_ANE!M60/Prosumer_ANE!$I$5</f>
        <v>0</v>
      </c>
      <c r="F31" s="10">
        <f>Prosumer_ANE!$C$7/Prosumer_ANE!L60</f>
        <v>9.2165898617511521E-4</v>
      </c>
      <c r="G31" s="37" t="e">
        <f>IF(auxiliary_calculations!E31&lt;2300,64/auxiliary_calculations!E31,1/((-2)*LOG10(0.27*Prosumer_ANE!$C$7/Prosumer_ANE!L60-5.02/E31*LOG10(0.27*Prosumer_ANE!$C$7/Prosumer_ANE!L60+13/E31)))^2)</f>
        <v>#DIV/0!</v>
      </c>
      <c r="H31" s="38"/>
      <c r="I31" s="38"/>
      <c r="J31" s="38"/>
      <c r="K31" s="38"/>
      <c r="L31" s="38"/>
      <c r="M31" s="38"/>
      <c r="N31" s="38"/>
      <c r="O31" s="38"/>
      <c r="T31" s="38"/>
      <c r="U31" s="38"/>
      <c r="V31" s="38"/>
      <c r="W31" s="38"/>
      <c r="X31" s="38"/>
      <c r="Y31" s="38"/>
    </row>
    <row r="32" spans="1:27">
      <c r="A32" s="36">
        <f>(Prosumer_ONE!L61/1000)*Prosumer_ONE!M61/Prosumer_ONE!$I$5</f>
        <v>0</v>
      </c>
      <c r="B32" s="10">
        <f>Prosumer_ONE!$C$7/Prosumer_ONE!L61</f>
        <v>9.2165898617511521E-4</v>
      </c>
      <c r="C32" s="37" t="e">
        <f>IF(auxiliary_calculations!A32&lt;2300,64/auxiliary_calculations!A32,1/((-2)*LOG10(0.27*Prosumer_ONE!$C$7/Prosumer_ONE!L61-5.02/A32*LOG10(0.27*Prosumer_ONE!$C$7/Prosumer_ONE!L61+13/A32)))^2)</f>
        <v>#DIV/0!</v>
      </c>
      <c r="D32">
        <v>21</v>
      </c>
      <c r="E32" s="36">
        <f>(Prosumer_ANE!L61/1000)*Prosumer_ANE!M61/Prosumer_ANE!$I$5</f>
        <v>0</v>
      </c>
      <c r="F32" s="10">
        <f>Prosumer_ANE!$C$7/Prosumer_ANE!L61</f>
        <v>9.2165898617511521E-4</v>
      </c>
      <c r="G32" s="37" t="e">
        <f>IF(auxiliary_calculations!E32&lt;2300,64/auxiliary_calculations!E32,1/((-2)*LOG10(0.27*Prosumer_ANE!$C$7/Prosumer_ANE!L61-5.02/E32*LOG10(0.27*Prosumer_ANE!$C$7/Prosumer_ANE!L61+13/E32)))^2)</f>
        <v>#DIV/0!</v>
      </c>
      <c r="H32" s="38"/>
      <c r="I32" s="38"/>
      <c r="J32" s="38"/>
      <c r="K32" s="38"/>
      <c r="L32" s="38"/>
      <c r="M32" s="38"/>
      <c r="N32" s="38"/>
      <c r="O32" s="38"/>
      <c r="T32" s="38"/>
      <c r="U32" s="38"/>
      <c r="V32" s="38"/>
      <c r="W32" s="38"/>
      <c r="X32" s="38"/>
      <c r="Y32" s="38"/>
    </row>
    <row r="33" spans="1:25">
      <c r="A33" s="36">
        <f>(Prosumer_ONE!L62/1000)*Prosumer_ONE!M62/Prosumer_ONE!$I$5</f>
        <v>0</v>
      </c>
      <c r="B33" s="10">
        <f>Prosumer_ONE!$C$7/Prosumer_ONE!L62</f>
        <v>9.2165898617511521E-4</v>
      </c>
      <c r="C33" s="37" t="e">
        <f>IF(auxiliary_calculations!A33&lt;2300,64/auxiliary_calculations!A33,1/((-2)*LOG10(0.27*Prosumer_ONE!$C$7/Prosumer_ONE!L62-5.02/A33*LOG10(0.27*Prosumer_ONE!$C$7/Prosumer_ONE!L62+13/A33)))^2)</f>
        <v>#DIV/0!</v>
      </c>
      <c r="D33">
        <v>22</v>
      </c>
      <c r="E33" s="36">
        <f>(Prosumer_ANE!L62/1000)*Prosumer_ANE!M62/Prosumer_ANE!$I$5</f>
        <v>0</v>
      </c>
      <c r="F33" s="10">
        <f>Prosumer_ANE!$C$7/Prosumer_ANE!L62</f>
        <v>9.2165898617511521E-4</v>
      </c>
      <c r="G33" s="37" t="e">
        <f>IF(auxiliary_calculations!E33&lt;2300,64/auxiliary_calculations!E33,1/((-2)*LOG10(0.27*Prosumer_ANE!$C$7/Prosumer_ANE!L62-5.02/E33*LOG10(0.27*Prosumer_ANE!$C$7/Prosumer_ANE!L62+13/E33)))^2)</f>
        <v>#DIV/0!</v>
      </c>
      <c r="H33" s="38"/>
      <c r="I33" s="38"/>
      <c r="J33" s="38"/>
      <c r="K33" s="38"/>
      <c r="L33" s="38"/>
      <c r="M33" s="38"/>
      <c r="N33" s="38"/>
      <c r="O33" s="38"/>
      <c r="T33" s="38"/>
      <c r="U33" s="38"/>
      <c r="V33" s="38"/>
      <c r="W33" s="38"/>
      <c r="X33" s="38"/>
      <c r="Y33" s="38"/>
    </row>
    <row r="34" spans="1:25">
      <c r="A34" s="36">
        <f>(Prosumer_ONE!L63/1000)*Prosumer_ONE!M63/Prosumer_ONE!$I$5</f>
        <v>0</v>
      </c>
      <c r="B34" s="10">
        <f>Prosumer_ONE!$C$7/Prosumer_ONE!L63</f>
        <v>9.2165898617511521E-4</v>
      </c>
      <c r="C34" s="37" t="e">
        <f>IF(auxiliary_calculations!A34&lt;2300,64/auxiliary_calculations!A34,1/((-2)*LOG10(0.27*Prosumer_ONE!$C$7/Prosumer_ONE!L63-5.02/A34*LOG10(0.27*Prosumer_ONE!$C$7/Prosumer_ONE!L63+13/A34)))^2)</f>
        <v>#DIV/0!</v>
      </c>
      <c r="D34">
        <v>23</v>
      </c>
      <c r="E34" s="36">
        <f>(Prosumer_ANE!L63/1000)*Prosumer_ANE!M63/Prosumer_ANE!$I$5</f>
        <v>0</v>
      </c>
      <c r="F34" s="10">
        <f>Prosumer_ANE!$C$7/Prosumer_ANE!L63</f>
        <v>9.2165898617511521E-4</v>
      </c>
      <c r="G34" s="37" t="e">
        <f>IF(auxiliary_calculations!E34&lt;2300,64/auxiliary_calculations!E34,1/((-2)*LOG10(0.27*Prosumer_ANE!$C$7/Prosumer_ANE!L63-5.02/E34*LOG10(0.27*Prosumer_ANE!$C$7/Prosumer_ANE!L63+13/E34)))^2)</f>
        <v>#DIV/0!</v>
      </c>
      <c r="H34" s="38"/>
      <c r="I34" s="38"/>
      <c r="J34" s="38"/>
      <c r="K34" s="38"/>
      <c r="L34" s="38"/>
    </row>
    <row r="35" spans="1:25">
      <c r="A35" s="36">
        <f>(Prosumer_ONE!L64/1000)*Prosumer_ONE!M64/Prosumer_ONE!$I$5</f>
        <v>0</v>
      </c>
      <c r="B35" s="10">
        <f>Prosumer_ONE!$C$7/Prosumer_ONE!L64</f>
        <v>9.2165898617511521E-4</v>
      </c>
      <c r="C35" s="37" t="e">
        <f>IF(auxiliary_calculations!A35&lt;2300,64/auxiliary_calculations!A35,1/((-2)*LOG10(0.27*Prosumer_ONE!$C$7/Prosumer_ONE!L64-5.02/A35*LOG10(0.27*Prosumer_ONE!$C$7/Prosumer_ONE!L64+13/A35)))^2)</f>
        <v>#DIV/0!</v>
      </c>
      <c r="D35">
        <v>24</v>
      </c>
      <c r="E35" s="36">
        <f>(Prosumer_ANE!L64/1000)*Prosumer_ANE!M64/Prosumer_ANE!$I$5</f>
        <v>0</v>
      </c>
      <c r="F35" s="10">
        <f>Prosumer_ANE!$C$7/Prosumer_ANE!L64</f>
        <v>9.2165898617511521E-4</v>
      </c>
      <c r="G35" s="37" t="e">
        <f>IF(auxiliary_calculations!E35&lt;2300,64/auxiliary_calculations!E35,1/((-2)*LOG10(0.27*Prosumer_ANE!$C$7/Prosumer_ANE!L64-5.02/E35*LOG10(0.27*Prosumer_ANE!$C$7/Prosumer_ANE!L64+13/E35)))^2)</f>
        <v>#DIV/0!</v>
      </c>
      <c r="H35" s="38"/>
      <c r="I35" s="38"/>
      <c r="J35" s="38"/>
      <c r="K35" s="38"/>
      <c r="L35" s="38"/>
    </row>
    <row r="36" spans="1:25">
      <c r="A36" s="36">
        <f>(Prosumer_ONE!L65/1000)*Prosumer_ONE!M65/Prosumer_ONE!$I$5</f>
        <v>0</v>
      </c>
      <c r="B36" s="10">
        <f>Prosumer_ONE!$C$7/Prosumer_ONE!L65</f>
        <v>9.2165898617511521E-4</v>
      </c>
      <c r="C36" s="37" t="e">
        <f>IF(auxiliary_calculations!A36&lt;2300,64/auxiliary_calculations!A36,1/((-2)*LOG10(0.27*Prosumer_ONE!$C$7/Prosumer_ONE!L65-5.02/A36*LOG10(0.27*Prosumer_ONE!$C$7/Prosumer_ONE!L65+13/A36)))^2)</f>
        <v>#DIV/0!</v>
      </c>
      <c r="D36">
        <v>25</v>
      </c>
      <c r="E36" s="36">
        <f>(Prosumer_ANE!L65/1000)*Prosumer_ANE!M65/Prosumer_ANE!$I$5</f>
        <v>0</v>
      </c>
      <c r="F36" s="10">
        <f>Prosumer_ANE!$C$7/Prosumer_ANE!L65</f>
        <v>9.2165898617511521E-4</v>
      </c>
      <c r="G36" s="37" t="e">
        <f>IF(auxiliary_calculations!E36&lt;2300,64/auxiliary_calculations!E36,1/((-2)*LOG10(0.27*Prosumer_ANE!$C$7/Prosumer_ANE!L65-5.02/E36*LOG10(0.27*Prosumer_ANE!$C$7/Prosumer_ANE!L65+13/E36)))^2)</f>
        <v>#DIV/0!</v>
      </c>
      <c r="H36" s="38"/>
      <c r="I36" s="38"/>
      <c r="J36" s="38"/>
      <c r="K36" s="38"/>
      <c r="L36" s="38"/>
    </row>
    <row r="37" spans="1:25">
      <c r="A37" s="36">
        <f>(Prosumer_ONE!L66/1000)*Prosumer_ONE!M66/Prosumer_ONE!$I$5</f>
        <v>0</v>
      </c>
      <c r="B37" s="10">
        <f>Prosumer_ONE!$C$7/Prosumer_ONE!L66</f>
        <v>9.2165898617511521E-4</v>
      </c>
      <c r="C37" s="37" t="e">
        <f>IF(auxiliary_calculations!A37&lt;2300,64/auxiliary_calculations!A37,1/((-2)*LOG10(0.27*Prosumer_ONE!$C$7/Prosumer_ONE!L66-5.02/A37*LOG10(0.27*Prosumer_ONE!$C$7/Prosumer_ONE!L66+13/A37)))^2)</f>
        <v>#DIV/0!</v>
      </c>
      <c r="D37">
        <v>26</v>
      </c>
      <c r="E37" s="36">
        <f>(Prosumer_ANE!L66/1000)*Prosumer_ANE!M66/Prosumer_ANE!$I$5</f>
        <v>0</v>
      </c>
      <c r="F37" s="10">
        <f>Prosumer_ANE!$C$7/Prosumer_ANE!L66</f>
        <v>9.2165898617511521E-4</v>
      </c>
      <c r="G37" s="37" t="e">
        <f>IF(auxiliary_calculations!E37&lt;2300,64/auxiliary_calculations!E37,1/((-2)*LOG10(0.27*Prosumer_ANE!$C$7/Prosumer_ANE!L66-5.02/E37*LOG10(0.27*Prosumer_ANE!$C$7/Prosumer_ANE!L66+13/E37)))^2)</f>
        <v>#DIV/0!</v>
      </c>
      <c r="H37" s="38"/>
      <c r="I37" s="38"/>
      <c r="J37" s="38"/>
      <c r="K37" s="38"/>
      <c r="L37" s="38"/>
      <c r="S37" s="39"/>
    </row>
    <row r="38" spans="1:25">
      <c r="A38" s="36">
        <f>(Prosumer_ONE!L67/1000)*Prosumer_ONE!M67/Prosumer_ONE!$I$5</f>
        <v>0</v>
      </c>
      <c r="B38" s="10">
        <f>Prosumer_ONE!$C$7/Prosumer_ONE!L67</f>
        <v>9.2165898617511521E-4</v>
      </c>
      <c r="C38" s="37" t="e">
        <f>IF(auxiliary_calculations!A38&lt;2300,64/auxiliary_calculations!A38,1/((-2)*LOG10(0.27*Prosumer_ONE!$C$7/Prosumer_ONE!L67-5.02/A38*LOG10(0.27*Prosumer_ONE!$C$7/Prosumer_ONE!L67+13/A38)))^2)</f>
        <v>#DIV/0!</v>
      </c>
      <c r="D38">
        <v>27</v>
      </c>
      <c r="E38" s="36">
        <f>(Prosumer_ANE!L67/1000)*Prosumer_ANE!M67/Prosumer_ANE!$I$5</f>
        <v>0</v>
      </c>
      <c r="F38" s="10">
        <f>Prosumer_ANE!$C$7/Prosumer_ANE!L67</f>
        <v>9.2165898617511521E-4</v>
      </c>
      <c r="G38" s="37" t="e">
        <f>IF(auxiliary_calculations!E38&lt;2300,64/auxiliary_calculations!E38,1/((-2)*LOG10(0.27*Prosumer_ANE!$C$7/Prosumer_ANE!L67-5.02/E38*LOG10(0.27*Prosumer_ANE!$C$7/Prosumer_ANE!L67+13/E38)))^2)</f>
        <v>#DIV/0!</v>
      </c>
      <c r="H38" s="38"/>
      <c r="I38" s="38"/>
      <c r="J38" s="38"/>
      <c r="K38" s="38"/>
      <c r="L38" s="38"/>
    </row>
    <row r="39" spans="1:25">
      <c r="A39" s="36">
        <f>(Prosumer_ONE!L68/1000)*Prosumer_ONE!M68/Prosumer_ONE!$I$5</f>
        <v>0</v>
      </c>
      <c r="B39" s="10">
        <f>Prosumer_ONE!$C$7/Prosumer_ONE!L68</f>
        <v>9.2165898617511521E-4</v>
      </c>
      <c r="C39" s="37" t="e">
        <f>IF(auxiliary_calculations!A39&lt;2300,64/auxiliary_calculations!A39,1/((-2)*LOG10(0.27*Prosumer_ONE!$C$7/Prosumer_ONE!L68-5.02/A39*LOG10(0.27*Prosumer_ONE!$C$7/Prosumer_ONE!L68+13/A39)))^2)</f>
        <v>#DIV/0!</v>
      </c>
      <c r="D39">
        <v>28</v>
      </c>
      <c r="E39" s="36">
        <f>(Prosumer_ANE!L68/1000)*Prosumer_ANE!M68/Prosumer_ANE!$I$5</f>
        <v>0</v>
      </c>
      <c r="F39" s="10">
        <f>Prosumer_ANE!$C$7/Prosumer_ANE!L68</f>
        <v>9.2165898617511521E-4</v>
      </c>
      <c r="G39" s="37" t="e">
        <f>IF(auxiliary_calculations!E39&lt;2300,64/auxiliary_calculations!E39,1/((-2)*LOG10(0.27*Prosumer_ANE!$C$7/Prosumer_ANE!L68-5.02/E39*LOG10(0.27*Prosumer_ANE!$C$7/Prosumer_ANE!L68+13/E39)))^2)</f>
        <v>#DIV/0!</v>
      </c>
      <c r="H39" s="38"/>
      <c r="I39" s="38"/>
      <c r="J39" s="38"/>
      <c r="K39" s="38"/>
      <c r="L39" s="38"/>
    </row>
    <row r="40" spans="1:25">
      <c r="A40" s="36">
        <f>(Prosumer_ONE!L69/1000)*Prosumer_ONE!M69/Prosumer_ONE!$I$5</f>
        <v>0</v>
      </c>
      <c r="B40" s="10">
        <f>Prosumer_ONE!$C$7/Prosumer_ONE!L69</f>
        <v>9.2165898617511521E-4</v>
      </c>
      <c r="C40" s="37" t="e">
        <f>IF(auxiliary_calculations!A40&lt;2300,64/auxiliary_calculations!A40,1/((-2)*LOG10(0.27*Prosumer_ONE!$C$7/Prosumer_ONE!L69-5.02/A40*LOG10(0.27*Prosumer_ONE!$C$7/Prosumer_ONE!L69+13/A40)))^2)</f>
        <v>#DIV/0!</v>
      </c>
      <c r="D40">
        <v>29</v>
      </c>
      <c r="E40" s="36">
        <f>(Prosumer_ANE!L69/1000)*Prosumer_ANE!M69/Prosumer_ANE!$I$5</f>
        <v>0</v>
      </c>
      <c r="F40" s="10">
        <f>Prosumer_ANE!$C$7/Prosumer_ANE!L69</f>
        <v>9.2165898617511521E-4</v>
      </c>
      <c r="G40" s="37" t="e">
        <f>IF(auxiliary_calculations!E40&lt;2300,64/auxiliary_calculations!E40,1/((-2)*LOG10(0.27*Prosumer_ANE!$C$7/Prosumer_ANE!L69-5.02/E40*LOG10(0.27*Prosumer_ANE!$C$7/Prosumer_ANE!L69+13/E40)))^2)</f>
        <v>#DIV/0!</v>
      </c>
      <c r="H40" s="38"/>
      <c r="I40" s="38"/>
      <c r="J40" s="38"/>
      <c r="K40" s="38"/>
      <c r="L40" s="38"/>
    </row>
    <row r="41" spans="1:25">
      <c r="A41" s="36">
        <f>(Prosumer_ONE!L70/1000)*Prosumer_ONE!M70/Prosumer_ONE!$I$5</f>
        <v>0</v>
      </c>
      <c r="B41" s="10">
        <f>Prosumer_ONE!$C$7/Prosumer_ONE!L70</f>
        <v>9.2165898617511521E-4</v>
      </c>
      <c r="C41" s="37" t="e">
        <f>IF(auxiliary_calculations!A41&lt;2300,64/auxiliary_calculations!A41,1/((-2)*LOG10(0.27*Prosumer_ONE!$C$7/Prosumer_ONE!L70-5.02/A41*LOG10(0.27*Prosumer_ONE!$C$7/Prosumer_ONE!L70+13/A41)))^2)</f>
        <v>#DIV/0!</v>
      </c>
      <c r="D41">
        <v>30</v>
      </c>
      <c r="E41" s="36">
        <f>(Prosumer_ANE!L70/1000)*Prosumer_ANE!M70/Prosumer_ANE!$I$5</f>
        <v>0</v>
      </c>
      <c r="F41" s="10">
        <f>Prosumer_ANE!$C$7/Prosumer_ANE!L70</f>
        <v>9.2165898617511521E-4</v>
      </c>
      <c r="G41" s="37" t="e">
        <f>IF(auxiliary_calculations!E41&lt;2300,64/auxiliary_calculations!E41,1/((-2)*LOG10(0.27*Prosumer_ANE!$C$7/Prosumer_ANE!L70-5.02/E41*LOG10(0.27*Prosumer_ANE!$C$7/Prosumer_ANE!L70+13/E41)))^2)</f>
        <v>#DIV/0!</v>
      </c>
      <c r="H41" s="38"/>
      <c r="I41" s="38"/>
      <c r="J41" s="38"/>
      <c r="K41" s="38"/>
      <c r="L41" s="38"/>
    </row>
    <row r="42" spans="1:25">
      <c r="A42" s="36">
        <f>(Prosumer_ONE!L71/1000)*Prosumer_ONE!M71/Prosumer_ONE!$I$5</f>
        <v>0</v>
      </c>
      <c r="B42" s="10">
        <f>Prosumer_ONE!$C$7/Prosumer_ONE!L71</f>
        <v>9.2165898617511521E-4</v>
      </c>
      <c r="C42" s="37" t="e">
        <f>IF(auxiliary_calculations!A42&lt;2300,64/auxiliary_calculations!A42,1/((-2)*LOG10(0.27*Prosumer_ONE!$C$7/Prosumer_ONE!L71-5.02/A42*LOG10(0.27*Prosumer_ONE!$C$7/Prosumer_ONE!L71+13/A42)))^2)</f>
        <v>#DIV/0!</v>
      </c>
      <c r="D42">
        <v>31</v>
      </c>
      <c r="E42" s="36">
        <f>(Prosumer_ANE!L71/1000)*Prosumer_ANE!M71/Prosumer_ANE!$I$5</f>
        <v>0</v>
      </c>
      <c r="F42" s="10">
        <f>Prosumer_ANE!$C$7/Prosumer_ANE!L71</f>
        <v>9.2165898617511521E-4</v>
      </c>
      <c r="G42" s="37" t="e">
        <f>IF(auxiliary_calculations!E42&lt;2300,64/auxiliary_calculations!E42,1/((-2)*LOG10(0.27*Prosumer_ANE!$C$7/Prosumer_ANE!L71-5.02/E42*LOG10(0.27*Prosumer_ANE!$C$7/Prosumer_ANE!L71+13/E42)))^2)</f>
        <v>#DIV/0!</v>
      </c>
      <c r="H42" s="38"/>
      <c r="I42" s="38"/>
      <c r="J42" s="38"/>
      <c r="K42" s="38"/>
      <c r="L42" s="38"/>
    </row>
    <row r="43" spans="1:25">
      <c r="A43" s="36">
        <f>(Prosumer_ONE!L72/1000)*Prosumer_ONE!M72/Prosumer_ONE!$I$5</f>
        <v>0</v>
      </c>
      <c r="B43" s="10">
        <f>Prosumer_ONE!$C$7/Prosumer_ONE!L72</f>
        <v>9.2165898617511521E-4</v>
      </c>
      <c r="C43" s="37" t="e">
        <f>IF(auxiliary_calculations!A43&lt;2300,64/auxiliary_calculations!A43,1/((-2)*LOG10(0.27*Prosumer_ONE!$C$7/Prosumer_ONE!L72-5.02/A43*LOG10(0.27*Prosumer_ONE!$C$7/Prosumer_ONE!L72+13/A43)))^2)</f>
        <v>#DIV/0!</v>
      </c>
      <c r="D43">
        <v>32</v>
      </c>
      <c r="E43" s="36">
        <f>(Prosumer_ANE!L72/1000)*Prosumer_ANE!M72/Prosumer_ANE!$I$5</f>
        <v>0</v>
      </c>
      <c r="F43" s="10">
        <f>Prosumer_ANE!$C$7/Prosumer_ANE!L72</f>
        <v>9.2165898617511521E-4</v>
      </c>
      <c r="G43" s="37" t="e">
        <f>IF(auxiliary_calculations!E43&lt;2300,64/auxiliary_calculations!E43,1/((-2)*LOG10(0.27*Prosumer_ANE!$C$7/Prosumer_ANE!L72-5.02/E43*LOG10(0.27*Prosumer_ANE!$C$7/Prosumer_ANE!L72+13/E43)))^2)</f>
        <v>#DIV/0!</v>
      </c>
    </row>
    <row r="44" spans="1:25">
      <c r="A44" s="36">
        <f>(Prosumer_ONE!L73/1000)*Prosumer_ONE!M73/Prosumer_ONE!$I$5</f>
        <v>0</v>
      </c>
      <c r="B44" s="10">
        <f>Prosumer_ONE!$C$7/Prosumer_ONE!L73</f>
        <v>9.2165898617511521E-4</v>
      </c>
      <c r="C44" s="37" t="e">
        <f>IF(auxiliary_calculations!A44&lt;2300,64/auxiliary_calculations!A44,1/((-2)*LOG10(0.27*Prosumer_ONE!$C$7/Prosumer_ONE!L73-5.02/A44*LOG10(0.27*Prosumer_ONE!$C$7/Prosumer_ONE!L73+13/A44)))^2)</f>
        <v>#DIV/0!</v>
      </c>
      <c r="D44">
        <v>33</v>
      </c>
      <c r="E44" s="36">
        <f>(Prosumer_ANE!L73/1000)*Prosumer_ANE!M73/Prosumer_ANE!$I$5</f>
        <v>0</v>
      </c>
      <c r="F44" s="10">
        <f>Prosumer_ANE!$C$7/Prosumer_ANE!L73</f>
        <v>9.2165898617511521E-4</v>
      </c>
      <c r="G44" s="37" t="e">
        <f>IF(auxiliary_calculations!E44&lt;2300,64/auxiliary_calculations!E44,1/((-2)*LOG10(0.27*Prosumer_ANE!$C$7/Prosumer_ANE!L73-5.02/E44*LOG10(0.27*Prosumer_ANE!$C$7/Prosumer_ANE!L73+13/E44)))^2)</f>
        <v>#DIV/0!</v>
      </c>
    </row>
    <row r="45" spans="1:25">
      <c r="A45" s="36">
        <f>(Prosumer_ONE!L74/1000)*Prosumer_ONE!M74/Prosumer_ONE!$I$5</f>
        <v>0</v>
      </c>
      <c r="B45" s="10">
        <f>Prosumer_ONE!$C$7/Prosumer_ONE!L74</f>
        <v>9.2165898617511521E-4</v>
      </c>
      <c r="C45" s="37" t="e">
        <f>IF(auxiliary_calculations!A45&lt;2300,64/auxiliary_calculations!A45,1/((-2)*LOG10(0.27*Prosumer_ONE!$C$7/Prosumer_ONE!L74-5.02/A45*LOG10(0.27*Prosumer_ONE!$C$7/Prosumer_ONE!L74+13/A45)))^2)</f>
        <v>#DIV/0!</v>
      </c>
      <c r="D45">
        <v>34</v>
      </c>
      <c r="E45" s="36">
        <f>(Prosumer_ANE!L74/1000)*Prosumer_ANE!M74/Prosumer_ANE!$I$5</f>
        <v>0</v>
      </c>
      <c r="F45" s="10">
        <f>Prosumer_ANE!$C$7/Prosumer_ANE!L74</f>
        <v>9.2165898617511521E-4</v>
      </c>
      <c r="G45" s="37" t="e">
        <f>IF(auxiliary_calculations!E45&lt;2300,64/auxiliary_calculations!E45,1/((-2)*LOG10(0.27*Prosumer_ANE!$C$7/Prosumer_ANE!L74-5.02/E45*LOG10(0.27*Prosumer_ANE!$C$7/Prosumer_ANE!L74+13/E45)))^2)</f>
        <v>#DIV/0!</v>
      </c>
    </row>
    <row r="46" spans="1:25">
      <c r="A46" s="36">
        <f>(Prosumer_ONE!L75/1000)*Prosumer_ONE!M75/Prosumer_ONE!$I$5</f>
        <v>0</v>
      </c>
      <c r="B46" s="10">
        <f>Prosumer_ONE!$C$7/Prosumer_ONE!L75</f>
        <v>9.2165898617511521E-4</v>
      </c>
      <c r="C46" s="37" t="e">
        <f>IF(auxiliary_calculations!A46&lt;2300,64/auxiliary_calculations!A46,1/((-2)*LOG10(0.27*Prosumer_ONE!$C$7/Prosumer_ONE!L75-5.02/A46*LOG10(0.27*Prosumer_ONE!$C$7/Prosumer_ONE!L75+13/A46)))^2)</f>
        <v>#DIV/0!</v>
      </c>
      <c r="D46">
        <v>35</v>
      </c>
      <c r="E46" s="36">
        <f>(Prosumer_ANE!L75/1000)*Prosumer_ANE!M75/Prosumer_ANE!$I$5</f>
        <v>0</v>
      </c>
      <c r="F46" s="10">
        <f>Prosumer_ANE!$C$7/Prosumer_ANE!L75</f>
        <v>9.2165898617511521E-4</v>
      </c>
      <c r="G46" s="37" t="e">
        <f>IF(auxiliary_calculations!E46&lt;2300,64/auxiliary_calculations!E46,1/((-2)*LOG10(0.27*Prosumer_ANE!$C$7/Prosumer_ANE!L75-5.02/E46*LOG10(0.27*Prosumer_ANE!$C$7/Prosumer_ANE!L75+13/E46)))^2)</f>
        <v>#DIV/0!</v>
      </c>
    </row>
    <row r="47" spans="1:25">
      <c r="A47" s="36">
        <f>(Prosumer_ONE!L76/1000)*Prosumer_ONE!M76/Prosumer_ONE!$I$5</f>
        <v>0</v>
      </c>
      <c r="B47" s="10">
        <f>Prosumer_ONE!$C$7/Prosumer_ONE!L76</f>
        <v>9.2165898617511521E-4</v>
      </c>
      <c r="C47" s="37" t="e">
        <f>IF(auxiliary_calculations!A47&lt;2300,64/auxiliary_calculations!A47,1/((-2)*LOG10(0.27*Prosumer_ONE!$C$7/Prosumer_ONE!L76-5.02/A47*LOG10(0.27*Prosumer_ONE!$C$7/Prosumer_ONE!L76+13/A47)))^2)</f>
        <v>#DIV/0!</v>
      </c>
      <c r="D47">
        <v>36</v>
      </c>
      <c r="E47" s="36">
        <f>(Prosumer_ANE!L76/1000)*Prosumer_ANE!M76/Prosumer_ANE!$I$5</f>
        <v>0</v>
      </c>
      <c r="F47" s="10">
        <f>Prosumer_ANE!$C$7/Prosumer_ANE!L76</f>
        <v>9.2165898617511521E-4</v>
      </c>
      <c r="G47" s="37" t="e">
        <f>IF(auxiliary_calculations!E47&lt;2300,64/auxiliary_calculations!E47,1/((-2)*LOG10(0.27*Prosumer_ANE!$C$7/Prosumer_ANE!L76-5.02/E47*LOG10(0.27*Prosumer_ANE!$C$7/Prosumer_ANE!L76+13/E47)))^2)</f>
        <v>#DIV/0!</v>
      </c>
    </row>
    <row r="48" spans="1:25">
      <c r="A48" s="36">
        <f>(Prosumer_ONE!L77/1000)*Prosumer_ONE!M77/Prosumer_ONE!$I$5</f>
        <v>0</v>
      </c>
      <c r="B48" s="10">
        <f>Prosumer_ONE!$C$7/Prosumer_ONE!L77</f>
        <v>9.2165898617511521E-4</v>
      </c>
      <c r="C48" s="37" t="e">
        <f>IF(auxiliary_calculations!A48&lt;2300,64/auxiliary_calculations!A48,1/((-2)*LOG10(0.27*Prosumer_ONE!$C$7/Prosumer_ONE!L77-5.02/A48*LOG10(0.27*Prosumer_ONE!$C$7/Prosumer_ONE!L77+13/A48)))^2)</f>
        <v>#DIV/0!</v>
      </c>
      <c r="D48">
        <v>37</v>
      </c>
      <c r="E48" s="36">
        <f>(Prosumer_ANE!L77/1000)*Prosumer_ANE!M77/Prosumer_ANE!$I$5</f>
        <v>0</v>
      </c>
      <c r="F48" s="10">
        <f>Prosumer_ANE!$C$7/Prosumer_ANE!L77</f>
        <v>9.2165898617511521E-4</v>
      </c>
      <c r="G48" s="37" t="e">
        <f>IF(auxiliary_calculations!E48&lt;2300,64/auxiliary_calculations!E48,1/((-2)*LOG10(0.27*Prosumer_ANE!$C$7/Prosumer_ANE!L77-5.02/E48*LOG10(0.27*Prosumer_ANE!$C$7/Prosumer_ANE!L77+13/E48)))^2)</f>
        <v>#DIV/0!</v>
      </c>
    </row>
    <row r="49" spans="1:7">
      <c r="A49" s="36">
        <f>(Prosumer_ONE!L78/1000)*Prosumer_ONE!M78/Prosumer_ONE!$I$5</f>
        <v>0</v>
      </c>
      <c r="B49" s="10">
        <f>Prosumer_ONE!$C$7/Prosumer_ONE!L78</f>
        <v>9.2165898617511521E-4</v>
      </c>
      <c r="C49" s="37" t="e">
        <f>IF(auxiliary_calculations!A49&lt;2300,64/auxiliary_calculations!A49,1/((-2)*LOG10(0.27*Prosumer_ONE!$C$7/Prosumer_ONE!L78-5.02/A49*LOG10(0.27*Prosumer_ONE!$C$7/Prosumer_ONE!L78+13/A49)))^2)</f>
        <v>#DIV/0!</v>
      </c>
      <c r="D49">
        <v>38</v>
      </c>
      <c r="E49" s="36">
        <f>(Prosumer_ANE!L78/1000)*Prosumer_ANE!M78/Prosumer_ANE!$I$5</f>
        <v>0</v>
      </c>
      <c r="F49" s="10">
        <f>Prosumer_ANE!$C$7/Prosumer_ANE!L78</f>
        <v>9.2165898617511521E-4</v>
      </c>
      <c r="G49" s="37" t="e">
        <f>IF(auxiliary_calculations!E49&lt;2300,64/auxiliary_calculations!E49,1/((-2)*LOG10(0.27*Prosumer_ANE!$C$7/Prosumer_ANE!L78-5.02/E49*LOG10(0.27*Prosumer_ANE!$C$7/Prosumer_ANE!L78+13/E49)))^2)</f>
        <v>#DIV/0!</v>
      </c>
    </row>
    <row r="50" spans="1:7">
      <c r="A50" s="36">
        <f>(Prosumer_ONE!L79/1000)*Prosumer_ONE!M79/Prosumer_ONE!$I$5</f>
        <v>0</v>
      </c>
      <c r="B50" s="10">
        <f>Prosumer_ONE!$C$7/Prosumer_ONE!L79</f>
        <v>9.2165898617511521E-4</v>
      </c>
      <c r="C50" s="37" t="e">
        <f>IF(auxiliary_calculations!A50&lt;2300,64/auxiliary_calculations!A50,1/((-2)*LOG10(0.27*Prosumer_ONE!$C$7/Prosumer_ONE!L79-5.02/A50*LOG10(0.27*Prosumer_ONE!$C$7/Prosumer_ONE!L79+13/A50)))^2)</f>
        <v>#DIV/0!</v>
      </c>
      <c r="D50">
        <v>39</v>
      </c>
      <c r="E50" s="36">
        <f>(Prosumer_ANE!L79/1000)*Prosumer_ANE!M79/Prosumer_ANE!$I$5</f>
        <v>0</v>
      </c>
      <c r="F50" s="10">
        <f>Prosumer_ANE!$C$7/Prosumer_ANE!L79</f>
        <v>9.2165898617511521E-4</v>
      </c>
      <c r="G50" s="37" t="e">
        <f>IF(auxiliary_calculations!E50&lt;2300,64/auxiliary_calculations!E50,1/((-2)*LOG10(0.27*Prosumer_ANE!$C$7/Prosumer_ANE!L79-5.02/E50*LOG10(0.27*Prosumer_ANE!$C$7/Prosumer_ANE!L79+13/E50)))^2)</f>
        <v>#DIV/0!</v>
      </c>
    </row>
    <row r="51" spans="1:7">
      <c r="A51" s="36">
        <f>(Prosumer_ONE!L80/1000)*Prosumer_ONE!M80/Prosumer_ONE!$I$5</f>
        <v>0</v>
      </c>
      <c r="B51" s="10">
        <f>Prosumer_ONE!$C$7/Prosumer_ONE!L80</f>
        <v>9.2165898617511521E-4</v>
      </c>
      <c r="C51" s="37" t="e">
        <f>IF(auxiliary_calculations!A51&lt;2300,64/auxiliary_calculations!A51,1/((-2)*LOG10(0.27*Prosumer_ONE!$C$7/Prosumer_ONE!L80-5.02/A51*LOG10(0.27*Prosumer_ONE!$C$7/Prosumer_ONE!L80+13/A51)))^2)</f>
        <v>#DIV/0!</v>
      </c>
      <c r="D51">
        <v>40</v>
      </c>
      <c r="E51" s="36">
        <f>(Prosumer_ANE!L80/1000)*Prosumer_ANE!M80/Prosumer_ANE!$I$5</f>
        <v>0</v>
      </c>
      <c r="F51" s="10">
        <f>Prosumer_ANE!$C$7/Prosumer_ANE!L80</f>
        <v>9.2165898617511521E-4</v>
      </c>
      <c r="G51" s="37" t="e">
        <f>IF(auxiliary_calculations!E51&lt;2300,64/auxiliary_calculations!E51,1/((-2)*LOG10(0.27*Prosumer_ANE!$C$7/Prosumer_ANE!L80-5.02/E51*LOG10(0.27*Prosumer_ANE!$C$7/Prosumer_ANE!L80+13/E51)))^2)</f>
        <v>#DIV/0!</v>
      </c>
    </row>
    <row r="52" spans="1:7">
      <c r="A52" s="36">
        <f>(Prosumer_ONE!L81/1000)*Prosumer_ONE!M81/Prosumer_ONE!$I$5</f>
        <v>0</v>
      </c>
      <c r="B52" s="10" t="e">
        <f>Prosumer_ONE!$C$7/Prosumer_ONE!L81</f>
        <v>#DIV/0!</v>
      </c>
      <c r="C52" s="37" t="e">
        <f>IF(auxiliary_calculations!A52&lt;2300,64/auxiliary_calculations!A52,1/((-2)*LOG10(0.27*Prosumer_ONE!$C$7/Prosumer_ONE!L81-5.02/A52*LOG10(0.27*Prosumer_ONE!$C$7/Prosumer_ONE!L81+13/A52)))^2)</f>
        <v>#DIV/0!</v>
      </c>
      <c r="D52">
        <v>41</v>
      </c>
      <c r="E52" s="36">
        <f>(Prosumer_ANE!L81/1000)*Prosumer_ANE!M81/Prosumer_ANE!$I$5</f>
        <v>0</v>
      </c>
      <c r="F52" s="10" t="e">
        <f>Prosumer_ANE!$C$7/Prosumer_ANE!L81</f>
        <v>#DIV/0!</v>
      </c>
      <c r="G52" s="37" t="e">
        <f>IF(auxiliary_calculations!E52&lt;2300,64/auxiliary_calculations!E52,1/((-2)*LOG10(0.27*Prosumer_ANE!$C$7/Prosumer_ANE!L81-5.02/E52*LOG10(0.27*Prosumer_ANE!$C$7/Prosumer_ANE!L81+13/E52)))^2)</f>
        <v>#DIV/0!</v>
      </c>
    </row>
    <row r="53" spans="1:7">
      <c r="A53" s="36">
        <f>(Prosumer_ONE!L82/1000)*Prosumer_ONE!M82/Prosumer_ONE!$I$5</f>
        <v>0</v>
      </c>
      <c r="B53" s="10" t="e">
        <f>Prosumer_ONE!$C$7/Prosumer_ONE!L82</f>
        <v>#DIV/0!</v>
      </c>
      <c r="C53" s="37" t="e">
        <f>IF(auxiliary_calculations!A53&lt;2300,64/auxiliary_calculations!A53,1/((-2)*LOG10(0.27*Prosumer_ONE!$C$7/Prosumer_ONE!L82-5.02/A53*LOG10(0.27*Prosumer_ONE!$C$7/Prosumer_ONE!L82+13/A53)))^2)</f>
        <v>#DIV/0!</v>
      </c>
      <c r="D53">
        <v>42</v>
      </c>
      <c r="E53" s="36">
        <f>(Prosumer_ANE!L82/1000)*Prosumer_ANE!M82/Prosumer_ANE!$I$5</f>
        <v>0</v>
      </c>
      <c r="F53" s="10" t="e">
        <f>Prosumer_ANE!$C$7/Prosumer_ANE!L82</f>
        <v>#DIV/0!</v>
      </c>
      <c r="G53" s="37" t="e">
        <f>IF(auxiliary_calculations!E53&lt;2300,64/auxiliary_calculations!E53,1/((-2)*LOG10(0.27*Prosumer_ANE!$C$7/Prosumer_ANE!L82-5.02/E53*LOG10(0.27*Prosumer_ANE!$C$7/Prosumer_ANE!L82+13/E53)))^2)</f>
        <v>#DIV/0!</v>
      </c>
    </row>
    <row r="58" spans="1:7">
      <c r="A58" t="s">
        <v>200</v>
      </c>
      <c r="C58" t="s">
        <v>209</v>
      </c>
      <c r="E58" t="s">
        <v>246</v>
      </c>
    </row>
    <row r="59" spans="1:7">
      <c r="A59" t="s">
        <v>199</v>
      </c>
      <c r="C59" t="s">
        <v>240</v>
      </c>
      <c r="E59" t="s">
        <v>514</v>
      </c>
    </row>
    <row r="60" spans="1:7">
      <c r="A60" t="s">
        <v>198</v>
      </c>
      <c r="C60" t="s">
        <v>241</v>
      </c>
      <c r="E60" t="s">
        <v>244</v>
      </c>
    </row>
    <row r="61" spans="1:7">
      <c r="C61" t="s">
        <v>242</v>
      </c>
    </row>
    <row r="62" spans="1:7">
      <c r="C62" t="s">
        <v>243</v>
      </c>
    </row>
    <row r="66" spans="1:4" ht="14.4" customHeight="1">
      <c r="A66" s="236" t="s">
        <v>37</v>
      </c>
      <c r="B66" t="s">
        <v>10</v>
      </c>
      <c r="C66" t="s">
        <v>9</v>
      </c>
      <c r="D66" t="s">
        <v>10</v>
      </c>
    </row>
    <row r="67" spans="1:4">
      <c r="A67" s="236"/>
      <c r="B67">
        <v>1</v>
      </c>
      <c r="C67">
        <v>1</v>
      </c>
      <c r="D67">
        <v>1</v>
      </c>
    </row>
    <row r="68" spans="1:4">
      <c r="A68" s="236"/>
      <c r="B68">
        <v>2</v>
      </c>
      <c r="C68">
        <v>3</v>
      </c>
      <c r="D68">
        <v>2</v>
      </c>
    </row>
    <row r="69" spans="1:4">
      <c r="A69" s="236"/>
      <c r="B69">
        <v>3</v>
      </c>
      <c r="C69">
        <v>5</v>
      </c>
      <c r="D69">
        <v>3</v>
      </c>
    </row>
    <row r="70" spans="1:4">
      <c r="A70" s="236"/>
      <c r="B70">
        <v>4</v>
      </c>
      <c r="C70">
        <v>7</v>
      </c>
      <c r="D70">
        <v>4</v>
      </c>
    </row>
    <row r="71" spans="1:4">
      <c r="A71" s="236"/>
      <c r="B71">
        <v>5</v>
      </c>
      <c r="C71">
        <v>9</v>
      </c>
      <c r="D71">
        <v>5</v>
      </c>
    </row>
    <row r="72" spans="1:4">
      <c r="A72" s="236"/>
      <c r="B72">
        <v>6</v>
      </c>
      <c r="C72">
        <v>11</v>
      </c>
      <c r="D72">
        <v>6</v>
      </c>
    </row>
    <row r="73" spans="1:4">
      <c r="A73" s="236"/>
      <c r="B73">
        <v>7</v>
      </c>
      <c r="C73">
        <v>13</v>
      </c>
      <c r="D73">
        <v>7</v>
      </c>
    </row>
    <row r="74" spans="1:4">
      <c r="A74" s="236"/>
      <c r="B74">
        <v>8</v>
      </c>
      <c r="C74">
        <v>15</v>
      </c>
      <c r="D74">
        <v>8</v>
      </c>
    </row>
    <row r="75" spans="1:4">
      <c r="A75" s="236"/>
      <c r="B75">
        <v>9</v>
      </c>
      <c r="C75">
        <v>17</v>
      </c>
      <c r="D75">
        <v>9</v>
      </c>
    </row>
    <row r="76" spans="1:4">
      <c r="A76" s="236"/>
      <c r="B76">
        <v>10</v>
      </c>
      <c r="C76">
        <v>19</v>
      </c>
      <c r="D76">
        <v>10</v>
      </c>
    </row>
    <row r="77" spans="1:4">
      <c r="A77" s="236"/>
      <c r="B77">
        <v>11</v>
      </c>
      <c r="C77">
        <v>21</v>
      </c>
      <c r="D77">
        <v>11</v>
      </c>
    </row>
    <row r="78" spans="1:4">
      <c r="A78" s="236"/>
      <c r="B78">
        <v>12</v>
      </c>
      <c r="C78">
        <v>23</v>
      </c>
      <c r="D78">
        <v>12</v>
      </c>
    </row>
    <row r="79" spans="1:4">
      <c r="A79" s="236"/>
      <c r="B79">
        <v>13</v>
      </c>
      <c r="C79">
        <v>25</v>
      </c>
      <c r="D79">
        <v>13</v>
      </c>
    </row>
    <row r="80" spans="1:4">
      <c r="A80" s="236"/>
      <c r="B80">
        <v>14</v>
      </c>
      <c r="C80">
        <v>27</v>
      </c>
      <c r="D80">
        <v>14</v>
      </c>
    </row>
    <row r="81" spans="1:47">
      <c r="A81" s="236"/>
      <c r="B81">
        <v>15</v>
      </c>
      <c r="C81">
        <v>29</v>
      </c>
      <c r="D81">
        <v>15</v>
      </c>
    </row>
    <row r="82" spans="1:47">
      <c r="A82" s="236"/>
      <c r="B82">
        <v>16</v>
      </c>
      <c r="C82">
        <v>31</v>
      </c>
      <c r="D82">
        <v>16</v>
      </c>
    </row>
    <row r="83" spans="1:47">
      <c r="A83" s="236"/>
      <c r="B83">
        <v>17</v>
      </c>
      <c r="C83">
        <v>33</v>
      </c>
      <c r="D83">
        <v>17</v>
      </c>
    </row>
    <row r="84" spans="1:47">
      <c r="A84" s="236"/>
      <c r="B84">
        <v>18</v>
      </c>
      <c r="C84">
        <v>35</v>
      </c>
      <c r="D84">
        <v>18</v>
      </c>
    </row>
    <row r="85" spans="1:47">
      <c r="A85" s="236"/>
      <c r="B85">
        <v>19</v>
      </c>
      <c r="C85">
        <v>37</v>
      </c>
      <c r="D85">
        <v>19</v>
      </c>
    </row>
    <row r="86" spans="1:47">
      <c r="A86" s="236"/>
      <c r="B86">
        <v>20</v>
      </c>
      <c r="C86">
        <v>39</v>
      </c>
      <c r="D86">
        <v>20</v>
      </c>
    </row>
    <row r="90" spans="1:47">
      <c r="A90" t="s">
        <v>451</v>
      </c>
      <c r="Z90" t="s">
        <v>464</v>
      </c>
    </row>
    <row r="92" spans="1:47" ht="23.8" customHeight="1">
      <c r="A92" s="41" t="s">
        <v>609</v>
      </c>
      <c r="B92">
        <v>1</v>
      </c>
      <c r="C92">
        <v>2</v>
      </c>
      <c r="D92">
        <v>3</v>
      </c>
      <c r="E92">
        <v>4</v>
      </c>
      <c r="F92">
        <v>5</v>
      </c>
      <c r="G92">
        <v>6</v>
      </c>
      <c r="H92">
        <v>7</v>
      </c>
      <c r="I92">
        <v>8</v>
      </c>
      <c r="J92">
        <v>9</v>
      </c>
      <c r="K92">
        <v>10</v>
      </c>
      <c r="L92">
        <v>11</v>
      </c>
      <c r="M92">
        <v>12</v>
      </c>
      <c r="N92">
        <v>13</v>
      </c>
      <c r="O92">
        <v>14</v>
      </c>
      <c r="P92">
        <v>15</v>
      </c>
      <c r="Q92">
        <v>16</v>
      </c>
      <c r="R92">
        <v>17</v>
      </c>
      <c r="S92">
        <v>18</v>
      </c>
      <c r="T92">
        <v>19</v>
      </c>
      <c r="U92">
        <v>20</v>
      </c>
      <c r="V92" s="47" t="s">
        <v>609</v>
      </c>
      <c r="Z92" s="41" t="s">
        <v>609</v>
      </c>
      <c r="AA92">
        <v>1</v>
      </c>
      <c r="AB92">
        <v>2</v>
      </c>
      <c r="AC92">
        <v>3</v>
      </c>
      <c r="AD92">
        <v>4</v>
      </c>
      <c r="AE92">
        <v>5</v>
      </c>
      <c r="AF92">
        <v>6</v>
      </c>
      <c r="AG92">
        <v>7</v>
      </c>
      <c r="AH92">
        <v>8</v>
      </c>
      <c r="AI92">
        <v>9</v>
      </c>
      <c r="AJ92">
        <v>10</v>
      </c>
      <c r="AK92">
        <v>11</v>
      </c>
      <c r="AL92">
        <v>12</v>
      </c>
      <c r="AM92">
        <v>13</v>
      </c>
      <c r="AN92">
        <v>14</v>
      </c>
      <c r="AO92">
        <v>15</v>
      </c>
      <c r="AP92">
        <v>16</v>
      </c>
      <c r="AQ92">
        <v>17</v>
      </c>
      <c r="AR92">
        <v>18</v>
      </c>
      <c r="AS92">
        <v>19</v>
      </c>
      <c r="AT92">
        <v>20</v>
      </c>
      <c r="AU92" s="47" t="s">
        <v>609</v>
      </c>
    </row>
    <row r="93" spans="1:47">
      <c r="A93">
        <v>1</v>
      </c>
      <c r="B93" s="38">
        <f>prosumer_connections!C6</f>
        <v>0</v>
      </c>
      <c r="C93" s="38">
        <f>prosumer_connections!D6</f>
        <v>3.5326875320582363</v>
      </c>
      <c r="D93" s="38">
        <f>prosumer_connections!E6</f>
        <v>0</v>
      </c>
      <c r="E93" s="38">
        <f>prosumer_connections!F6</f>
        <v>0</v>
      </c>
      <c r="F93" s="38">
        <f>prosumer_connections!G6</f>
        <v>0</v>
      </c>
      <c r="G93" s="38">
        <f>prosumer_connections!H6</f>
        <v>0</v>
      </c>
      <c r="H93" s="38">
        <f>prosumer_connections!I6</f>
        <v>0</v>
      </c>
      <c r="I93" s="38">
        <f>prosumer_connections!J6</f>
        <v>0</v>
      </c>
      <c r="J93" s="38">
        <f>prosumer_connections!K6</f>
        <v>0</v>
      </c>
      <c r="K93" s="38">
        <f>prosumer_connections!L6</f>
        <v>0</v>
      </c>
      <c r="L93" s="38">
        <f>prosumer_connections!M6</f>
        <v>0</v>
      </c>
      <c r="M93" s="38">
        <f>prosumer_connections!N6</f>
        <v>0</v>
      </c>
      <c r="N93" s="38">
        <f>prosumer_connections!O6</f>
        <v>0</v>
      </c>
      <c r="O93" s="38">
        <f>prosumer_connections!P6</f>
        <v>0</v>
      </c>
      <c r="P93" s="38">
        <f>prosumer_connections!Q6</f>
        <v>0</v>
      </c>
      <c r="Q93" s="38">
        <f>prosumer_connections!R6</f>
        <v>0</v>
      </c>
      <c r="R93" s="38">
        <f>prosumer_connections!S6</f>
        <v>0</v>
      </c>
      <c r="S93" s="38">
        <f>prosumer_connections!T6</f>
        <v>0</v>
      </c>
      <c r="T93" s="38">
        <f>prosumer_connections!U6</f>
        <v>0</v>
      </c>
      <c r="U93" s="38">
        <f>prosumer_connections!V6</f>
        <v>0</v>
      </c>
      <c r="V93">
        <v>1</v>
      </c>
      <c r="Z93">
        <v>1</v>
      </c>
      <c r="AA93" s="38">
        <f>prosumer_connections!AB6</f>
        <v>0</v>
      </c>
      <c r="AB93" s="38">
        <f>prosumer_connections!AC6</f>
        <v>27.238784826506823</v>
      </c>
      <c r="AC93" s="38">
        <f>prosumer_connections!AD6</f>
        <v>42.239083541032571</v>
      </c>
      <c r="AD93" s="38">
        <f>prosumer_connections!AE6</f>
        <v>57.188372675839886</v>
      </c>
      <c r="AE93" s="38">
        <f>prosumer_connections!AF6</f>
        <v>73.6361264924236</v>
      </c>
      <c r="AF93" s="38">
        <f>prosumer_connections!AG6</f>
        <v>0</v>
      </c>
      <c r="AG93" s="38">
        <f>prosumer_connections!AH6</f>
        <v>0</v>
      </c>
      <c r="AH93" s="38">
        <f>prosumer_connections!AI6</f>
        <v>0</v>
      </c>
      <c r="AI93" s="38">
        <f>prosumer_connections!AJ6</f>
        <v>0</v>
      </c>
      <c r="AJ93" s="38">
        <f>prosumer_connections!AK6</f>
        <v>0</v>
      </c>
      <c r="AK93" s="38">
        <f>prosumer_connections!AL6</f>
        <v>0</v>
      </c>
      <c r="AL93" s="38">
        <f>prosumer_connections!AM6</f>
        <v>0</v>
      </c>
      <c r="AM93" s="38">
        <f>prosumer_connections!AN6</f>
        <v>0</v>
      </c>
      <c r="AN93" s="38">
        <f>prosumer_connections!AO6</f>
        <v>0</v>
      </c>
      <c r="AO93" s="38">
        <f>prosumer_connections!AP6</f>
        <v>0</v>
      </c>
      <c r="AP93" s="38">
        <f>prosumer_connections!AQ6</f>
        <v>0</v>
      </c>
      <c r="AQ93" s="38">
        <f>prosumer_connections!AR6</f>
        <v>0</v>
      </c>
      <c r="AR93" s="38">
        <f>prosumer_connections!AS6</f>
        <v>0</v>
      </c>
      <c r="AS93" s="38">
        <f>prosumer_connections!AT6</f>
        <v>0</v>
      </c>
      <c r="AT93" s="38">
        <f>prosumer_connections!AU6</f>
        <v>0</v>
      </c>
      <c r="AU93">
        <v>1</v>
      </c>
    </row>
    <row r="94" spans="1:47">
      <c r="A94">
        <v>2</v>
      </c>
      <c r="B94" s="38">
        <f>prosumer_connections!C7</f>
        <v>3.5326875320582363</v>
      </c>
      <c r="C94" s="38">
        <f>prosumer_connections!D7</f>
        <v>0</v>
      </c>
      <c r="D94" s="38">
        <f>prosumer_connections!E7</f>
        <v>3.454605478676239</v>
      </c>
      <c r="E94" s="38">
        <f>prosumer_connections!F7</f>
        <v>0</v>
      </c>
      <c r="F94" s="38">
        <f>prosumer_connections!G7</f>
        <v>0</v>
      </c>
      <c r="G94" s="38">
        <f>prosumer_connections!H7</f>
        <v>0</v>
      </c>
      <c r="H94" s="38">
        <f>prosumer_connections!I7</f>
        <v>0</v>
      </c>
      <c r="I94" s="38">
        <f>prosumer_connections!J7</f>
        <v>0</v>
      </c>
      <c r="J94" s="38">
        <f>prosumer_connections!K7</f>
        <v>0</v>
      </c>
      <c r="K94" s="38">
        <f>prosumer_connections!L7</f>
        <v>0</v>
      </c>
      <c r="L94" s="38">
        <f>prosumer_connections!M7</f>
        <v>0</v>
      </c>
      <c r="M94" s="38">
        <f>prosumer_connections!N7</f>
        <v>0</v>
      </c>
      <c r="N94" s="38">
        <f>prosumer_connections!O7</f>
        <v>0</v>
      </c>
      <c r="O94" s="38">
        <f>prosumer_connections!P7</f>
        <v>0</v>
      </c>
      <c r="P94" s="38">
        <f>prosumer_connections!Q7</f>
        <v>0</v>
      </c>
      <c r="Q94" s="38">
        <f>prosumer_connections!R7</f>
        <v>0</v>
      </c>
      <c r="R94" s="38">
        <f>prosumer_connections!S7</f>
        <v>0</v>
      </c>
      <c r="S94" s="38">
        <f>prosumer_connections!T7</f>
        <v>0</v>
      </c>
      <c r="T94" s="38">
        <f>prosumer_connections!U7</f>
        <v>0</v>
      </c>
      <c r="U94" s="38">
        <f>prosumer_connections!V7</f>
        <v>0</v>
      </c>
      <c r="V94">
        <v>2</v>
      </c>
      <c r="Z94">
        <v>2</v>
      </c>
      <c r="AA94" s="38">
        <f>prosumer_connections!AB7</f>
        <v>27.238784826506823</v>
      </c>
      <c r="AB94" s="38">
        <f>prosumer_connections!AC7</f>
        <v>0</v>
      </c>
      <c r="AC94" s="38">
        <f>prosumer_connections!AD7</f>
        <v>22.065673778642225</v>
      </c>
      <c r="AD94" s="38">
        <f>prosumer_connections!AE7</f>
        <v>37.014962913449537</v>
      </c>
      <c r="AE94" s="38">
        <f>prosumer_connections!AF7</f>
        <v>53.46271673003325</v>
      </c>
      <c r="AF94" s="38">
        <f>prosumer_connections!AG7</f>
        <v>0</v>
      </c>
      <c r="AG94" s="38">
        <f>prosumer_connections!AH7</f>
        <v>0</v>
      </c>
      <c r="AH94" s="38">
        <f>prosumer_connections!AI7</f>
        <v>0</v>
      </c>
      <c r="AI94" s="38">
        <f>prosumer_connections!AJ7</f>
        <v>0</v>
      </c>
      <c r="AJ94" s="38">
        <f>prosumer_connections!AK7</f>
        <v>0</v>
      </c>
      <c r="AK94" s="38">
        <f>prosumer_connections!AL7</f>
        <v>0</v>
      </c>
      <c r="AL94" s="38">
        <f>prosumer_connections!AM7</f>
        <v>0</v>
      </c>
      <c r="AM94" s="38">
        <f>prosumer_connections!AN7</f>
        <v>0</v>
      </c>
      <c r="AN94" s="38">
        <f>prosumer_connections!AO7</f>
        <v>0</v>
      </c>
      <c r="AO94" s="38">
        <f>prosumer_connections!AP7</f>
        <v>0</v>
      </c>
      <c r="AP94" s="38">
        <f>prosumer_connections!AQ7</f>
        <v>0</v>
      </c>
      <c r="AQ94" s="38">
        <f>prosumer_connections!AR7</f>
        <v>0</v>
      </c>
      <c r="AR94" s="38">
        <f>prosumer_connections!AS7</f>
        <v>0</v>
      </c>
      <c r="AS94" s="38">
        <f>prosumer_connections!AT7</f>
        <v>0</v>
      </c>
      <c r="AT94" s="38">
        <f>prosumer_connections!AU7</f>
        <v>0</v>
      </c>
      <c r="AU94">
        <v>2</v>
      </c>
    </row>
    <row r="95" spans="1:47">
      <c r="A95">
        <v>3</v>
      </c>
      <c r="B95" s="38">
        <f>prosumer_connections!C8</f>
        <v>0</v>
      </c>
      <c r="C95" s="38">
        <f>prosumer_connections!D8</f>
        <v>3.5326875320582363</v>
      </c>
      <c r="D95" s="38">
        <f>prosumer_connections!E8</f>
        <v>0</v>
      </c>
      <c r="E95" s="38">
        <f>prosumer_connections!F8</f>
        <v>3.0707671379370352</v>
      </c>
      <c r="F95" s="38">
        <f>prosumer_connections!G8</f>
        <v>0</v>
      </c>
      <c r="G95" s="38">
        <f>prosumer_connections!H8</f>
        <v>0</v>
      </c>
      <c r="H95" s="38">
        <f>prosumer_connections!I8</f>
        <v>0</v>
      </c>
      <c r="I95" s="38">
        <f>prosumer_connections!J8</f>
        <v>0</v>
      </c>
      <c r="J95" s="38">
        <f>prosumer_connections!K8</f>
        <v>0</v>
      </c>
      <c r="K95" s="38">
        <f>prosumer_connections!L8</f>
        <v>0</v>
      </c>
      <c r="L95" s="38">
        <f>prosumer_connections!M8</f>
        <v>0</v>
      </c>
      <c r="M95" s="38">
        <f>prosumer_connections!N8</f>
        <v>0</v>
      </c>
      <c r="N95" s="38">
        <f>prosumer_connections!O8</f>
        <v>0</v>
      </c>
      <c r="O95" s="38">
        <f>prosumer_connections!P8</f>
        <v>0</v>
      </c>
      <c r="P95" s="38">
        <f>prosumer_connections!Q8</f>
        <v>0</v>
      </c>
      <c r="Q95" s="38">
        <f>prosumer_connections!R8</f>
        <v>0</v>
      </c>
      <c r="R95" s="38">
        <f>prosumer_connections!S8</f>
        <v>0</v>
      </c>
      <c r="S95" s="38">
        <f>prosumer_connections!T8</f>
        <v>0</v>
      </c>
      <c r="T95" s="38">
        <f>prosumer_connections!U8</f>
        <v>0</v>
      </c>
      <c r="U95" s="38">
        <f>prosumer_connections!V8</f>
        <v>0</v>
      </c>
      <c r="V95">
        <v>3</v>
      </c>
      <c r="Z95">
        <v>3</v>
      </c>
      <c r="AA95" s="38">
        <f>prosumer_connections!AB8</f>
        <v>42.239083541032571</v>
      </c>
      <c r="AB95" s="38">
        <f>prosumer_connections!AC8</f>
        <v>22.065673778642225</v>
      </c>
      <c r="AC95" s="38">
        <f>prosumer_connections!AD8</f>
        <v>0</v>
      </c>
      <c r="AD95" s="38">
        <f>prosumer_connections!AE8</f>
        <v>21.858500092159794</v>
      </c>
      <c r="AE95" s="38">
        <f>prosumer_connections!AF8</f>
        <v>38.306253908743514</v>
      </c>
      <c r="AF95" s="38">
        <f>prosumer_connections!AG8</f>
        <v>0</v>
      </c>
      <c r="AG95" s="38">
        <f>prosumer_connections!AH8</f>
        <v>0</v>
      </c>
      <c r="AH95" s="38">
        <f>prosumer_connections!AI8</f>
        <v>0</v>
      </c>
      <c r="AI95" s="38">
        <f>prosumer_connections!AJ8</f>
        <v>0</v>
      </c>
      <c r="AJ95" s="38">
        <f>prosumer_connections!AK8</f>
        <v>0</v>
      </c>
      <c r="AK95" s="38">
        <f>prosumer_connections!AL8</f>
        <v>0</v>
      </c>
      <c r="AL95" s="38">
        <f>prosumer_connections!AM8</f>
        <v>0</v>
      </c>
      <c r="AM95" s="38">
        <f>prosumer_connections!AN8</f>
        <v>0</v>
      </c>
      <c r="AN95" s="38">
        <f>prosumer_connections!AO8</f>
        <v>0</v>
      </c>
      <c r="AO95" s="38">
        <f>prosumer_connections!AP8</f>
        <v>0</v>
      </c>
      <c r="AP95" s="38">
        <f>prosumer_connections!AQ8</f>
        <v>0</v>
      </c>
      <c r="AQ95" s="38">
        <f>prosumer_connections!AR8</f>
        <v>0</v>
      </c>
      <c r="AR95" s="38">
        <f>prosumer_connections!AS8</f>
        <v>0</v>
      </c>
      <c r="AS95" s="38">
        <f>prosumer_connections!AT8</f>
        <v>0</v>
      </c>
      <c r="AT95" s="38">
        <f>prosumer_connections!AU8</f>
        <v>0</v>
      </c>
      <c r="AU95">
        <v>3</v>
      </c>
    </row>
    <row r="96" spans="1:47">
      <c r="A96">
        <v>4</v>
      </c>
      <c r="B96" s="38">
        <f>prosumer_connections!C9</f>
        <v>0</v>
      </c>
      <c r="C96" s="38">
        <f>prosumer_connections!D9</f>
        <v>0</v>
      </c>
      <c r="D96" s="38">
        <f>prosumer_connections!E9</f>
        <v>3.454605478676239</v>
      </c>
      <c r="E96" s="38">
        <f>prosumer_connections!F9</f>
        <v>0</v>
      </c>
      <c r="F96" s="38">
        <f>prosumer_connections!G9</f>
        <v>3.454605478676239</v>
      </c>
      <c r="G96" s="38">
        <f>prosumer_connections!H9</f>
        <v>0</v>
      </c>
      <c r="H96" s="38">
        <f>prosumer_connections!I9</f>
        <v>0</v>
      </c>
      <c r="I96" s="38">
        <f>prosumer_connections!J9</f>
        <v>0</v>
      </c>
      <c r="J96" s="38">
        <f>prosumer_connections!K9</f>
        <v>0</v>
      </c>
      <c r="K96" s="38">
        <f>prosumer_connections!L9</f>
        <v>0</v>
      </c>
      <c r="L96" s="38">
        <f>prosumer_connections!M9</f>
        <v>0</v>
      </c>
      <c r="M96" s="38">
        <f>prosumer_connections!N9</f>
        <v>0</v>
      </c>
      <c r="N96" s="38">
        <f>prosumer_connections!O9</f>
        <v>0</v>
      </c>
      <c r="O96" s="38">
        <f>prosumer_connections!P9</f>
        <v>0</v>
      </c>
      <c r="P96" s="38">
        <f>prosumer_connections!Q9</f>
        <v>0</v>
      </c>
      <c r="Q96" s="38">
        <f>prosumer_connections!R9</f>
        <v>0</v>
      </c>
      <c r="R96" s="38">
        <f>prosumer_connections!S9</f>
        <v>0</v>
      </c>
      <c r="S96" s="38">
        <f>prosumer_connections!T9</f>
        <v>0</v>
      </c>
      <c r="T96" s="38">
        <f>prosumer_connections!U9</f>
        <v>0</v>
      </c>
      <c r="U96" s="38">
        <f>prosumer_connections!V9</f>
        <v>0</v>
      </c>
      <c r="V96">
        <v>4</v>
      </c>
      <c r="Z96">
        <v>4</v>
      </c>
      <c r="AA96" s="38">
        <f>prosumer_connections!AB9</f>
        <v>57.188372675839886</v>
      </c>
      <c r="AB96" s="38">
        <f>prosumer_connections!AC9</f>
        <v>37.014962913449537</v>
      </c>
      <c r="AC96" s="38">
        <f>prosumer_connections!AD9</f>
        <v>21.858500092159794</v>
      </c>
      <c r="AD96" s="38">
        <f>prosumer_connections!AE9</f>
        <v>0</v>
      </c>
      <c r="AE96" s="38">
        <f>prosumer_connections!AF9</f>
        <v>22.589288092457785</v>
      </c>
      <c r="AF96" s="38">
        <f>prosumer_connections!AG9</f>
        <v>0</v>
      </c>
      <c r="AG96" s="38">
        <f>prosumer_connections!AH9</f>
        <v>0</v>
      </c>
      <c r="AH96" s="38">
        <f>prosumer_connections!AI9</f>
        <v>0</v>
      </c>
      <c r="AI96" s="38">
        <f>prosumer_connections!AJ9</f>
        <v>0</v>
      </c>
      <c r="AJ96" s="38">
        <f>prosumer_connections!AK9</f>
        <v>0</v>
      </c>
      <c r="AK96" s="38">
        <f>prosumer_connections!AL9</f>
        <v>0</v>
      </c>
      <c r="AL96" s="38">
        <f>prosumer_connections!AM9</f>
        <v>0</v>
      </c>
      <c r="AM96" s="38">
        <f>prosumer_connections!AN9</f>
        <v>0</v>
      </c>
      <c r="AN96" s="38">
        <f>prosumer_connections!AO9</f>
        <v>0</v>
      </c>
      <c r="AO96" s="38">
        <f>prosumer_connections!AP9</f>
        <v>0</v>
      </c>
      <c r="AP96" s="38">
        <f>prosumer_connections!AQ9</f>
        <v>0</v>
      </c>
      <c r="AQ96" s="38">
        <f>prosumer_connections!AR9</f>
        <v>0</v>
      </c>
      <c r="AR96" s="38">
        <f>prosumer_connections!AS9</f>
        <v>0</v>
      </c>
      <c r="AS96" s="38">
        <f>prosumer_connections!AT9</f>
        <v>0</v>
      </c>
      <c r="AT96" s="38">
        <f>prosumer_connections!AU9</f>
        <v>0</v>
      </c>
      <c r="AU96">
        <v>4</v>
      </c>
    </row>
    <row r="97" spans="1:47">
      <c r="A97">
        <v>5</v>
      </c>
      <c r="B97" s="38">
        <f>prosumer_connections!C10</f>
        <v>0</v>
      </c>
      <c r="C97" s="38">
        <f>prosumer_connections!D10</f>
        <v>0</v>
      </c>
      <c r="D97" s="38">
        <f>prosumer_connections!E10</f>
        <v>0</v>
      </c>
      <c r="E97" s="38">
        <f>prosumer_connections!F10</f>
        <v>3.0707671379370352</v>
      </c>
      <c r="F97" s="38">
        <f>prosumer_connections!G10</f>
        <v>0</v>
      </c>
      <c r="G97" s="38">
        <f>prosumer_connections!H10</f>
        <v>0</v>
      </c>
      <c r="H97" s="38">
        <f>prosumer_connections!I10</f>
        <v>0</v>
      </c>
      <c r="I97" s="38">
        <f>prosumer_connections!J10</f>
        <v>0</v>
      </c>
      <c r="J97" s="38">
        <f>prosumer_connections!K10</f>
        <v>0</v>
      </c>
      <c r="K97" s="38">
        <f>prosumer_connections!L10</f>
        <v>0</v>
      </c>
      <c r="L97" s="38">
        <f>prosumer_connections!M10</f>
        <v>0</v>
      </c>
      <c r="M97" s="38">
        <f>prosumer_connections!N10</f>
        <v>0</v>
      </c>
      <c r="N97" s="38">
        <f>prosumer_connections!O10</f>
        <v>0</v>
      </c>
      <c r="O97" s="38">
        <f>prosumer_connections!P10</f>
        <v>0</v>
      </c>
      <c r="P97" s="38">
        <f>prosumer_connections!Q10</f>
        <v>0</v>
      </c>
      <c r="Q97" s="38">
        <f>prosumer_connections!R10</f>
        <v>0</v>
      </c>
      <c r="R97" s="38">
        <f>prosumer_connections!S10</f>
        <v>0</v>
      </c>
      <c r="S97" s="38">
        <f>prosumer_connections!T10</f>
        <v>0</v>
      </c>
      <c r="T97" s="38">
        <f>prosumer_connections!U10</f>
        <v>0</v>
      </c>
      <c r="U97" s="38">
        <f>prosumer_connections!V10</f>
        <v>0</v>
      </c>
      <c r="V97">
        <v>5</v>
      </c>
      <c r="Z97">
        <v>5</v>
      </c>
      <c r="AA97" s="38">
        <f>prosumer_connections!AB10</f>
        <v>73.6361264924236</v>
      </c>
      <c r="AB97" s="38">
        <f>prosumer_connections!AC10</f>
        <v>53.46271673003325</v>
      </c>
      <c r="AC97" s="38">
        <f>prosumer_connections!AD10</f>
        <v>38.306253908743514</v>
      </c>
      <c r="AD97" s="38">
        <f>prosumer_connections!AE10</f>
        <v>22.589288092457785</v>
      </c>
      <c r="AE97" s="38">
        <f>prosumer_connections!AF10</f>
        <v>0</v>
      </c>
      <c r="AF97" s="38">
        <f>prosumer_connections!AG10</f>
        <v>0</v>
      </c>
      <c r="AG97" s="38">
        <f>prosumer_connections!AH10</f>
        <v>0</v>
      </c>
      <c r="AH97" s="38">
        <f>prosumer_connections!AI10</f>
        <v>0</v>
      </c>
      <c r="AI97" s="38">
        <f>prosumer_connections!AJ10</f>
        <v>0</v>
      </c>
      <c r="AJ97" s="38">
        <f>prosumer_connections!AK10</f>
        <v>0</v>
      </c>
      <c r="AK97" s="38">
        <f>prosumer_connections!AL10</f>
        <v>0</v>
      </c>
      <c r="AL97" s="38">
        <f>prosumer_connections!AM10</f>
        <v>0</v>
      </c>
      <c r="AM97" s="38">
        <f>prosumer_connections!AN10</f>
        <v>0</v>
      </c>
      <c r="AN97" s="38">
        <f>prosumer_connections!AO10</f>
        <v>0</v>
      </c>
      <c r="AO97" s="38">
        <f>prosumer_connections!AP10</f>
        <v>0</v>
      </c>
      <c r="AP97" s="38">
        <f>prosumer_connections!AQ10</f>
        <v>0</v>
      </c>
      <c r="AQ97" s="38">
        <f>prosumer_connections!AR10</f>
        <v>0</v>
      </c>
      <c r="AR97" s="38">
        <f>prosumer_connections!AS10</f>
        <v>0</v>
      </c>
      <c r="AS97" s="38">
        <f>prosumer_connections!AT10</f>
        <v>0</v>
      </c>
      <c r="AT97" s="38">
        <f>prosumer_connections!AU10</f>
        <v>0</v>
      </c>
      <c r="AU97">
        <v>5</v>
      </c>
    </row>
    <row r="98" spans="1:47">
      <c r="A98">
        <v>6</v>
      </c>
      <c r="B98" s="38">
        <f>prosumer_connections!C11</f>
        <v>0</v>
      </c>
      <c r="C98" s="38">
        <f>prosumer_connections!D11</f>
        <v>0</v>
      </c>
      <c r="D98" s="38">
        <f>prosumer_connections!E11</f>
        <v>0</v>
      </c>
      <c r="E98" s="38">
        <f>prosumer_connections!F11</f>
        <v>0</v>
      </c>
      <c r="F98" s="38">
        <f>prosumer_connections!G11</f>
        <v>0</v>
      </c>
      <c r="G98" s="38">
        <f>prosumer_connections!H11</f>
        <v>0</v>
      </c>
      <c r="H98" s="38">
        <f>prosumer_connections!I11</f>
        <v>0</v>
      </c>
      <c r="I98" s="38">
        <f>prosumer_connections!J11</f>
        <v>0</v>
      </c>
      <c r="J98" s="38">
        <f>prosumer_connections!K11</f>
        <v>0</v>
      </c>
      <c r="K98" s="38">
        <f>prosumer_connections!L11</f>
        <v>0</v>
      </c>
      <c r="L98" s="38">
        <f>prosumer_connections!M11</f>
        <v>0</v>
      </c>
      <c r="M98" s="38">
        <f>prosumer_connections!N11</f>
        <v>0</v>
      </c>
      <c r="N98" s="38">
        <f>prosumer_connections!O11</f>
        <v>0</v>
      </c>
      <c r="O98" s="38">
        <f>prosumer_connections!P11</f>
        <v>0</v>
      </c>
      <c r="P98" s="38">
        <f>prosumer_connections!Q11</f>
        <v>0</v>
      </c>
      <c r="Q98" s="38">
        <f>prosumer_connections!R11</f>
        <v>0</v>
      </c>
      <c r="R98" s="38">
        <f>prosumer_connections!S11</f>
        <v>0</v>
      </c>
      <c r="S98" s="38">
        <f>prosumer_connections!T11</f>
        <v>0</v>
      </c>
      <c r="T98" s="38">
        <f>prosumer_connections!U11</f>
        <v>0</v>
      </c>
      <c r="U98" s="38">
        <f>prosumer_connections!V11</f>
        <v>0</v>
      </c>
      <c r="V98">
        <v>6</v>
      </c>
      <c r="Z98">
        <v>6</v>
      </c>
      <c r="AA98" s="38">
        <f>prosumer_connections!AB11</f>
        <v>0</v>
      </c>
      <c r="AB98" s="38">
        <f>prosumer_connections!AC11</f>
        <v>0</v>
      </c>
      <c r="AC98" s="38">
        <f>prosumer_connections!AD11</f>
        <v>0</v>
      </c>
      <c r="AD98" s="38">
        <f>prosumer_connections!AE11</f>
        <v>0</v>
      </c>
      <c r="AE98" s="38">
        <f>prosumer_connections!AF11</f>
        <v>0</v>
      </c>
      <c r="AF98" s="38">
        <f>prosumer_connections!AG11</f>
        <v>0</v>
      </c>
      <c r="AG98" s="38">
        <f>prosumer_connections!AH11</f>
        <v>0</v>
      </c>
      <c r="AH98" s="38">
        <f>prosumer_connections!AI11</f>
        <v>0</v>
      </c>
      <c r="AI98" s="38">
        <f>prosumer_connections!AJ11</f>
        <v>0</v>
      </c>
      <c r="AJ98" s="38">
        <f>prosumer_connections!AK11</f>
        <v>0</v>
      </c>
      <c r="AK98" s="38">
        <f>prosumer_connections!AL11</f>
        <v>0</v>
      </c>
      <c r="AL98" s="38">
        <f>prosumer_connections!AM11</f>
        <v>0</v>
      </c>
      <c r="AM98" s="38">
        <f>prosumer_connections!AN11</f>
        <v>0</v>
      </c>
      <c r="AN98" s="38">
        <f>prosumer_connections!AO11</f>
        <v>0</v>
      </c>
      <c r="AO98" s="38">
        <f>prosumer_connections!AP11</f>
        <v>0</v>
      </c>
      <c r="AP98" s="38">
        <f>prosumer_connections!AQ11</f>
        <v>0</v>
      </c>
      <c r="AQ98" s="38">
        <f>prosumer_connections!AR11</f>
        <v>0</v>
      </c>
      <c r="AR98" s="38">
        <f>prosumer_connections!AS11</f>
        <v>0</v>
      </c>
      <c r="AS98" s="38">
        <f>prosumer_connections!AT11</f>
        <v>0</v>
      </c>
      <c r="AT98" s="38">
        <f>prosumer_connections!AU11</f>
        <v>0</v>
      </c>
      <c r="AU98">
        <v>6</v>
      </c>
    </row>
    <row r="99" spans="1:47">
      <c r="A99">
        <v>7</v>
      </c>
      <c r="B99" s="38">
        <f>prosumer_connections!C12</f>
        <v>0</v>
      </c>
      <c r="C99" s="38">
        <f>prosumer_connections!D12</f>
        <v>0</v>
      </c>
      <c r="D99" s="38">
        <f>prosumer_connections!E12</f>
        <v>0</v>
      </c>
      <c r="E99" s="38">
        <f>prosumer_connections!F12</f>
        <v>0</v>
      </c>
      <c r="F99" s="38">
        <f>prosumer_connections!G12</f>
        <v>0</v>
      </c>
      <c r="G99" s="38">
        <f>prosumer_connections!H12</f>
        <v>0</v>
      </c>
      <c r="H99" s="38">
        <f>prosumer_connections!I12</f>
        <v>0</v>
      </c>
      <c r="I99" s="38">
        <f>prosumer_connections!J12</f>
        <v>0</v>
      </c>
      <c r="J99" s="38">
        <f>prosumer_connections!K12</f>
        <v>0</v>
      </c>
      <c r="K99" s="38">
        <f>prosumer_connections!L12</f>
        <v>0</v>
      </c>
      <c r="L99" s="38">
        <f>prosumer_connections!M12</f>
        <v>0</v>
      </c>
      <c r="M99" s="38">
        <f>prosumer_connections!N12</f>
        <v>0</v>
      </c>
      <c r="N99" s="38">
        <f>prosumer_connections!O12</f>
        <v>0</v>
      </c>
      <c r="O99" s="38">
        <f>prosumer_connections!P12</f>
        <v>0</v>
      </c>
      <c r="P99" s="38">
        <f>prosumer_connections!Q12</f>
        <v>0</v>
      </c>
      <c r="Q99" s="38">
        <f>prosumer_connections!R12</f>
        <v>0</v>
      </c>
      <c r="R99" s="38">
        <f>prosumer_connections!S12</f>
        <v>0</v>
      </c>
      <c r="S99" s="38">
        <f>prosumer_connections!T12</f>
        <v>0</v>
      </c>
      <c r="T99" s="38">
        <f>prosumer_connections!U12</f>
        <v>0</v>
      </c>
      <c r="U99" s="38">
        <f>prosumer_connections!V12</f>
        <v>0</v>
      </c>
      <c r="V99">
        <v>7</v>
      </c>
      <c r="Z99">
        <v>7</v>
      </c>
      <c r="AA99" s="38">
        <f>prosumer_connections!AB12</f>
        <v>0</v>
      </c>
      <c r="AB99" s="38">
        <f>prosumer_connections!AC12</f>
        <v>0</v>
      </c>
      <c r="AC99" s="38">
        <f>prosumer_connections!AD12</f>
        <v>0</v>
      </c>
      <c r="AD99" s="38">
        <f>prosumer_connections!AE12</f>
        <v>0</v>
      </c>
      <c r="AE99" s="38">
        <f>prosumer_connections!AF12</f>
        <v>0</v>
      </c>
      <c r="AF99" s="38">
        <f>prosumer_connections!AG12</f>
        <v>0</v>
      </c>
      <c r="AG99" s="38">
        <f>prosumer_connections!AH12</f>
        <v>0</v>
      </c>
      <c r="AH99" s="38">
        <f>prosumer_connections!AI12</f>
        <v>0</v>
      </c>
      <c r="AI99" s="38">
        <f>prosumer_connections!AJ12</f>
        <v>0</v>
      </c>
      <c r="AJ99" s="38">
        <f>prosumer_connections!AK12</f>
        <v>0</v>
      </c>
      <c r="AK99" s="38">
        <f>prosumer_connections!AL12</f>
        <v>0</v>
      </c>
      <c r="AL99" s="38">
        <f>prosumer_connections!AM12</f>
        <v>0</v>
      </c>
      <c r="AM99" s="38">
        <f>prosumer_connections!AN12</f>
        <v>0</v>
      </c>
      <c r="AN99" s="38">
        <f>prosumer_connections!AO12</f>
        <v>0</v>
      </c>
      <c r="AO99" s="38">
        <f>prosumer_connections!AP12</f>
        <v>0</v>
      </c>
      <c r="AP99" s="38">
        <f>prosumer_connections!AQ12</f>
        <v>0</v>
      </c>
      <c r="AQ99" s="38">
        <f>prosumer_connections!AR12</f>
        <v>0</v>
      </c>
      <c r="AR99" s="38">
        <f>prosumer_connections!AS12</f>
        <v>0</v>
      </c>
      <c r="AS99" s="38">
        <f>prosumer_connections!AT12</f>
        <v>0</v>
      </c>
      <c r="AT99" s="38">
        <f>prosumer_connections!AU12</f>
        <v>0</v>
      </c>
      <c r="AU99">
        <v>7</v>
      </c>
    </row>
    <row r="100" spans="1:47">
      <c r="A100">
        <v>8</v>
      </c>
      <c r="B100" s="38">
        <f>prosumer_connections!C13</f>
        <v>0</v>
      </c>
      <c r="C100" s="38">
        <f>prosumer_connections!D13</f>
        <v>0</v>
      </c>
      <c r="D100" s="38">
        <f>prosumer_connections!E13</f>
        <v>0</v>
      </c>
      <c r="E100" s="38">
        <f>prosumer_connections!F13</f>
        <v>0</v>
      </c>
      <c r="F100" s="38">
        <f>prosumer_connections!G13</f>
        <v>0</v>
      </c>
      <c r="G100" s="38">
        <f>prosumer_connections!H13</f>
        <v>0</v>
      </c>
      <c r="H100" s="38">
        <f>prosumer_connections!I13</f>
        <v>0</v>
      </c>
      <c r="I100" s="38">
        <f>prosumer_connections!J13</f>
        <v>0</v>
      </c>
      <c r="J100" s="38">
        <f>prosumer_connections!K13</f>
        <v>0</v>
      </c>
      <c r="K100" s="38">
        <f>prosumer_connections!L13</f>
        <v>0</v>
      </c>
      <c r="L100" s="38">
        <f>prosumer_connections!M13</f>
        <v>0</v>
      </c>
      <c r="M100" s="38">
        <f>prosumer_connections!N13</f>
        <v>0</v>
      </c>
      <c r="N100" s="38">
        <f>prosumer_connections!O13</f>
        <v>0</v>
      </c>
      <c r="O100" s="38">
        <f>prosumer_connections!P13</f>
        <v>0</v>
      </c>
      <c r="P100" s="38">
        <f>prosumer_connections!Q13</f>
        <v>0</v>
      </c>
      <c r="Q100" s="38">
        <f>prosumer_connections!R13</f>
        <v>0</v>
      </c>
      <c r="R100" s="38">
        <f>prosumer_connections!S13</f>
        <v>0</v>
      </c>
      <c r="S100" s="38">
        <f>prosumer_connections!T13</f>
        <v>0</v>
      </c>
      <c r="T100" s="38">
        <f>prosumer_connections!U13</f>
        <v>0</v>
      </c>
      <c r="U100" s="38">
        <f>prosumer_connections!V13</f>
        <v>0</v>
      </c>
      <c r="V100">
        <v>8</v>
      </c>
      <c r="Z100">
        <v>8</v>
      </c>
      <c r="AA100" s="38">
        <f>prosumer_connections!AB13</f>
        <v>0</v>
      </c>
      <c r="AB100" s="38">
        <f>prosumer_connections!AC13</f>
        <v>0</v>
      </c>
      <c r="AC100" s="38">
        <f>prosumer_connections!AD13</f>
        <v>0</v>
      </c>
      <c r="AD100" s="38">
        <f>prosumer_connections!AE13</f>
        <v>0</v>
      </c>
      <c r="AE100" s="38">
        <f>prosumer_connections!AF13</f>
        <v>0</v>
      </c>
      <c r="AF100" s="38">
        <f>prosumer_connections!AG13</f>
        <v>0</v>
      </c>
      <c r="AG100" s="38">
        <f>prosumer_connections!AH13</f>
        <v>0</v>
      </c>
      <c r="AH100" s="38">
        <f>prosumer_connections!AI13</f>
        <v>0</v>
      </c>
      <c r="AI100" s="38">
        <f>prosumer_connections!AJ13</f>
        <v>0</v>
      </c>
      <c r="AJ100" s="38">
        <f>prosumer_connections!AK13</f>
        <v>0</v>
      </c>
      <c r="AK100" s="38">
        <f>prosumer_connections!AL13</f>
        <v>0</v>
      </c>
      <c r="AL100" s="38">
        <f>prosumer_connections!AM13</f>
        <v>0</v>
      </c>
      <c r="AM100" s="38">
        <f>prosumer_connections!AN13</f>
        <v>0</v>
      </c>
      <c r="AN100" s="38">
        <f>prosumer_connections!AO13</f>
        <v>0</v>
      </c>
      <c r="AO100" s="38">
        <f>prosumer_connections!AP13</f>
        <v>0</v>
      </c>
      <c r="AP100" s="38">
        <f>prosumer_connections!AQ13</f>
        <v>0</v>
      </c>
      <c r="AQ100" s="38">
        <f>prosumer_connections!AR13</f>
        <v>0</v>
      </c>
      <c r="AR100" s="38">
        <f>prosumer_connections!AS13</f>
        <v>0</v>
      </c>
      <c r="AS100" s="38">
        <f>prosumer_connections!AT13</f>
        <v>0</v>
      </c>
      <c r="AT100" s="38">
        <f>prosumer_connections!AU13</f>
        <v>0</v>
      </c>
      <c r="AU100">
        <v>8</v>
      </c>
    </row>
    <row r="101" spans="1:47">
      <c r="A101">
        <v>9</v>
      </c>
      <c r="B101" s="38">
        <f>prosumer_connections!C14</f>
        <v>0</v>
      </c>
      <c r="C101" s="38">
        <f>prosumer_connections!D14</f>
        <v>0</v>
      </c>
      <c r="D101" s="38">
        <f>prosumer_connections!E14</f>
        <v>0</v>
      </c>
      <c r="E101" s="38">
        <f>prosumer_connections!F14</f>
        <v>0</v>
      </c>
      <c r="F101" s="38">
        <f>prosumer_connections!G14</f>
        <v>0</v>
      </c>
      <c r="G101" s="38">
        <f>prosumer_connections!H14</f>
        <v>0</v>
      </c>
      <c r="H101" s="38">
        <f>prosumer_connections!I14</f>
        <v>0</v>
      </c>
      <c r="I101" s="38">
        <f>prosumer_connections!J14</f>
        <v>0</v>
      </c>
      <c r="J101" s="38">
        <f>prosumer_connections!K14</f>
        <v>0</v>
      </c>
      <c r="K101" s="38">
        <f>prosumer_connections!L14</f>
        <v>0</v>
      </c>
      <c r="L101" s="38">
        <f>prosumer_connections!M14</f>
        <v>0</v>
      </c>
      <c r="M101" s="38">
        <f>prosumer_connections!N14</f>
        <v>0</v>
      </c>
      <c r="N101" s="38">
        <f>prosumer_connections!O14</f>
        <v>0</v>
      </c>
      <c r="O101" s="38">
        <f>prosumer_connections!P14</f>
        <v>0</v>
      </c>
      <c r="P101" s="38">
        <f>prosumer_connections!Q14</f>
        <v>0</v>
      </c>
      <c r="Q101" s="38">
        <f>prosumer_connections!R14</f>
        <v>0</v>
      </c>
      <c r="R101" s="38">
        <f>prosumer_connections!S14</f>
        <v>0</v>
      </c>
      <c r="S101" s="38">
        <f>prosumer_connections!T14</f>
        <v>0</v>
      </c>
      <c r="T101" s="38">
        <f>prosumer_connections!U14</f>
        <v>0</v>
      </c>
      <c r="U101" s="38">
        <f>prosumer_connections!V14</f>
        <v>0</v>
      </c>
      <c r="V101">
        <v>9</v>
      </c>
      <c r="Z101">
        <v>9</v>
      </c>
      <c r="AA101" s="38">
        <f>prosumer_connections!AB14</f>
        <v>0</v>
      </c>
      <c r="AB101" s="38">
        <f>prosumer_connections!AC14</f>
        <v>0</v>
      </c>
      <c r="AC101" s="38">
        <f>prosumer_connections!AD14</f>
        <v>0</v>
      </c>
      <c r="AD101" s="38">
        <f>prosumer_connections!AE14</f>
        <v>0</v>
      </c>
      <c r="AE101" s="38">
        <f>prosumer_connections!AF14</f>
        <v>0</v>
      </c>
      <c r="AF101" s="38">
        <f>prosumer_connections!AG14</f>
        <v>0</v>
      </c>
      <c r="AG101" s="38">
        <f>prosumer_connections!AH14</f>
        <v>0</v>
      </c>
      <c r="AH101" s="38">
        <f>prosumer_connections!AI14</f>
        <v>0</v>
      </c>
      <c r="AI101" s="38">
        <f>prosumer_connections!AJ14</f>
        <v>0</v>
      </c>
      <c r="AJ101" s="38">
        <f>prosumer_connections!AK14</f>
        <v>0</v>
      </c>
      <c r="AK101" s="38">
        <f>prosumer_connections!AL14</f>
        <v>0</v>
      </c>
      <c r="AL101" s="38">
        <f>prosumer_connections!AM14</f>
        <v>0</v>
      </c>
      <c r="AM101" s="38">
        <f>prosumer_connections!AN14</f>
        <v>0</v>
      </c>
      <c r="AN101" s="38">
        <f>prosumer_connections!AO14</f>
        <v>0</v>
      </c>
      <c r="AO101" s="38">
        <f>prosumer_connections!AP14</f>
        <v>0</v>
      </c>
      <c r="AP101" s="38">
        <f>prosumer_connections!AQ14</f>
        <v>0</v>
      </c>
      <c r="AQ101" s="38">
        <f>prosumer_connections!AR14</f>
        <v>0</v>
      </c>
      <c r="AR101" s="38">
        <f>prosumer_connections!AS14</f>
        <v>0</v>
      </c>
      <c r="AS101" s="38">
        <f>prosumer_connections!AT14</f>
        <v>0</v>
      </c>
      <c r="AT101" s="38">
        <f>prosumer_connections!AU14</f>
        <v>0</v>
      </c>
      <c r="AU101">
        <v>9</v>
      </c>
    </row>
    <row r="102" spans="1:47">
      <c r="A102">
        <v>10</v>
      </c>
      <c r="B102" s="38">
        <f>prosumer_connections!C15</f>
        <v>0</v>
      </c>
      <c r="C102" s="38">
        <f>prosumer_connections!D15</f>
        <v>0</v>
      </c>
      <c r="D102" s="38">
        <f>prosumer_connections!E15</f>
        <v>0</v>
      </c>
      <c r="E102" s="38">
        <f>prosumer_connections!F15</f>
        <v>0</v>
      </c>
      <c r="F102" s="38">
        <f>prosumer_connections!G15</f>
        <v>0</v>
      </c>
      <c r="G102" s="38">
        <f>prosumer_connections!H15</f>
        <v>0</v>
      </c>
      <c r="H102" s="38">
        <f>prosumer_connections!I15</f>
        <v>0</v>
      </c>
      <c r="I102" s="38">
        <f>prosumer_connections!J15</f>
        <v>0</v>
      </c>
      <c r="J102" s="38">
        <f>prosumer_connections!K15</f>
        <v>0</v>
      </c>
      <c r="K102" s="38">
        <f>prosumer_connections!L15</f>
        <v>0</v>
      </c>
      <c r="L102" s="38">
        <f>prosumer_connections!M15</f>
        <v>0</v>
      </c>
      <c r="M102" s="38">
        <f>prosumer_connections!N15</f>
        <v>0</v>
      </c>
      <c r="N102" s="38">
        <f>prosumer_connections!O15</f>
        <v>0</v>
      </c>
      <c r="O102" s="38">
        <f>prosumer_connections!P15</f>
        <v>0</v>
      </c>
      <c r="P102" s="38">
        <f>prosumer_connections!Q15</f>
        <v>0</v>
      </c>
      <c r="Q102" s="38">
        <f>prosumer_connections!R15</f>
        <v>0</v>
      </c>
      <c r="R102" s="38">
        <f>prosumer_connections!S15</f>
        <v>0</v>
      </c>
      <c r="S102" s="38">
        <f>prosumer_connections!T15</f>
        <v>0</v>
      </c>
      <c r="T102" s="38">
        <f>prosumer_connections!U15</f>
        <v>0</v>
      </c>
      <c r="U102" s="38">
        <f>prosumer_connections!V15</f>
        <v>0</v>
      </c>
      <c r="V102">
        <v>10</v>
      </c>
      <c r="Z102">
        <v>10</v>
      </c>
      <c r="AA102" s="38">
        <f>prosumer_connections!AB15</f>
        <v>0</v>
      </c>
      <c r="AB102" s="38">
        <f>prosumer_connections!AC15</f>
        <v>0</v>
      </c>
      <c r="AC102" s="38">
        <f>prosumer_connections!AD15</f>
        <v>0</v>
      </c>
      <c r="AD102" s="38">
        <f>prosumer_connections!AE15</f>
        <v>0</v>
      </c>
      <c r="AE102" s="38">
        <f>prosumer_connections!AF15</f>
        <v>0</v>
      </c>
      <c r="AF102" s="38">
        <f>prosumer_connections!AG15</f>
        <v>0</v>
      </c>
      <c r="AG102" s="38">
        <f>prosumer_connections!AH15</f>
        <v>0</v>
      </c>
      <c r="AH102" s="38">
        <f>prosumer_connections!AI15</f>
        <v>0</v>
      </c>
      <c r="AI102" s="38">
        <f>prosumer_connections!AJ15</f>
        <v>0</v>
      </c>
      <c r="AJ102" s="38">
        <f>prosumer_connections!AK15</f>
        <v>0</v>
      </c>
      <c r="AK102" s="38">
        <f>prosumer_connections!AL15</f>
        <v>0</v>
      </c>
      <c r="AL102" s="38">
        <f>prosumer_connections!AM15</f>
        <v>0</v>
      </c>
      <c r="AM102" s="38">
        <f>prosumer_connections!AN15</f>
        <v>0</v>
      </c>
      <c r="AN102" s="38">
        <f>prosumer_connections!AO15</f>
        <v>0</v>
      </c>
      <c r="AO102" s="38">
        <f>prosumer_connections!AP15</f>
        <v>0</v>
      </c>
      <c r="AP102" s="38">
        <f>prosumer_connections!AQ15</f>
        <v>0</v>
      </c>
      <c r="AQ102" s="38">
        <f>prosumer_connections!AR15</f>
        <v>0</v>
      </c>
      <c r="AR102" s="38">
        <f>prosumer_connections!AS15</f>
        <v>0</v>
      </c>
      <c r="AS102" s="38">
        <f>prosumer_connections!AT15</f>
        <v>0</v>
      </c>
      <c r="AT102" s="38">
        <f>prosumer_connections!AU15</f>
        <v>0</v>
      </c>
      <c r="AU102">
        <v>10</v>
      </c>
    </row>
    <row r="103" spans="1:47">
      <c r="A103">
        <v>11</v>
      </c>
      <c r="B103" s="38">
        <f>prosumer_connections!C16</f>
        <v>0</v>
      </c>
      <c r="C103" s="38">
        <f>prosumer_connections!D16</f>
        <v>0</v>
      </c>
      <c r="D103" s="38">
        <f>prosumer_connections!E16</f>
        <v>0</v>
      </c>
      <c r="E103" s="38">
        <f>prosumer_connections!F16</f>
        <v>0</v>
      </c>
      <c r="F103" s="38">
        <f>prosumer_connections!G16</f>
        <v>0</v>
      </c>
      <c r="G103" s="38">
        <f>prosumer_connections!H16</f>
        <v>0</v>
      </c>
      <c r="H103" s="38">
        <f>prosumer_connections!I16</f>
        <v>0</v>
      </c>
      <c r="I103" s="38">
        <f>prosumer_connections!J16</f>
        <v>0</v>
      </c>
      <c r="J103" s="38">
        <f>prosumer_connections!K16</f>
        <v>0</v>
      </c>
      <c r="K103" s="38">
        <f>prosumer_connections!L16</f>
        <v>0</v>
      </c>
      <c r="L103" s="38">
        <f>prosumer_connections!M16</f>
        <v>0</v>
      </c>
      <c r="M103" s="38">
        <f>prosumer_connections!N16</f>
        <v>0</v>
      </c>
      <c r="N103" s="38">
        <f>prosumer_connections!O16</f>
        <v>0</v>
      </c>
      <c r="O103" s="38">
        <f>prosumer_connections!P16</f>
        <v>0</v>
      </c>
      <c r="P103" s="38">
        <f>prosumer_connections!Q16</f>
        <v>0</v>
      </c>
      <c r="Q103" s="38">
        <f>prosumer_connections!R16</f>
        <v>0</v>
      </c>
      <c r="R103" s="38">
        <f>prosumer_connections!S16</f>
        <v>0</v>
      </c>
      <c r="S103" s="38">
        <f>prosumer_connections!T16</f>
        <v>0</v>
      </c>
      <c r="T103" s="38">
        <f>prosumer_connections!U16</f>
        <v>0</v>
      </c>
      <c r="U103" s="38">
        <f>prosumer_connections!V16</f>
        <v>0</v>
      </c>
      <c r="V103">
        <v>11</v>
      </c>
      <c r="Z103">
        <v>11</v>
      </c>
      <c r="AA103" s="38">
        <f>prosumer_connections!AB16</f>
        <v>0</v>
      </c>
      <c r="AB103" s="38">
        <f>prosumer_connections!AC16</f>
        <v>0</v>
      </c>
      <c r="AC103" s="38">
        <f>prosumer_connections!AD16</f>
        <v>0</v>
      </c>
      <c r="AD103" s="38">
        <f>prosumer_connections!AE16</f>
        <v>0</v>
      </c>
      <c r="AE103" s="38">
        <f>prosumer_connections!AF16</f>
        <v>0</v>
      </c>
      <c r="AF103" s="38">
        <f>prosumer_connections!AG16</f>
        <v>0</v>
      </c>
      <c r="AG103" s="38">
        <f>prosumer_connections!AH16</f>
        <v>0</v>
      </c>
      <c r="AH103" s="38">
        <f>prosumer_connections!AI16</f>
        <v>0</v>
      </c>
      <c r="AI103" s="38">
        <f>prosumer_connections!AJ16</f>
        <v>0</v>
      </c>
      <c r="AJ103" s="38">
        <f>prosumer_connections!AK16</f>
        <v>0</v>
      </c>
      <c r="AK103" s="38">
        <f>prosumer_connections!AL16</f>
        <v>0</v>
      </c>
      <c r="AL103" s="38">
        <f>prosumer_connections!AM16</f>
        <v>0</v>
      </c>
      <c r="AM103" s="38">
        <f>prosumer_connections!AN16</f>
        <v>0</v>
      </c>
      <c r="AN103" s="38">
        <f>prosumer_connections!AO16</f>
        <v>0</v>
      </c>
      <c r="AO103" s="38">
        <f>prosumer_connections!AP16</f>
        <v>0</v>
      </c>
      <c r="AP103" s="38">
        <f>prosumer_connections!AQ16</f>
        <v>0</v>
      </c>
      <c r="AQ103" s="38">
        <f>prosumer_connections!AR16</f>
        <v>0</v>
      </c>
      <c r="AR103" s="38">
        <f>prosumer_connections!AS16</f>
        <v>0</v>
      </c>
      <c r="AS103" s="38">
        <f>prosumer_connections!AT16</f>
        <v>0</v>
      </c>
      <c r="AT103" s="38">
        <f>prosumer_connections!AU16</f>
        <v>0</v>
      </c>
      <c r="AU103">
        <v>11</v>
      </c>
    </row>
    <row r="104" spans="1:47">
      <c r="A104">
        <v>12</v>
      </c>
      <c r="B104" s="38">
        <f>prosumer_connections!C17</f>
        <v>0</v>
      </c>
      <c r="C104" s="38">
        <f>prosumer_connections!D17</f>
        <v>0</v>
      </c>
      <c r="D104" s="38">
        <f>prosumer_connections!E17</f>
        <v>0</v>
      </c>
      <c r="E104" s="38">
        <f>prosumer_connections!F17</f>
        <v>0</v>
      </c>
      <c r="F104" s="38">
        <f>prosumer_connections!G17</f>
        <v>0</v>
      </c>
      <c r="G104" s="38">
        <f>prosumer_connections!H17</f>
        <v>0</v>
      </c>
      <c r="H104" s="38">
        <f>prosumer_connections!I17</f>
        <v>0</v>
      </c>
      <c r="I104" s="38">
        <f>prosumer_connections!J17</f>
        <v>0</v>
      </c>
      <c r="J104" s="38">
        <f>prosumer_connections!K17</f>
        <v>0</v>
      </c>
      <c r="K104" s="38">
        <f>prosumer_connections!L17</f>
        <v>0</v>
      </c>
      <c r="L104" s="38">
        <f>prosumer_connections!M17</f>
        <v>0</v>
      </c>
      <c r="M104" s="38">
        <f>prosumer_connections!N17</f>
        <v>0</v>
      </c>
      <c r="N104" s="38">
        <f>prosumer_connections!O17</f>
        <v>0</v>
      </c>
      <c r="O104" s="38">
        <f>prosumer_connections!P17</f>
        <v>0</v>
      </c>
      <c r="P104" s="38">
        <f>prosumer_connections!Q17</f>
        <v>0</v>
      </c>
      <c r="Q104" s="38">
        <f>prosumer_connections!R17</f>
        <v>0</v>
      </c>
      <c r="R104" s="38">
        <f>prosumer_connections!S17</f>
        <v>0</v>
      </c>
      <c r="S104" s="38">
        <f>prosumer_connections!T17</f>
        <v>0</v>
      </c>
      <c r="T104" s="38">
        <f>prosumer_connections!U17</f>
        <v>0</v>
      </c>
      <c r="U104" s="38">
        <f>prosumer_connections!V17</f>
        <v>0</v>
      </c>
      <c r="V104">
        <v>12</v>
      </c>
      <c r="Z104">
        <v>12</v>
      </c>
      <c r="AA104" s="38">
        <f>prosumer_connections!AB17</f>
        <v>0</v>
      </c>
      <c r="AB104" s="38">
        <f>prosumer_connections!AC17</f>
        <v>0</v>
      </c>
      <c r="AC104" s="38">
        <f>prosumer_connections!AD17</f>
        <v>0</v>
      </c>
      <c r="AD104" s="38">
        <f>prosumer_connections!AE17</f>
        <v>0</v>
      </c>
      <c r="AE104" s="38">
        <f>prosumer_connections!AF17</f>
        <v>0</v>
      </c>
      <c r="AF104" s="38">
        <f>prosumer_connections!AG17</f>
        <v>0</v>
      </c>
      <c r="AG104" s="38">
        <f>prosumer_connections!AH17</f>
        <v>0</v>
      </c>
      <c r="AH104" s="38">
        <f>prosumer_connections!AI17</f>
        <v>0</v>
      </c>
      <c r="AI104" s="38">
        <f>prosumer_connections!AJ17</f>
        <v>0</v>
      </c>
      <c r="AJ104" s="38">
        <f>prosumer_connections!AK17</f>
        <v>0</v>
      </c>
      <c r="AK104" s="38">
        <f>prosumer_connections!AL17</f>
        <v>0</v>
      </c>
      <c r="AL104" s="38">
        <f>prosumer_connections!AM17</f>
        <v>0</v>
      </c>
      <c r="AM104" s="38">
        <f>prosumer_connections!AN17</f>
        <v>0</v>
      </c>
      <c r="AN104" s="38">
        <f>prosumer_connections!AO17</f>
        <v>0</v>
      </c>
      <c r="AO104" s="38">
        <f>prosumer_connections!AP17</f>
        <v>0</v>
      </c>
      <c r="AP104" s="38">
        <f>prosumer_connections!AQ17</f>
        <v>0</v>
      </c>
      <c r="AQ104" s="38">
        <f>prosumer_connections!AR17</f>
        <v>0</v>
      </c>
      <c r="AR104" s="38">
        <f>prosumer_connections!AS17</f>
        <v>0</v>
      </c>
      <c r="AS104" s="38">
        <f>prosumer_connections!AT17</f>
        <v>0</v>
      </c>
      <c r="AT104" s="38">
        <f>prosumer_connections!AU17</f>
        <v>0</v>
      </c>
      <c r="AU104">
        <v>12</v>
      </c>
    </row>
    <row r="105" spans="1:47">
      <c r="A105">
        <v>13</v>
      </c>
      <c r="B105" s="38">
        <f>prosumer_connections!C18</f>
        <v>0</v>
      </c>
      <c r="C105" s="38">
        <f>prosumer_connections!D18</f>
        <v>0</v>
      </c>
      <c r="D105" s="38">
        <f>prosumer_connections!E18</f>
        <v>0</v>
      </c>
      <c r="E105" s="38">
        <f>prosumer_connections!F18</f>
        <v>0</v>
      </c>
      <c r="F105" s="38">
        <f>prosumer_connections!G18</f>
        <v>0</v>
      </c>
      <c r="G105" s="38">
        <f>prosumer_connections!H18</f>
        <v>0</v>
      </c>
      <c r="H105" s="38">
        <f>prosumer_connections!I18</f>
        <v>0</v>
      </c>
      <c r="I105" s="38">
        <f>prosumer_connections!J18</f>
        <v>0</v>
      </c>
      <c r="J105" s="38">
        <f>prosumer_connections!K18</f>
        <v>0</v>
      </c>
      <c r="K105" s="38">
        <f>prosumer_connections!L18</f>
        <v>0</v>
      </c>
      <c r="L105" s="38">
        <f>prosumer_connections!M18</f>
        <v>0</v>
      </c>
      <c r="M105" s="38">
        <f>prosumer_connections!N18</f>
        <v>0</v>
      </c>
      <c r="N105" s="38">
        <f>prosumer_connections!O18</f>
        <v>0</v>
      </c>
      <c r="O105" s="38">
        <f>prosumer_connections!P18</f>
        <v>0</v>
      </c>
      <c r="P105" s="38">
        <f>prosumer_connections!Q18</f>
        <v>0</v>
      </c>
      <c r="Q105" s="38">
        <f>prosumer_connections!R18</f>
        <v>0</v>
      </c>
      <c r="R105" s="38">
        <f>prosumer_connections!S18</f>
        <v>0</v>
      </c>
      <c r="S105" s="38">
        <f>prosumer_connections!T18</f>
        <v>0</v>
      </c>
      <c r="T105" s="38">
        <f>prosumer_connections!U18</f>
        <v>0</v>
      </c>
      <c r="U105" s="38">
        <f>prosumer_connections!V18</f>
        <v>0</v>
      </c>
      <c r="V105">
        <v>13</v>
      </c>
      <c r="Z105">
        <v>13</v>
      </c>
      <c r="AA105" s="38">
        <f>prosumer_connections!AB18</f>
        <v>0</v>
      </c>
      <c r="AB105" s="38">
        <f>prosumer_connections!AC18</f>
        <v>0</v>
      </c>
      <c r="AC105" s="38">
        <f>prosumer_connections!AD18</f>
        <v>0</v>
      </c>
      <c r="AD105" s="38">
        <f>prosumer_connections!AE18</f>
        <v>0</v>
      </c>
      <c r="AE105" s="38">
        <f>prosumer_connections!AF18</f>
        <v>0</v>
      </c>
      <c r="AF105" s="38">
        <f>prosumer_connections!AG18</f>
        <v>0</v>
      </c>
      <c r="AG105" s="38">
        <f>prosumer_connections!AH18</f>
        <v>0</v>
      </c>
      <c r="AH105" s="38">
        <f>prosumer_connections!AI18</f>
        <v>0</v>
      </c>
      <c r="AI105" s="38">
        <f>prosumer_connections!AJ18</f>
        <v>0</v>
      </c>
      <c r="AJ105" s="38">
        <f>prosumer_connections!AK18</f>
        <v>0</v>
      </c>
      <c r="AK105" s="38">
        <f>prosumer_connections!AL18</f>
        <v>0</v>
      </c>
      <c r="AL105" s="38">
        <f>prosumer_connections!AM18</f>
        <v>0</v>
      </c>
      <c r="AM105" s="38">
        <f>prosumer_connections!AN18</f>
        <v>0</v>
      </c>
      <c r="AN105" s="38">
        <f>prosumer_connections!AO18</f>
        <v>0</v>
      </c>
      <c r="AO105" s="38">
        <f>prosumer_connections!AP18</f>
        <v>0</v>
      </c>
      <c r="AP105" s="38">
        <f>prosumer_connections!AQ18</f>
        <v>0</v>
      </c>
      <c r="AQ105" s="38">
        <f>prosumer_connections!AR18</f>
        <v>0</v>
      </c>
      <c r="AR105" s="38">
        <f>prosumer_connections!AS18</f>
        <v>0</v>
      </c>
      <c r="AS105" s="38">
        <f>prosumer_connections!AT18</f>
        <v>0</v>
      </c>
      <c r="AT105" s="38">
        <f>prosumer_connections!AU18</f>
        <v>0</v>
      </c>
      <c r="AU105">
        <v>13</v>
      </c>
    </row>
    <row r="106" spans="1:47">
      <c r="A106">
        <v>14</v>
      </c>
      <c r="B106" s="38">
        <f>prosumer_connections!C19</f>
        <v>0</v>
      </c>
      <c r="C106" s="38">
        <f>prosumer_connections!D19</f>
        <v>0</v>
      </c>
      <c r="D106" s="38">
        <f>prosumer_connections!E19</f>
        <v>0</v>
      </c>
      <c r="E106" s="38">
        <f>prosumer_connections!F19</f>
        <v>0</v>
      </c>
      <c r="F106" s="38">
        <f>prosumer_connections!G19</f>
        <v>0</v>
      </c>
      <c r="G106" s="38">
        <f>prosumer_connections!H19</f>
        <v>0</v>
      </c>
      <c r="H106" s="38">
        <f>prosumer_connections!I19</f>
        <v>0</v>
      </c>
      <c r="I106" s="38">
        <f>prosumer_connections!J19</f>
        <v>0</v>
      </c>
      <c r="J106" s="38">
        <f>prosumer_connections!K19</f>
        <v>0</v>
      </c>
      <c r="K106" s="38">
        <f>prosumer_connections!L19</f>
        <v>0</v>
      </c>
      <c r="L106" s="38">
        <f>prosumer_connections!M19</f>
        <v>0</v>
      </c>
      <c r="M106" s="38">
        <f>prosumer_connections!N19</f>
        <v>0</v>
      </c>
      <c r="N106" s="38">
        <f>prosumer_connections!O19</f>
        <v>0</v>
      </c>
      <c r="O106" s="38">
        <f>prosumer_connections!P19</f>
        <v>0</v>
      </c>
      <c r="P106" s="38">
        <f>prosumer_connections!Q19</f>
        <v>0</v>
      </c>
      <c r="Q106" s="38">
        <f>prosumer_connections!R19</f>
        <v>0</v>
      </c>
      <c r="R106" s="38">
        <f>prosumer_connections!S19</f>
        <v>0</v>
      </c>
      <c r="S106" s="38">
        <f>prosumer_connections!T19</f>
        <v>0</v>
      </c>
      <c r="T106" s="38">
        <f>prosumer_connections!U19</f>
        <v>0</v>
      </c>
      <c r="U106" s="38">
        <f>prosumer_connections!V19</f>
        <v>0</v>
      </c>
      <c r="V106">
        <v>14</v>
      </c>
      <c r="Z106">
        <v>14</v>
      </c>
      <c r="AA106" s="38">
        <f>prosumer_connections!AB19</f>
        <v>0</v>
      </c>
      <c r="AB106" s="38">
        <f>prosumer_connections!AC19</f>
        <v>0</v>
      </c>
      <c r="AC106" s="38">
        <f>prosumer_connections!AD19</f>
        <v>0</v>
      </c>
      <c r="AD106" s="38">
        <f>prosumer_connections!AE19</f>
        <v>0</v>
      </c>
      <c r="AE106" s="38">
        <f>prosumer_connections!AF19</f>
        <v>0</v>
      </c>
      <c r="AF106" s="38">
        <f>prosumer_connections!AG19</f>
        <v>0</v>
      </c>
      <c r="AG106" s="38">
        <f>prosumer_connections!AH19</f>
        <v>0</v>
      </c>
      <c r="AH106" s="38">
        <f>prosumer_connections!AI19</f>
        <v>0</v>
      </c>
      <c r="AI106" s="38">
        <f>prosumer_connections!AJ19</f>
        <v>0</v>
      </c>
      <c r="AJ106" s="38">
        <f>prosumer_connections!AK19</f>
        <v>0</v>
      </c>
      <c r="AK106" s="38">
        <f>prosumer_connections!AL19</f>
        <v>0</v>
      </c>
      <c r="AL106" s="38">
        <f>prosumer_connections!AM19</f>
        <v>0</v>
      </c>
      <c r="AM106" s="38">
        <f>prosumer_connections!AN19</f>
        <v>0</v>
      </c>
      <c r="AN106" s="38">
        <f>prosumer_connections!AO19</f>
        <v>0</v>
      </c>
      <c r="AO106" s="38">
        <f>prosumer_connections!AP19</f>
        <v>0</v>
      </c>
      <c r="AP106" s="38">
        <f>prosumer_connections!AQ19</f>
        <v>0</v>
      </c>
      <c r="AQ106" s="38">
        <f>prosumer_connections!AR19</f>
        <v>0</v>
      </c>
      <c r="AR106" s="38">
        <f>prosumer_connections!AS19</f>
        <v>0</v>
      </c>
      <c r="AS106" s="38">
        <f>prosumer_connections!AT19</f>
        <v>0</v>
      </c>
      <c r="AT106" s="38">
        <f>prosumer_connections!AU19</f>
        <v>0</v>
      </c>
      <c r="AU106">
        <v>14</v>
      </c>
    </row>
    <row r="107" spans="1:47">
      <c r="A107">
        <v>15</v>
      </c>
      <c r="B107" s="38">
        <f>prosumer_connections!C20</f>
        <v>0</v>
      </c>
      <c r="C107" s="38">
        <f>prosumer_connections!D20</f>
        <v>0</v>
      </c>
      <c r="D107" s="38">
        <f>prosumer_connections!E20</f>
        <v>0</v>
      </c>
      <c r="E107" s="38">
        <f>prosumer_connections!F20</f>
        <v>0</v>
      </c>
      <c r="F107" s="38">
        <f>prosumer_connections!G20</f>
        <v>0</v>
      </c>
      <c r="G107" s="38">
        <f>prosumer_connections!H20</f>
        <v>0</v>
      </c>
      <c r="H107" s="38">
        <f>prosumer_connections!I20</f>
        <v>0</v>
      </c>
      <c r="I107" s="38">
        <f>prosumer_connections!J20</f>
        <v>0</v>
      </c>
      <c r="J107" s="38">
        <f>prosumer_connections!K20</f>
        <v>0</v>
      </c>
      <c r="K107" s="38">
        <f>prosumer_connections!L20</f>
        <v>0</v>
      </c>
      <c r="L107" s="38">
        <f>prosumer_connections!M20</f>
        <v>0</v>
      </c>
      <c r="M107" s="38">
        <f>prosumer_connections!N20</f>
        <v>0</v>
      </c>
      <c r="N107" s="38">
        <f>prosumer_connections!O20</f>
        <v>0</v>
      </c>
      <c r="O107" s="38">
        <f>prosumer_connections!P20</f>
        <v>0</v>
      </c>
      <c r="P107" s="38">
        <f>prosumer_connections!Q20</f>
        <v>0</v>
      </c>
      <c r="Q107" s="38">
        <f>prosumer_connections!R20</f>
        <v>0</v>
      </c>
      <c r="R107" s="38">
        <f>prosumer_connections!S20</f>
        <v>0</v>
      </c>
      <c r="S107" s="38">
        <f>prosumer_connections!T20</f>
        <v>0</v>
      </c>
      <c r="T107" s="38">
        <f>prosumer_connections!U20</f>
        <v>0</v>
      </c>
      <c r="U107" s="38">
        <f>prosumer_connections!V20</f>
        <v>0</v>
      </c>
      <c r="V107">
        <v>15</v>
      </c>
      <c r="Z107">
        <v>15</v>
      </c>
      <c r="AA107" s="38">
        <f>prosumer_connections!AB20</f>
        <v>0</v>
      </c>
      <c r="AB107" s="38">
        <f>prosumer_connections!AC20</f>
        <v>0</v>
      </c>
      <c r="AC107" s="38">
        <f>prosumer_connections!AD20</f>
        <v>0</v>
      </c>
      <c r="AD107" s="38">
        <f>prosumer_connections!AE20</f>
        <v>0</v>
      </c>
      <c r="AE107" s="38">
        <f>prosumer_connections!AF20</f>
        <v>0</v>
      </c>
      <c r="AF107" s="38">
        <f>prosumer_connections!AG20</f>
        <v>0</v>
      </c>
      <c r="AG107" s="38">
        <f>prosumer_connections!AH20</f>
        <v>0</v>
      </c>
      <c r="AH107" s="38">
        <f>prosumer_connections!AI20</f>
        <v>0</v>
      </c>
      <c r="AI107" s="38">
        <f>prosumer_connections!AJ20</f>
        <v>0</v>
      </c>
      <c r="AJ107" s="38">
        <f>prosumer_connections!AK20</f>
        <v>0</v>
      </c>
      <c r="AK107" s="38">
        <f>prosumer_connections!AL20</f>
        <v>0</v>
      </c>
      <c r="AL107" s="38">
        <f>prosumer_connections!AM20</f>
        <v>0</v>
      </c>
      <c r="AM107" s="38">
        <f>prosumer_connections!AN20</f>
        <v>0</v>
      </c>
      <c r="AN107" s="38">
        <f>prosumer_connections!AO20</f>
        <v>0</v>
      </c>
      <c r="AO107" s="38">
        <f>prosumer_connections!AP20</f>
        <v>0</v>
      </c>
      <c r="AP107" s="38">
        <f>prosumer_connections!AQ20</f>
        <v>0</v>
      </c>
      <c r="AQ107" s="38">
        <f>prosumer_connections!AR20</f>
        <v>0</v>
      </c>
      <c r="AR107" s="38">
        <f>prosumer_connections!AS20</f>
        <v>0</v>
      </c>
      <c r="AS107" s="38">
        <f>prosumer_connections!AT20</f>
        <v>0</v>
      </c>
      <c r="AT107" s="38">
        <f>prosumer_connections!AU20</f>
        <v>0</v>
      </c>
      <c r="AU107">
        <v>15</v>
      </c>
    </row>
    <row r="108" spans="1:47">
      <c r="A108">
        <v>16</v>
      </c>
      <c r="B108" s="38">
        <f>prosumer_connections!C21</f>
        <v>0</v>
      </c>
      <c r="C108" s="38">
        <f>prosumer_connections!D21</f>
        <v>0</v>
      </c>
      <c r="D108" s="38">
        <f>prosumer_connections!E21</f>
        <v>0</v>
      </c>
      <c r="E108" s="38">
        <f>prosumer_connections!F21</f>
        <v>0</v>
      </c>
      <c r="F108" s="38">
        <f>prosumer_connections!G21</f>
        <v>0</v>
      </c>
      <c r="G108" s="38">
        <f>prosumer_connections!H21</f>
        <v>0</v>
      </c>
      <c r="H108" s="38">
        <f>prosumer_connections!I21</f>
        <v>0</v>
      </c>
      <c r="I108" s="38">
        <f>prosumer_connections!J21</f>
        <v>0</v>
      </c>
      <c r="J108" s="38">
        <f>prosumer_connections!K21</f>
        <v>0</v>
      </c>
      <c r="K108" s="38">
        <f>prosumer_connections!L21</f>
        <v>0</v>
      </c>
      <c r="L108" s="38">
        <f>prosumer_connections!M21</f>
        <v>0</v>
      </c>
      <c r="M108" s="38">
        <f>prosumer_connections!N21</f>
        <v>0</v>
      </c>
      <c r="N108" s="38">
        <f>prosumer_connections!O21</f>
        <v>0</v>
      </c>
      <c r="O108" s="38">
        <f>prosumer_connections!P21</f>
        <v>0</v>
      </c>
      <c r="P108" s="38">
        <f>prosumer_connections!Q21</f>
        <v>0</v>
      </c>
      <c r="Q108" s="38">
        <f>prosumer_connections!R21</f>
        <v>0</v>
      </c>
      <c r="R108" s="38">
        <f>prosumer_connections!S21</f>
        <v>0</v>
      </c>
      <c r="S108" s="38">
        <f>prosumer_connections!T21</f>
        <v>0</v>
      </c>
      <c r="T108" s="38">
        <f>prosumer_connections!U21</f>
        <v>0</v>
      </c>
      <c r="U108" s="38">
        <f>prosumer_connections!V21</f>
        <v>0</v>
      </c>
      <c r="V108">
        <v>16</v>
      </c>
      <c r="Z108">
        <v>16</v>
      </c>
      <c r="AA108" s="38">
        <f>prosumer_connections!AB21</f>
        <v>0</v>
      </c>
      <c r="AB108" s="38">
        <f>prosumer_connections!AC21</f>
        <v>0</v>
      </c>
      <c r="AC108" s="38">
        <f>prosumer_connections!AD21</f>
        <v>0</v>
      </c>
      <c r="AD108" s="38">
        <f>prosumer_connections!AE21</f>
        <v>0</v>
      </c>
      <c r="AE108" s="38">
        <f>prosumer_connections!AF21</f>
        <v>0</v>
      </c>
      <c r="AF108" s="38">
        <f>prosumer_connections!AG21</f>
        <v>0</v>
      </c>
      <c r="AG108" s="38">
        <f>prosumer_connections!AH21</f>
        <v>0</v>
      </c>
      <c r="AH108" s="38">
        <f>prosumer_connections!AI21</f>
        <v>0</v>
      </c>
      <c r="AI108" s="38">
        <f>prosumer_connections!AJ21</f>
        <v>0</v>
      </c>
      <c r="AJ108" s="38">
        <f>prosumer_connections!AK21</f>
        <v>0</v>
      </c>
      <c r="AK108" s="38">
        <f>prosumer_connections!AL21</f>
        <v>0</v>
      </c>
      <c r="AL108" s="38">
        <f>prosumer_connections!AM21</f>
        <v>0</v>
      </c>
      <c r="AM108" s="38">
        <f>prosumer_connections!AN21</f>
        <v>0</v>
      </c>
      <c r="AN108" s="38">
        <f>prosumer_connections!AO21</f>
        <v>0</v>
      </c>
      <c r="AO108" s="38">
        <f>prosumer_connections!AP21</f>
        <v>0</v>
      </c>
      <c r="AP108" s="38">
        <f>prosumer_connections!AQ21</f>
        <v>0</v>
      </c>
      <c r="AQ108" s="38">
        <f>prosumer_connections!AR21</f>
        <v>0</v>
      </c>
      <c r="AR108" s="38">
        <f>prosumer_connections!AS21</f>
        <v>0</v>
      </c>
      <c r="AS108" s="38">
        <f>prosumer_connections!AT21</f>
        <v>0</v>
      </c>
      <c r="AT108" s="38">
        <f>prosumer_connections!AU21</f>
        <v>0</v>
      </c>
      <c r="AU108">
        <v>16</v>
      </c>
    </row>
    <row r="109" spans="1:47">
      <c r="A109">
        <v>17</v>
      </c>
      <c r="B109" s="38">
        <f>prosumer_connections!C22</f>
        <v>0</v>
      </c>
      <c r="C109" s="38">
        <f>prosumer_connections!D22</f>
        <v>0</v>
      </c>
      <c r="D109" s="38">
        <f>prosumer_connections!E22</f>
        <v>0</v>
      </c>
      <c r="E109" s="38">
        <f>prosumer_connections!F22</f>
        <v>0</v>
      </c>
      <c r="F109" s="38">
        <f>prosumer_connections!G22</f>
        <v>0</v>
      </c>
      <c r="G109" s="38">
        <f>prosumer_connections!H22</f>
        <v>0</v>
      </c>
      <c r="H109" s="38">
        <f>prosumer_connections!I22</f>
        <v>0</v>
      </c>
      <c r="I109" s="38">
        <f>prosumer_connections!J22</f>
        <v>0</v>
      </c>
      <c r="J109" s="38">
        <f>prosumer_connections!K22</f>
        <v>0</v>
      </c>
      <c r="K109" s="38">
        <f>prosumer_connections!L22</f>
        <v>0</v>
      </c>
      <c r="L109" s="38">
        <f>prosumer_connections!M22</f>
        <v>0</v>
      </c>
      <c r="M109" s="38">
        <f>prosumer_connections!N22</f>
        <v>0</v>
      </c>
      <c r="N109" s="38">
        <f>prosumer_connections!O22</f>
        <v>0</v>
      </c>
      <c r="O109" s="38">
        <f>prosumer_connections!P22</f>
        <v>0</v>
      </c>
      <c r="P109" s="38">
        <f>prosumer_connections!Q22</f>
        <v>0</v>
      </c>
      <c r="Q109" s="38">
        <f>prosumer_connections!R22</f>
        <v>0</v>
      </c>
      <c r="R109" s="38">
        <f>prosumer_connections!S22</f>
        <v>0</v>
      </c>
      <c r="S109" s="38">
        <f>prosumer_connections!T22</f>
        <v>0</v>
      </c>
      <c r="T109" s="38">
        <f>prosumer_connections!U22</f>
        <v>0</v>
      </c>
      <c r="U109" s="38">
        <f>prosumer_connections!V22</f>
        <v>0</v>
      </c>
      <c r="V109">
        <v>17</v>
      </c>
      <c r="Z109">
        <v>17</v>
      </c>
      <c r="AA109" s="38">
        <f>prosumer_connections!AB22</f>
        <v>0</v>
      </c>
      <c r="AB109" s="38">
        <f>prosumer_connections!AC22</f>
        <v>0</v>
      </c>
      <c r="AC109" s="38">
        <f>prosumer_connections!AD22</f>
        <v>0</v>
      </c>
      <c r="AD109" s="38">
        <f>prosumer_connections!AE22</f>
        <v>0</v>
      </c>
      <c r="AE109" s="38">
        <f>prosumer_connections!AF22</f>
        <v>0</v>
      </c>
      <c r="AF109" s="38">
        <f>prosumer_connections!AG22</f>
        <v>0</v>
      </c>
      <c r="AG109" s="38">
        <f>prosumer_connections!AH22</f>
        <v>0</v>
      </c>
      <c r="AH109" s="38">
        <f>prosumer_connections!AI22</f>
        <v>0</v>
      </c>
      <c r="AI109" s="38">
        <f>prosumer_connections!AJ22</f>
        <v>0</v>
      </c>
      <c r="AJ109" s="38">
        <f>prosumer_connections!AK22</f>
        <v>0</v>
      </c>
      <c r="AK109" s="38">
        <f>prosumer_connections!AL22</f>
        <v>0</v>
      </c>
      <c r="AL109" s="38">
        <f>prosumer_connections!AM22</f>
        <v>0</v>
      </c>
      <c r="AM109" s="38">
        <f>prosumer_connections!AN22</f>
        <v>0</v>
      </c>
      <c r="AN109" s="38">
        <f>prosumer_connections!AO22</f>
        <v>0</v>
      </c>
      <c r="AO109" s="38">
        <f>prosumer_connections!AP22</f>
        <v>0</v>
      </c>
      <c r="AP109" s="38">
        <f>prosumer_connections!AQ22</f>
        <v>0</v>
      </c>
      <c r="AQ109" s="38">
        <f>prosumer_connections!AR22</f>
        <v>0</v>
      </c>
      <c r="AR109" s="38">
        <f>prosumer_connections!AS22</f>
        <v>0</v>
      </c>
      <c r="AS109" s="38">
        <f>prosumer_connections!AT22</f>
        <v>0</v>
      </c>
      <c r="AT109" s="38">
        <f>prosumer_connections!AU22</f>
        <v>0</v>
      </c>
      <c r="AU109">
        <v>17</v>
      </c>
    </row>
    <row r="110" spans="1:47">
      <c r="A110">
        <v>18</v>
      </c>
      <c r="B110" s="38">
        <f>prosumer_connections!C23</f>
        <v>0</v>
      </c>
      <c r="C110" s="38">
        <f>prosumer_connections!D23</f>
        <v>0</v>
      </c>
      <c r="D110" s="38">
        <f>prosumer_connections!E23</f>
        <v>0</v>
      </c>
      <c r="E110" s="38">
        <f>prosumer_connections!F23</f>
        <v>0</v>
      </c>
      <c r="F110" s="38">
        <f>prosumer_connections!G23</f>
        <v>0</v>
      </c>
      <c r="G110" s="38">
        <f>prosumer_connections!H23</f>
        <v>0</v>
      </c>
      <c r="H110" s="38">
        <f>prosumer_connections!I23</f>
        <v>0</v>
      </c>
      <c r="I110" s="38">
        <f>prosumer_connections!J23</f>
        <v>0</v>
      </c>
      <c r="J110" s="38">
        <f>prosumer_connections!K23</f>
        <v>0</v>
      </c>
      <c r="K110" s="38">
        <f>prosumer_connections!L23</f>
        <v>0</v>
      </c>
      <c r="L110" s="38">
        <f>prosumer_connections!M23</f>
        <v>0</v>
      </c>
      <c r="M110" s="38">
        <f>prosumer_connections!N23</f>
        <v>0</v>
      </c>
      <c r="N110" s="38">
        <f>prosumer_connections!O23</f>
        <v>0</v>
      </c>
      <c r="O110" s="38">
        <f>prosumer_connections!P23</f>
        <v>0</v>
      </c>
      <c r="P110" s="38">
        <f>prosumer_connections!Q23</f>
        <v>0</v>
      </c>
      <c r="Q110" s="38">
        <f>prosumer_connections!R23</f>
        <v>0</v>
      </c>
      <c r="R110" s="38">
        <f>prosumer_connections!S23</f>
        <v>0</v>
      </c>
      <c r="S110" s="38">
        <f>prosumer_connections!T23</f>
        <v>0</v>
      </c>
      <c r="T110" s="38">
        <f>prosumer_connections!U23</f>
        <v>0</v>
      </c>
      <c r="U110" s="38">
        <f>prosumer_connections!V23</f>
        <v>0</v>
      </c>
      <c r="V110">
        <v>18</v>
      </c>
      <c r="Z110">
        <v>18</v>
      </c>
      <c r="AA110" s="38">
        <f>prosumer_connections!AB23</f>
        <v>0</v>
      </c>
      <c r="AB110" s="38">
        <f>prosumer_connections!AC23</f>
        <v>0</v>
      </c>
      <c r="AC110" s="38">
        <f>prosumer_connections!AD23</f>
        <v>0</v>
      </c>
      <c r="AD110" s="38">
        <f>prosumer_connections!AE23</f>
        <v>0</v>
      </c>
      <c r="AE110" s="38">
        <f>prosumer_connections!AF23</f>
        <v>0</v>
      </c>
      <c r="AF110" s="38">
        <f>prosumer_connections!AG23</f>
        <v>0</v>
      </c>
      <c r="AG110" s="38">
        <f>prosumer_connections!AH23</f>
        <v>0</v>
      </c>
      <c r="AH110" s="38">
        <f>prosumer_connections!AI23</f>
        <v>0</v>
      </c>
      <c r="AI110" s="38">
        <f>prosumer_connections!AJ23</f>
        <v>0</v>
      </c>
      <c r="AJ110" s="38">
        <f>prosumer_connections!AK23</f>
        <v>0</v>
      </c>
      <c r="AK110" s="38">
        <f>prosumer_connections!AL23</f>
        <v>0</v>
      </c>
      <c r="AL110" s="38">
        <f>prosumer_connections!AM23</f>
        <v>0</v>
      </c>
      <c r="AM110" s="38">
        <f>prosumer_connections!AN23</f>
        <v>0</v>
      </c>
      <c r="AN110" s="38">
        <f>prosumer_connections!AO23</f>
        <v>0</v>
      </c>
      <c r="AO110" s="38">
        <f>prosumer_connections!AP23</f>
        <v>0</v>
      </c>
      <c r="AP110" s="38">
        <f>prosumer_connections!AQ23</f>
        <v>0</v>
      </c>
      <c r="AQ110" s="38">
        <f>prosumer_connections!AR23</f>
        <v>0</v>
      </c>
      <c r="AR110" s="38">
        <f>prosumer_connections!AS23</f>
        <v>0</v>
      </c>
      <c r="AS110" s="38">
        <f>prosumer_connections!AT23</f>
        <v>0</v>
      </c>
      <c r="AT110" s="38">
        <f>prosumer_connections!AU23</f>
        <v>0</v>
      </c>
      <c r="AU110">
        <v>18</v>
      </c>
    </row>
    <row r="111" spans="1:47">
      <c r="A111">
        <v>19</v>
      </c>
      <c r="B111" s="38">
        <f>prosumer_connections!C24</f>
        <v>0</v>
      </c>
      <c r="C111" s="38">
        <f>prosumer_connections!D24</f>
        <v>0</v>
      </c>
      <c r="D111" s="38">
        <f>prosumer_connections!E24</f>
        <v>0</v>
      </c>
      <c r="E111" s="38">
        <f>prosumer_connections!F24</f>
        <v>0</v>
      </c>
      <c r="F111" s="38">
        <f>prosumer_connections!G24</f>
        <v>0</v>
      </c>
      <c r="G111" s="38">
        <f>prosumer_connections!H24</f>
        <v>0</v>
      </c>
      <c r="H111" s="38">
        <f>prosumer_connections!I24</f>
        <v>0</v>
      </c>
      <c r="I111" s="38">
        <f>prosumer_connections!J24</f>
        <v>0</v>
      </c>
      <c r="J111" s="38">
        <f>prosumer_connections!K24</f>
        <v>0</v>
      </c>
      <c r="K111" s="38">
        <f>prosumer_connections!L24</f>
        <v>0</v>
      </c>
      <c r="L111" s="38">
        <f>prosumer_connections!M24</f>
        <v>0</v>
      </c>
      <c r="M111" s="38">
        <f>prosumer_connections!N24</f>
        <v>0</v>
      </c>
      <c r="N111" s="38">
        <f>prosumer_connections!O24</f>
        <v>0</v>
      </c>
      <c r="O111" s="38">
        <f>prosumer_connections!P24</f>
        <v>0</v>
      </c>
      <c r="P111" s="38">
        <f>prosumer_connections!Q24</f>
        <v>0</v>
      </c>
      <c r="Q111" s="38">
        <f>prosumer_connections!R24</f>
        <v>0</v>
      </c>
      <c r="R111" s="38">
        <f>prosumer_connections!S24</f>
        <v>0</v>
      </c>
      <c r="S111" s="38">
        <f>prosumer_connections!T24</f>
        <v>0</v>
      </c>
      <c r="T111" s="38">
        <f>prosumer_connections!U24</f>
        <v>0</v>
      </c>
      <c r="U111" s="38">
        <f>prosumer_connections!V24</f>
        <v>0</v>
      </c>
      <c r="V111">
        <v>19</v>
      </c>
      <c r="Z111">
        <v>19</v>
      </c>
      <c r="AA111" s="38">
        <f>prosumer_connections!AB24</f>
        <v>0</v>
      </c>
      <c r="AB111" s="38">
        <f>prosumer_connections!AC24</f>
        <v>0</v>
      </c>
      <c r="AC111" s="38">
        <f>prosumer_connections!AD24</f>
        <v>0</v>
      </c>
      <c r="AD111" s="38">
        <f>prosumer_connections!AE24</f>
        <v>0</v>
      </c>
      <c r="AE111" s="38">
        <f>prosumer_connections!AF24</f>
        <v>0</v>
      </c>
      <c r="AF111" s="38">
        <f>prosumer_connections!AG24</f>
        <v>0</v>
      </c>
      <c r="AG111" s="38">
        <f>prosumer_connections!AH24</f>
        <v>0</v>
      </c>
      <c r="AH111" s="38">
        <f>prosumer_connections!AI24</f>
        <v>0</v>
      </c>
      <c r="AI111" s="38">
        <f>prosumer_connections!AJ24</f>
        <v>0</v>
      </c>
      <c r="AJ111" s="38">
        <f>prosumer_connections!AK24</f>
        <v>0</v>
      </c>
      <c r="AK111" s="38">
        <f>prosumer_connections!AL24</f>
        <v>0</v>
      </c>
      <c r="AL111" s="38">
        <f>prosumer_connections!AM24</f>
        <v>0</v>
      </c>
      <c r="AM111" s="38">
        <f>prosumer_connections!AN24</f>
        <v>0</v>
      </c>
      <c r="AN111" s="38">
        <f>prosumer_connections!AO24</f>
        <v>0</v>
      </c>
      <c r="AO111" s="38">
        <f>prosumer_connections!AP24</f>
        <v>0</v>
      </c>
      <c r="AP111" s="38">
        <f>prosumer_connections!AQ24</f>
        <v>0</v>
      </c>
      <c r="AQ111" s="38">
        <f>prosumer_connections!AR24</f>
        <v>0</v>
      </c>
      <c r="AR111" s="38">
        <f>prosumer_connections!AS24</f>
        <v>0</v>
      </c>
      <c r="AS111" s="38">
        <f>prosumer_connections!AT24</f>
        <v>0</v>
      </c>
      <c r="AT111" s="38">
        <f>prosumer_connections!AU24</f>
        <v>0</v>
      </c>
      <c r="AU111">
        <v>19</v>
      </c>
    </row>
    <row r="112" spans="1:47">
      <c r="A112">
        <v>20</v>
      </c>
      <c r="B112" s="38">
        <f>prosumer_connections!C25</f>
        <v>0</v>
      </c>
      <c r="C112" s="38">
        <f>prosumer_connections!D25</f>
        <v>0</v>
      </c>
      <c r="D112" s="38">
        <f>prosumer_connections!E25</f>
        <v>0</v>
      </c>
      <c r="E112" s="38">
        <f>prosumer_connections!F25</f>
        <v>0</v>
      </c>
      <c r="F112" s="38">
        <f>prosumer_connections!G25</f>
        <v>0</v>
      </c>
      <c r="G112" s="38">
        <f>prosumer_connections!H25</f>
        <v>0</v>
      </c>
      <c r="H112" s="38">
        <f>prosumer_connections!I25</f>
        <v>0</v>
      </c>
      <c r="I112" s="38">
        <f>prosumer_connections!J25</f>
        <v>0</v>
      </c>
      <c r="J112" s="38">
        <f>prosumer_connections!K25</f>
        <v>0</v>
      </c>
      <c r="K112" s="38">
        <f>prosumer_connections!L25</f>
        <v>0</v>
      </c>
      <c r="L112" s="38">
        <f>prosumer_connections!M25</f>
        <v>0</v>
      </c>
      <c r="M112" s="38">
        <f>prosumer_connections!N25</f>
        <v>0</v>
      </c>
      <c r="N112" s="38">
        <f>prosumer_connections!O25</f>
        <v>0</v>
      </c>
      <c r="O112" s="38">
        <f>prosumer_connections!P25</f>
        <v>0</v>
      </c>
      <c r="P112" s="38">
        <f>prosumer_connections!Q25</f>
        <v>0</v>
      </c>
      <c r="Q112" s="38">
        <f>prosumer_connections!R25</f>
        <v>0</v>
      </c>
      <c r="R112" s="38">
        <f>prosumer_connections!S25</f>
        <v>0</v>
      </c>
      <c r="S112" s="38">
        <f>prosumer_connections!T25</f>
        <v>0</v>
      </c>
      <c r="T112" s="38">
        <f>prosumer_connections!U25</f>
        <v>0</v>
      </c>
      <c r="U112" s="38">
        <f>prosumer_connections!V25</f>
        <v>0</v>
      </c>
      <c r="V112">
        <v>20</v>
      </c>
      <c r="Z112">
        <v>20</v>
      </c>
      <c r="AA112" s="38">
        <f>prosumer_connections!AB25</f>
        <v>0</v>
      </c>
      <c r="AB112" s="38">
        <f>prosumer_connections!AC25</f>
        <v>0</v>
      </c>
      <c r="AC112" s="38">
        <f>prosumer_connections!AD25</f>
        <v>0</v>
      </c>
      <c r="AD112" s="38">
        <f>prosumer_connections!AE25</f>
        <v>0</v>
      </c>
      <c r="AE112" s="38">
        <f>prosumer_connections!AF25</f>
        <v>0</v>
      </c>
      <c r="AF112" s="38">
        <f>prosumer_connections!AG25</f>
        <v>0</v>
      </c>
      <c r="AG112" s="38">
        <f>prosumer_connections!AH25</f>
        <v>0</v>
      </c>
      <c r="AH112" s="38">
        <f>prosumer_connections!AI25</f>
        <v>0</v>
      </c>
      <c r="AI112" s="38">
        <f>prosumer_connections!AJ25</f>
        <v>0</v>
      </c>
      <c r="AJ112" s="38">
        <f>prosumer_connections!AK25</f>
        <v>0</v>
      </c>
      <c r="AK112" s="38">
        <f>prosumer_connections!AL25</f>
        <v>0</v>
      </c>
      <c r="AL112" s="38">
        <f>prosumer_connections!AM25</f>
        <v>0</v>
      </c>
      <c r="AM112" s="38">
        <f>prosumer_connections!AN25</f>
        <v>0</v>
      </c>
      <c r="AN112" s="38">
        <f>prosumer_connections!AO25</f>
        <v>0</v>
      </c>
      <c r="AO112" s="38">
        <f>prosumer_connections!AP25</f>
        <v>0</v>
      </c>
      <c r="AP112" s="38">
        <f>prosumer_connections!AQ25</f>
        <v>0</v>
      </c>
      <c r="AQ112" s="38">
        <f>prosumer_connections!AR25</f>
        <v>0</v>
      </c>
      <c r="AR112" s="38">
        <f>prosumer_connections!AS25</f>
        <v>0</v>
      </c>
      <c r="AS112" s="38">
        <f>prosumer_connections!AT25</f>
        <v>0</v>
      </c>
      <c r="AT112" s="38">
        <f>prosumer_connections!AU25</f>
        <v>0</v>
      </c>
      <c r="AU112">
        <v>20</v>
      </c>
    </row>
    <row r="113" spans="1:47">
      <c r="B113" s="73">
        <f>MAX(B114:B115)</f>
        <v>3.5326875320582363</v>
      </c>
      <c r="C113" s="73">
        <f t="shared" ref="C113:U113" si="0">MAX(C114:C115)</f>
        <v>3.5326875320582363</v>
      </c>
      <c r="D113" s="73">
        <f t="shared" si="0"/>
        <v>3.454605478676239</v>
      </c>
      <c r="E113" s="73">
        <f t="shared" si="0"/>
        <v>3.0707671379370352</v>
      </c>
      <c r="F113" s="73">
        <f t="shared" si="0"/>
        <v>3.454605478676239</v>
      </c>
      <c r="G113" s="73">
        <f t="shared" si="0"/>
        <v>0</v>
      </c>
      <c r="H113" s="73">
        <f t="shared" si="0"/>
        <v>0</v>
      </c>
      <c r="I113" s="73">
        <f t="shared" si="0"/>
        <v>0</v>
      </c>
      <c r="J113" s="73">
        <f t="shared" si="0"/>
        <v>0</v>
      </c>
      <c r="K113" s="73">
        <f t="shared" si="0"/>
        <v>0</v>
      </c>
      <c r="L113" s="73">
        <f t="shared" si="0"/>
        <v>0</v>
      </c>
      <c r="M113" s="73">
        <f t="shared" si="0"/>
        <v>0</v>
      </c>
      <c r="N113" s="73">
        <f t="shared" si="0"/>
        <v>0</v>
      </c>
      <c r="O113" s="73">
        <f t="shared" si="0"/>
        <v>0</v>
      </c>
      <c r="P113" s="73">
        <f t="shared" si="0"/>
        <v>0</v>
      </c>
      <c r="Q113" s="73">
        <f t="shared" si="0"/>
        <v>0</v>
      </c>
      <c r="R113" s="73">
        <f t="shared" si="0"/>
        <v>0</v>
      </c>
      <c r="S113" s="73">
        <f t="shared" si="0"/>
        <v>0</v>
      </c>
      <c r="T113" s="73">
        <f t="shared" si="0"/>
        <v>0</v>
      </c>
      <c r="U113" s="73">
        <f t="shared" si="0"/>
        <v>0</v>
      </c>
      <c r="V113" s="38"/>
      <c r="AA113" s="73">
        <f>MAX(AA114:AA115)</f>
        <v>73.6361264924236</v>
      </c>
      <c r="AB113" s="73">
        <f t="shared" ref="AB113:AT113" si="1">MAX(AB114:AB115)</f>
        <v>53.46271673003325</v>
      </c>
      <c r="AC113" s="73">
        <f t="shared" si="1"/>
        <v>42.239083541032571</v>
      </c>
      <c r="AD113" s="73">
        <f t="shared" si="1"/>
        <v>57.188372675839886</v>
      </c>
      <c r="AE113" s="73">
        <f t="shared" si="1"/>
        <v>73.6361264924236</v>
      </c>
      <c r="AF113" s="73">
        <f t="shared" si="1"/>
        <v>0</v>
      </c>
      <c r="AG113" s="73">
        <f t="shared" si="1"/>
        <v>0</v>
      </c>
      <c r="AH113" s="73">
        <f t="shared" si="1"/>
        <v>0</v>
      </c>
      <c r="AI113" s="73">
        <f t="shared" si="1"/>
        <v>0</v>
      </c>
      <c r="AJ113" s="73">
        <f t="shared" si="1"/>
        <v>0</v>
      </c>
      <c r="AK113" s="73">
        <f t="shared" si="1"/>
        <v>0</v>
      </c>
      <c r="AL113" s="73">
        <f t="shared" si="1"/>
        <v>0</v>
      </c>
      <c r="AM113" s="73">
        <f t="shared" si="1"/>
        <v>0</v>
      </c>
      <c r="AN113" s="73">
        <f t="shared" si="1"/>
        <v>0</v>
      </c>
      <c r="AO113" s="73">
        <f t="shared" si="1"/>
        <v>0</v>
      </c>
      <c r="AP113" s="73">
        <f t="shared" si="1"/>
        <v>0</v>
      </c>
      <c r="AQ113" s="73">
        <f t="shared" si="1"/>
        <v>0</v>
      </c>
      <c r="AR113" s="73">
        <f t="shared" si="1"/>
        <v>0</v>
      </c>
      <c r="AS113" s="73">
        <f t="shared" si="1"/>
        <v>0</v>
      </c>
      <c r="AT113" s="73">
        <f t="shared" si="1"/>
        <v>0</v>
      </c>
      <c r="AU113" s="38"/>
    </row>
    <row r="114" spans="1:47">
      <c r="A114" t="s">
        <v>35</v>
      </c>
      <c r="B114" s="38">
        <f>MAX(B93)</f>
        <v>0</v>
      </c>
      <c r="C114" s="38">
        <f>MAX(C93)</f>
        <v>3.5326875320582363</v>
      </c>
      <c r="D114" s="38">
        <f>MAX(D93:D94)</f>
        <v>3.454605478676239</v>
      </c>
      <c r="E114" s="38">
        <f>MAX(E93:E95)</f>
        <v>3.0707671379370352</v>
      </c>
      <c r="F114" s="38">
        <f>MAX(F93:F96)</f>
        <v>3.454605478676239</v>
      </c>
      <c r="G114" s="38">
        <f>MAX(G93:G97)</f>
        <v>0</v>
      </c>
      <c r="H114" s="38">
        <f>MAX(H93:H98)</f>
        <v>0</v>
      </c>
      <c r="I114" s="38">
        <f>MAX(I93:I99)</f>
        <v>0</v>
      </c>
      <c r="J114" s="38">
        <f>MAX(J93:J100)</f>
        <v>0</v>
      </c>
      <c r="K114" s="38">
        <f>MAX(K93:K101)</f>
        <v>0</v>
      </c>
      <c r="L114" s="38">
        <f>MAX(L93:L102)</f>
        <v>0</v>
      </c>
      <c r="M114" s="38">
        <f>MAX(M93:M103)</f>
        <v>0</v>
      </c>
      <c r="N114" s="38">
        <f>MAX(N93:N104)</f>
        <v>0</v>
      </c>
      <c r="O114" s="38">
        <f>MAX(O93:O105)</f>
        <v>0</v>
      </c>
      <c r="P114" s="38">
        <f>MAX(P93:P106)</f>
        <v>0</v>
      </c>
      <c r="Q114" s="38">
        <f>MAX(Q93:Q107)</f>
        <v>0</v>
      </c>
      <c r="R114" s="38">
        <f>MAX(R93:R108)</f>
        <v>0</v>
      </c>
      <c r="S114" s="38">
        <f>MAX(S93:S109)</f>
        <v>0</v>
      </c>
      <c r="T114" s="38">
        <f>MAX(T93:T110)</f>
        <v>0</v>
      </c>
      <c r="U114" s="38">
        <f>MAX(U93:U111)</f>
        <v>0</v>
      </c>
      <c r="Z114" t="s">
        <v>35</v>
      </c>
      <c r="AA114" s="38">
        <f>MAX(AA93)</f>
        <v>0</v>
      </c>
      <c r="AB114" s="38">
        <f>MAX(AB93)</f>
        <v>27.238784826506823</v>
      </c>
      <c r="AC114" s="38">
        <f>MAX(AC93:AC94)</f>
        <v>42.239083541032571</v>
      </c>
      <c r="AD114" s="38">
        <f>MAX(AD93:AD95)</f>
        <v>57.188372675839886</v>
      </c>
      <c r="AE114" s="38">
        <f>MAX(AE93:AE96)</f>
        <v>73.6361264924236</v>
      </c>
      <c r="AF114" s="38">
        <f>MAX(AF93:AF97)</f>
        <v>0</v>
      </c>
      <c r="AG114" s="38">
        <f>MAX(AG93:AG98)</f>
        <v>0</v>
      </c>
      <c r="AH114" s="38">
        <f>MAX(AH93:AH99)</f>
        <v>0</v>
      </c>
      <c r="AI114" s="38">
        <f>MAX(AI93:AI100)</f>
        <v>0</v>
      </c>
      <c r="AJ114" s="38">
        <f>MAX(AJ93:AJ101)</f>
        <v>0</v>
      </c>
      <c r="AK114" s="38">
        <f>MAX(AK93:AK102)</f>
        <v>0</v>
      </c>
      <c r="AL114" s="38">
        <f>MAX(AL93:AL103)</f>
        <v>0</v>
      </c>
      <c r="AM114" s="38">
        <f>MAX(AM93:AM104)</f>
        <v>0</v>
      </c>
      <c r="AN114" s="38">
        <f>MAX(AN93:AN105)</f>
        <v>0</v>
      </c>
      <c r="AO114" s="38">
        <f>MAX(AO93:AO106)</f>
        <v>0</v>
      </c>
      <c r="AP114" s="38">
        <f>MAX(AP93:AP107)</f>
        <v>0</v>
      </c>
      <c r="AQ114" s="38">
        <f>MAX(AQ93:AQ108)</f>
        <v>0</v>
      </c>
      <c r="AR114" s="38">
        <f>MAX(AR93:AR109)</f>
        <v>0</v>
      </c>
      <c r="AS114" s="38">
        <f>MAX(AS93:AS110)</f>
        <v>0</v>
      </c>
      <c r="AT114" s="38">
        <f>MAX(AT93:AT111)</f>
        <v>0</v>
      </c>
    </row>
    <row r="115" spans="1:47">
      <c r="A115" t="s">
        <v>36</v>
      </c>
      <c r="B115" s="38">
        <f>MAX(B94:B112)</f>
        <v>3.5326875320582363</v>
      </c>
      <c r="C115" s="38">
        <f>MAX(C95:C112)</f>
        <v>3.5326875320582363</v>
      </c>
      <c r="D115" s="38">
        <f>MAX(D96:D112)</f>
        <v>3.454605478676239</v>
      </c>
      <c r="E115" s="38">
        <f>MAX(E97:E112)</f>
        <v>3.0707671379370352</v>
      </c>
      <c r="F115" s="38">
        <f>MAX(F98:F112)</f>
        <v>0</v>
      </c>
      <c r="G115" s="38">
        <f>MAX(G98:G112)</f>
        <v>0</v>
      </c>
      <c r="H115" s="38">
        <f>MAX(H100:H112)</f>
        <v>0</v>
      </c>
      <c r="I115" s="38">
        <f>MAX(I101:I112)</f>
        <v>0</v>
      </c>
      <c r="J115" s="38">
        <f>MAX(J102:J112)</f>
        <v>0</v>
      </c>
      <c r="K115" s="38">
        <f>MAX(K103:K112)</f>
        <v>0</v>
      </c>
      <c r="L115" s="38">
        <f>MAX(L104:L112)</f>
        <v>0</v>
      </c>
      <c r="M115" s="38">
        <f>MAX(M105:M112)</f>
        <v>0</v>
      </c>
      <c r="N115" s="38">
        <f>MAX(N106:N112)</f>
        <v>0</v>
      </c>
      <c r="O115" s="38">
        <f>MAX(O107:O112)</f>
        <v>0</v>
      </c>
      <c r="P115" s="38">
        <f>MAX(P108:P112)</f>
        <v>0</v>
      </c>
      <c r="Q115" s="38">
        <f>MAX(Q109:Q112)</f>
        <v>0</v>
      </c>
      <c r="R115" s="38">
        <f>MAX(R110:R112)</f>
        <v>0</v>
      </c>
      <c r="S115" s="38">
        <f>MAX(S111:S112)</f>
        <v>0</v>
      </c>
      <c r="T115" s="38">
        <f>MAX(T112)</f>
        <v>0</v>
      </c>
      <c r="U115" s="38">
        <f>MAX(U112)</f>
        <v>0</v>
      </c>
      <c r="V115" s="38"/>
      <c r="Z115" t="s">
        <v>36</v>
      </c>
      <c r="AA115" s="38">
        <f>MAX(AA94:AA112)</f>
        <v>73.6361264924236</v>
      </c>
      <c r="AB115" s="38">
        <f>MAX(AB95:AB112)</f>
        <v>53.46271673003325</v>
      </c>
      <c r="AC115" s="38">
        <f>MAX(AC96:AC112)</f>
        <v>38.306253908743514</v>
      </c>
      <c r="AD115" s="38">
        <f>MAX(AD97:AD112)</f>
        <v>22.589288092457785</v>
      </c>
      <c r="AE115" s="38">
        <f>MAX(AE98:AE112)</f>
        <v>0</v>
      </c>
      <c r="AF115" s="38">
        <f>MAX(AF98:AF112)</f>
        <v>0</v>
      </c>
      <c r="AG115" s="38">
        <f>MAX(AG100:AG112)</f>
        <v>0</v>
      </c>
      <c r="AH115" s="38">
        <f>MAX(AH101:AH112)</f>
        <v>0</v>
      </c>
      <c r="AI115" s="38">
        <f>MAX(AI102:AI112)</f>
        <v>0</v>
      </c>
      <c r="AJ115" s="38">
        <f>MAX(AJ103:AJ112)</f>
        <v>0</v>
      </c>
      <c r="AK115" s="38">
        <f>MAX(AK104:AK112)</f>
        <v>0</v>
      </c>
      <c r="AL115" s="38">
        <f>MAX(AL105:AL112)</f>
        <v>0</v>
      </c>
      <c r="AM115" s="38">
        <f>MAX(AM106:AM112)</f>
        <v>0</v>
      </c>
      <c r="AN115" s="38">
        <f>MAX(AN107:AN112)</f>
        <v>0</v>
      </c>
      <c r="AO115" s="38">
        <f>MAX(AO108:AO112)</f>
        <v>0</v>
      </c>
      <c r="AP115" s="38">
        <f>MAX(AP109:AP112)</f>
        <v>0</v>
      </c>
      <c r="AQ115" s="38">
        <f>MAX(AQ110:AQ112)</f>
        <v>0</v>
      </c>
      <c r="AR115" s="38">
        <f>MAX(AR111:AR112)</f>
        <v>0</v>
      </c>
      <c r="AS115" s="38">
        <f>MAX(AS112)</f>
        <v>0</v>
      </c>
      <c r="AT115" s="38">
        <f>MAX(AT112)</f>
        <v>0</v>
      </c>
      <c r="AU115" s="38"/>
    </row>
    <row r="116" spans="1:47">
      <c r="V116" s="38"/>
    </row>
    <row r="118" spans="1:47">
      <c r="A118" t="s">
        <v>452</v>
      </c>
      <c r="Z118" t="s">
        <v>465</v>
      </c>
    </row>
    <row r="120" spans="1:47" ht="24.45" customHeight="1">
      <c r="A120" s="41" t="s">
        <v>609</v>
      </c>
      <c r="B120">
        <v>1</v>
      </c>
      <c r="C120">
        <v>2</v>
      </c>
      <c r="D120">
        <v>3</v>
      </c>
      <c r="E120">
        <v>4</v>
      </c>
      <c r="F120">
        <v>5</v>
      </c>
      <c r="G120">
        <v>6</v>
      </c>
      <c r="H120">
        <v>7</v>
      </c>
      <c r="I120">
        <v>8</v>
      </c>
      <c r="J120">
        <v>9</v>
      </c>
      <c r="K120">
        <v>10</v>
      </c>
      <c r="L120">
        <v>11</v>
      </c>
      <c r="M120">
        <v>12</v>
      </c>
      <c r="N120">
        <v>13</v>
      </c>
      <c r="O120">
        <v>14</v>
      </c>
      <c r="P120">
        <v>15</v>
      </c>
      <c r="Q120">
        <v>16</v>
      </c>
      <c r="R120">
        <v>17</v>
      </c>
      <c r="S120">
        <v>18</v>
      </c>
      <c r="T120">
        <v>19</v>
      </c>
      <c r="U120">
        <v>20</v>
      </c>
      <c r="V120" s="47" t="s">
        <v>609</v>
      </c>
      <c r="Z120" s="41" t="s">
        <v>609</v>
      </c>
      <c r="AA120">
        <v>1</v>
      </c>
      <c r="AB120">
        <v>2</v>
      </c>
      <c r="AC120">
        <v>3</v>
      </c>
      <c r="AD120">
        <v>4</v>
      </c>
      <c r="AE120">
        <v>5</v>
      </c>
      <c r="AF120">
        <v>6</v>
      </c>
      <c r="AG120">
        <v>7</v>
      </c>
      <c r="AH120">
        <v>8</v>
      </c>
      <c r="AI120">
        <v>9</v>
      </c>
      <c r="AJ120">
        <v>10</v>
      </c>
      <c r="AK120">
        <v>11</v>
      </c>
      <c r="AL120">
        <v>12</v>
      </c>
      <c r="AM120">
        <v>13</v>
      </c>
      <c r="AN120">
        <v>14</v>
      </c>
      <c r="AO120">
        <v>15</v>
      </c>
      <c r="AP120">
        <v>16</v>
      </c>
      <c r="AQ120">
        <v>17</v>
      </c>
      <c r="AR120">
        <v>18</v>
      </c>
      <c r="AS120">
        <v>19</v>
      </c>
      <c r="AT120">
        <v>20</v>
      </c>
      <c r="AU120" s="47" t="s">
        <v>609</v>
      </c>
    </row>
    <row r="121" spans="1:47">
      <c r="A121">
        <v>1</v>
      </c>
      <c r="B121" s="38">
        <f>IF(B93=0,0,Prosumer_ONE!$O14)</f>
        <v>0</v>
      </c>
      <c r="C121" s="38">
        <f>IF(C93=0,0,Prosumer_ONE!$O14)</f>
        <v>24.729487127349291</v>
      </c>
      <c r="D121" s="38">
        <f>IF(D93=0,0,Prosumer_ONE!$O14)</f>
        <v>0</v>
      </c>
      <c r="E121" s="38">
        <f>IF(E93=0,0,Prosumer_ONE!$O14)</f>
        <v>0</v>
      </c>
      <c r="F121" s="38">
        <f>IF(F93=0,0,Prosumer_ONE!$O14)</f>
        <v>0</v>
      </c>
      <c r="G121" s="38">
        <f>IF(G93=0,0,Prosumer_ONE!$O14)</f>
        <v>0</v>
      </c>
      <c r="H121" s="38">
        <f>IF(H93=0,0,Prosumer_ONE!$O14)</f>
        <v>0</v>
      </c>
      <c r="I121" s="38">
        <f>IF(I93=0,0,Prosumer_ONE!$O14)</f>
        <v>0</v>
      </c>
      <c r="J121" s="38">
        <f>IF(J93=0,0,Prosumer_ONE!$O14)</f>
        <v>0</v>
      </c>
      <c r="K121" s="38">
        <f>IF(K93=0,0,Prosumer_ONE!$O14)</f>
        <v>0</v>
      </c>
      <c r="L121" s="38">
        <f>IF(L93=0,0,Prosumer_ONE!$O14)</f>
        <v>0</v>
      </c>
      <c r="M121" s="38">
        <f>IF(M93=0,0,Prosumer_ONE!$O14)</f>
        <v>0</v>
      </c>
      <c r="N121" s="38">
        <f>IF(N93=0,0,Prosumer_ONE!$O14)</f>
        <v>0</v>
      </c>
      <c r="O121" s="38">
        <f>IF(O93=0,0,Prosumer_ONE!$O14)</f>
        <v>0</v>
      </c>
      <c r="P121" s="38">
        <f>IF(P93=0,0,Prosumer_ONE!$O14)</f>
        <v>0</v>
      </c>
      <c r="Q121" s="38">
        <f>IF(Q93=0,0,Prosumer_ONE!$O14)</f>
        <v>0</v>
      </c>
      <c r="R121" s="38">
        <f>IF(R93=0,0,Prosumer_ONE!$O14)</f>
        <v>0</v>
      </c>
      <c r="S121" s="38">
        <f>IF(S93=0,0,Prosumer_ONE!$O14)</f>
        <v>0</v>
      </c>
      <c r="T121" s="38">
        <f>IF(T93=0,0,Prosumer_ONE!$O14)</f>
        <v>0</v>
      </c>
      <c r="U121" s="38">
        <f>IF(U93=0,0,Prosumer_ONE!$O14)</f>
        <v>0</v>
      </c>
      <c r="V121">
        <v>1</v>
      </c>
      <c r="Z121">
        <v>1</v>
      </c>
      <c r="AA121" s="38">
        <f>IF(AA93=0,0,Prosumer_ANE!$O14)</f>
        <v>0</v>
      </c>
      <c r="AB121" s="38">
        <f>IF(AB93=0,0,Prosumer_ANE!$O14)</f>
        <v>83.36327091985396</v>
      </c>
      <c r="AC121" s="38">
        <f>IF(AC93=0,0,Prosumer_ANE!$O14)</f>
        <v>83.36327091985396</v>
      </c>
      <c r="AD121" s="38">
        <f>IF(AD93=0,0,Prosumer_ANE!$O14)</f>
        <v>83.36327091985396</v>
      </c>
      <c r="AE121" s="38">
        <f>IF(AE93=0,0,Prosumer_ANE!$O14)</f>
        <v>83.36327091985396</v>
      </c>
      <c r="AF121" s="38">
        <f>IF(AF93=0,0,Prosumer_ANE!$O14)</f>
        <v>0</v>
      </c>
      <c r="AG121" s="38">
        <f>IF(AG93=0,0,Prosumer_ANE!$O14)</f>
        <v>0</v>
      </c>
      <c r="AH121" s="38">
        <f>IF(AH93=0,0,Prosumer_ANE!$O14)</f>
        <v>0</v>
      </c>
      <c r="AI121" s="38">
        <f>IF(AI93=0,0,Prosumer_ANE!$O14)</f>
        <v>0</v>
      </c>
      <c r="AJ121" s="38">
        <f>IF(AJ93=0,0,Prosumer_ANE!$O14)</f>
        <v>0</v>
      </c>
      <c r="AK121" s="38">
        <f>IF(AK93=0,0,Prosumer_ANE!$O14)</f>
        <v>0</v>
      </c>
      <c r="AL121" s="38">
        <f>IF(AL93=0,0,Prosumer_ANE!$O14)</f>
        <v>0</v>
      </c>
      <c r="AM121" s="38">
        <f>IF(AM93=0,0,Prosumer_ANE!$O14)</f>
        <v>0</v>
      </c>
      <c r="AN121" s="38">
        <f>IF(AN93=0,0,Prosumer_ANE!$O14)</f>
        <v>0</v>
      </c>
      <c r="AO121" s="38">
        <f>IF(AO93=0,0,Prosumer_ANE!$O14)</f>
        <v>0</v>
      </c>
      <c r="AP121" s="38">
        <f>IF(AP93=0,0,Prosumer_ANE!$O14)</f>
        <v>0</v>
      </c>
      <c r="AQ121" s="38">
        <f>IF(AQ93=0,0,Prosumer_ANE!$O14)</f>
        <v>0</v>
      </c>
      <c r="AR121" s="38">
        <f>IF(AR93=0,0,Prosumer_ANE!$O14)</f>
        <v>0</v>
      </c>
      <c r="AS121" s="38">
        <f>IF(AS93=0,0,Prosumer_ANE!$O14)</f>
        <v>0</v>
      </c>
      <c r="AT121" s="38">
        <f>IF(AT93=0,0,Prosumer_ANE!$O14)</f>
        <v>0</v>
      </c>
      <c r="AU121">
        <v>1</v>
      </c>
    </row>
    <row r="122" spans="1:47">
      <c r="A122">
        <v>2</v>
      </c>
      <c r="B122" s="38">
        <f>IF(B94=0,0,Prosumer_ONE!$O15)</f>
        <v>24.729487127349291</v>
      </c>
      <c r="C122" s="38">
        <f>IF(C94=0,0,Prosumer_ONE!$O15)</f>
        <v>0</v>
      </c>
      <c r="D122" s="38">
        <f>IF(D94=0,0,Prosumer_ONE!$O15)</f>
        <v>24.729487127349291</v>
      </c>
      <c r="E122" s="38">
        <f>IF(E94=0,0,Prosumer_ONE!$O15)</f>
        <v>0</v>
      </c>
      <c r="F122" s="38">
        <f>IF(F94=0,0,Prosumer_ONE!$O15)</f>
        <v>0</v>
      </c>
      <c r="G122" s="38">
        <f>IF(G94=0,0,Prosumer_ONE!$O15)</f>
        <v>0</v>
      </c>
      <c r="H122" s="38">
        <f>IF(H94=0,0,Prosumer_ONE!$O15)</f>
        <v>0</v>
      </c>
      <c r="I122" s="38">
        <f>IF(I94=0,0,Prosumer_ONE!$O15)</f>
        <v>0</v>
      </c>
      <c r="J122" s="38">
        <f>IF(J94=0,0,Prosumer_ONE!$O15)</f>
        <v>0</v>
      </c>
      <c r="K122" s="38">
        <f>IF(K94=0,0,Prosumer_ONE!$O15)</f>
        <v>0</v>
      </c>
      <c r="L122" s="38">
        <f>IF(L94=0,0,Prosumer_ONE!$O15)</f>
        <v>0</v>
      </c>
      <c r="M122" s="38">
        <f>IF(M94=0,0,Prosumer_ONE!$O15)</f>
        <v>0</v>
      </c>
      <c r="N122" s="38">
        <f>IF(N94=0,0,Prosumer_ONE!$O15)</f>
        <v>0</v>
      </c>
      <c r="O122" s="38">
        <f>IF(O94=0,0,Prosumer_ONE!$O15)</f>
        <v>0</v>
      </c>
      <c r="P122" s="38">
        <f>IF(P94=0,0,Prosumer_ONE!$O15)</f>
        <v>0</v>
      </c>
      <c r="Q122" s="38">
        <f>IF(Q94=0,0,Prosumer_ONE!$O15)</f>
        <v>0</v>
      </c>
      <c r="R122" s="38">
        <f>IF(R94=0,0,Prosumer_ONE!$O15)</f>
        <v>0</v>
      </c>
      <c r="S122" s="38">
        <f>IF(S94=0,0,Prosumer_ONE!$O15)</f>
        <v>0</v>
      </c>
      <c r="T122" s="38">
        <f>IF(T94=0,0,Prosumer_ONE!$O15)</f>
        <v>0</v>
      </c>
      <c r="U122" s="38">
        <f>IF(U94=0,0,Prosumer_ONE!$O15)</f>
        <v>0</v>
      </c>
      <c r="V122">
        <v>2</v>
      </c>
      <c r="Z122">
        <v>2</v>
      </c>
      <c r="AA122" s="38">
        <f>IF(AA94=0,0,Prosumer_ANE!$O15)</f>
        <v>60.374724432005088</v>
      </c>
      <c r="AB122" s="38">
        <f>IF(AB94=0,0,Prosumer_ANE!$O15)</f>
        <v>0</v>
      </c>
      <c r="AC122" s="38">
        <f>IF(AC94=0,0,Prosumer_ANE!$O15)</f>
        <v>60.374724432005088</v>
      </c>
      <c r="AD122" s="38">
        <f>IF(AD94=0,0,Prosumer_ANE!$O15)</f>
        <v>60.374724432005088</v>
      </c>
      <c r="AE122" s="38">
        <f>IF(AE94=0,0,Prosumer_ANE!$O15)</f>
        <v>60.374724432005088</v>
      </c>
      <c r="AF122" s="38">
        <f>IF(AF94=0,0,Prosumer_ANE!$O15)</f>
        <v>0</v>
      </c>
      <c r="AG122" s="38">
        <f>IF(AG94=0,0,Prosumer_ANE!$O15)</f>
        <v>0</v>
      </c>
      <c r="AH122" s="38">
        <f>IF(AH94=0,0,Prosumer_ANE!$O15)</f>
        <v>0</v>
      </c>
      <c r="AI122" s="38">
        <f>IF(AI94=0,0,Prosumer_ANE!$O15)</f>
        <v>0</v>
      </c>
      <c r="AJ122" s="38">
        <f>IF(AJ94=0,0,Prosumer_ANE!$O15)</f>
        <v>0</v>
      </c>
      <c r="AK122" s="38">
        <f>IF(AK94=0,0,Prosumer_ANE!$O15)</f>
        <v>0</v>
      </c>
      <c r="AL122" s="38">
        <f>IF(AL94=0,0,Prosumer_ANE!$O15)</f>
        <v>0</v>
      </c>
      <c r="AM122" s="38">
        <f>IF(AM94=0,0,Prosumer_ANE!$O15)</f>
        <v>0</v>
      </c>
      <c r="AN122" s="38">
        <f>IF(AN94=0,0,Prosumer_ANE!$O15)</f>
        <v>0</v>
      </c>
      <c r="AO122" s="38">
        <f>IF(AO94=0,0,Prosumer_ANE!$O15)</f>
        <v>0</v>
      </c>
      <c r="AP122" s="38">
        <f>IF(AP94=0,0,Prosumer_ANE!$O15)</f>
        <v>0</v>
      </c>
      <c r="AQ122" s="38">
        <f>IF(AQ94=0,0,Prosumer_ANE!$O15)</f>
        <v>0</v>
      </c>
      <c r="AR122" s="38">
        <f>IF(AR94=0,0,Prosumer_ANE!$O15)</f>
        <v>0</v>
      </c>
      <c r="AS122" s="38">
        <f>IF(AS94=0,0,Prosumer_ANE!$O15)</f>
        <v>0</v>
      </c>
      <c r="AT122" s="38">
        <f>IF(AT94=0,0,Prosumer_ANE!$O15)</f>
        <v>0</v>
      </c>
      <c r="AU122">
        <v>2</v>
      </c>
    </row>
    <row r="123" spans="1:47">
      <c r="A123">
        <v>3</v>
      </c>
      <c r="B123" s="38">
        <f>IF(B95=0,0,Prosumer_ONE!$O16)</f>
        <v>0</v>
      </c>
      <c r="C123" s="38">
        <f>IF(C95=0,0,Prosumer_ONE!$O16)</f>
        <v>24.129224130544905</v>
      </c>
      <c r="D123" s="38">
        <f>IF(D95=0,0,Prosumer_ONE!$O16)</f>
        <v>0</v>
      </c>
      <c r="E123" s="38">
        <f>IF(E95=0,0,Prosumer_ONE!$O16)</f>
        <v>24.129224130544905</v>
      </c>
      <c r="F123" s="38">
        <f>IF(F95=0,0,Prosumer_ONE!$O16)</f>
        <v>0</v>
      </c>
      <c r="G123" s="38">
        <f>IF(G95=0,0,Prosumer_ONE!$O16)</f>
        <v>0</v>
      </c>
      <c r="H123" s="38">
        <f>IF(H95=0,0,Prosumer_ONE!$O16)</f>
        <v>0</v>
      </c>
      <c r="I123" s="38">
        <f>IF(I95=0,0,Prosumer_ONE!$O16)</f>
        <v>0</v>
      </c>
      <c r="J123" s="38">
        <f>IF(J95=0,0,Prosumer_ONE!$O16)</f>
        <v>0</v>
      </c>
      <c r="K123" s="38">
        <f>IF(K95=0,0,Prosumer_ONE!$O16)</f>
        <v>0</v>
      </c>
      <c r="L123" s="38">
        <f>IF(L95=0,0,Prosumer_ONE!$O16)</f>
        <v>0</v>
      </c>
      <c r="M123" s="38">
        <f>IF(M95=0,0,Prosumer_ONE!$O16)</f>
        <v>0</v>
      </c>
      <c r="N123" s="38">
        <f>IF(N95=0,0,Prosumer_ONE!$O16)</f>
        <v>0</v>
      </c>
      <c r="O123" s="38">
        <f>IF(O95=0,0,Prosumer_ONE!$O16)</f>
        <v>0</v>
      </c>
      <c r="P123" s="38">
        <f>IF(P95=0,0,Prosumer_ONE!$O16)</f>
        <v>0</v>
      </c>
      <c r="Q123" s="38">
        <f>IF(Q95=0,0,Prosumer_ONE!$O16)</f>
        <v>0</v>
      </c>
      <c r="R123" s="38">
        <f>IF(R95=0,0,Prosumer_ONE!$O16)</f>
        <v>0</v>
      </c>
      <c r="S123" s="38">
        <f>IF(S95=0,0,Prosumer_ONE!$O16)</f>
        <v>0</v>
      </c>
      <c r="T123" s="38">
        <f>IF(T95=0,0,Prosumer_ONE!$O16)</f>
        <v>0</v>
      </c>
      <c r="U123" s="38">
        <f>IF(U95=0,0,Prosumer_ONE!$O16)</f>
        <v>0</v>
      </c>
      <c r="V123">
        <v>3</v>
      </c>
      <c r="Z123">
        <v>3</v>
      </c>
      <c r="AA123" s="38">
        <f>IF(AA95=0,0,Prosumer_ANE!$O16)</f>
        <v>58.909238599963118</v>
      </c>
      <c r="AB123" s="38">
        <f>IF(AB95=0,0,Prosumer_ANE!$O16)</f>
        <v>58.909238599963118</v>
      </c>
      <c r="AC123" s="38">
        <f>IF(AC95=0,0,Prosumer_ANE!$O16)</f>
        <v>0</v>
      </c>
      <c r="AD123" s="38">
        <f>IF(AD95=0,0,Prosumer_ANE!$O16)</f>
        <v>58.909238599963118</v>
      </c>
      <c r="AE123" s="38">
        <f>IF(AE95=0,0,Prosumer_ANE!$O16)</f>
        <v>58.909238599963118</v>
      </c>
      <c r="AF123" s="38">
        <f>IF(AF95=0,0,Prosumer_ANE!$O16)</f>
        <v>0</v>
      </c>
      <c r="AG123" s="38">
        <f>IF(AG95=0,0,Prosumer_ANE!$O16)</f>
        <v>0</v>
      </c>
      <c r="AH123" s="38">
        <f>IF(AH95=0,0,Prosumer_ANE!$O16)</f>
        <v>0</v>
      </c>
      <c r="AI123" s="38">
        <f>IF(AI95=0,0,Prosumer_ANE!$O16)</f>
        <v>0</v>
      </c>
      <c r="AJ123" s="38">
        <f>IF(AJ95=0,0,Prosumer_ANE!$O16)</f>
        <v>0</v>
      </c>
      <c r="AK123" s="38">
        <f>IF(AK95=0,0,Prosumer_ANE!$O16)</f>
        <v>0</v>
      </c>
      <c r="AL123" s="38">
        <f>IF(AL95=0,0,Prosumer_ANE!$O16)</f>
        <v>0</v>
      </c>
      <c r="AM123" s="38">
        <f>IF(AM95=0,0,Prosumer_ANE!$O16)</f>
        <v>0</v>
      </c>
      <c r="AN123" s="38">
        <f>IF(AN95=0,0,Prosumer_ANE!$O16)</f>
        <v>0</v>
      </c>
      <c r="AO123" s="38">
        <f>IF(AO95=0,0,Prosumer_ANE!$O16)</f>
        <v>0</v>
      </c>
      <c r="AP123" s="38">
        <f>IF(AP95=0,0,Prosumer_ANE!$O16)</f>
        <v>0</v>
      </c>
      <c r="AQ123" s="38">
        <f>IF(AQ95=0,0,Prosumer_ANE!$O16)</f>
        <v>0</v>
      </c>
      <c r="AR123" s="38">
        <f>IF(AR95=0,0,Prosumer_ANE!$O16)</f>
        <v>0</v>
      </c>
      <c r="AS123" s="38">
        <f>IF(AS95=0,0,Prosumer_ANE!$O16)</f>
        <v>0</v>
      </c>
      <c r="AT123" s="38">
        <f>IF(AT95=0,0,Prosumer_ANE!$O16)</f>
        <v>0</v>
      </c>
      <c r="AU123">
        <v>3</v>
      </c>
    </row>
    <row r="124" spans="1:47">
      <c r="A124">
        <v>4</v>
      </c>
      <c r="B124" s="38">
        <f>IF(B96=0,0,Prosumer_ONE!$O17)</f>
        <v>0</v>
      </c>
      <c r="C124" s="38">
        <f>IF(C96=0,0,Prosumer_ONE!$O17)</f>
        <v>0</v>
      </c>
      <c r="D124" s="38">
        <f>IF(D96=0,0,Prosumer_ONE!$O17)</f>
        <v>36.534824756461695</v>
      </c>
      <c r="E124" s="38">
        <f>IF(E96=0,0,Prosumer_ONE!$O17)</f>
        <v>0</v>
      </c>
      <c r="F124" s="38">
        <f>IF(F96=0,0,Prosumer_ONE!$O17)</f>
        <v>36.534824756461695</v>
      </c>
      <c r="G124" s="38">
        <f>IF(G96=0,0,Prosumer_ONE!$O17)</f>
        <v>0</v>
      </c>
      <c r="H124" s="38">
        <f>IF(H96=0,0,Prosumer_ONE!$O17)</f>
        <v>0</v>
      </c>
      <c r="I124" s="38">
        <f>IF(I96=0,0,Prosumer_ONE!$O17)</f>
        <v>0</v>
      </c>
      <c r="J124" s="38">
        <f>IF(J96=0,0,Prosumer_ONE!$O17)</f>
        <v>0</v>
      </c>
      <c r="K124" s="38">
        <f>IF(K96=0,0,Prosumer_ONE!$O17)</f>
        <v>0</v>
      </c>
      <c r="L124" s="38">
        <f>IF(L96=0,0,Prosumer_ONE!$O17)</f>
        <v>0</v>
      </c>
      <c r="M124" s="38">
        <f>IF(M96=0,0,Prosumer_ONE!$O17)</f>
        <v>0</v>
      </c>
      <c r="N124" s="38">
        <f>IF(N96=0,0,Prosumer_ONE!$O17)</f>
        <v>0</v>
      </c>
      <c r="O124" s="38">
        <f>IF(O96=0,0,Prosumer_ONE!$O17)</f>
        <v>0</v>
      </c>
      <c r="P124" s="38">
        <f>IF(P96=0,0,Prosumer_ONE!$O17)</f>
        <v>0</v>
      </c>
      <c r="Q124" s="38">
        <f>IF(Q96=0,0,Prosumer_ONE!$O17)</f>
        <v>0</v>
      </c>
      <c r="R124" s="38">
        <f>IF(R96=0,0,Prosumer_ONE!$O17)</f>
        <v>0</v>
      </c>
      <c r="S124" s="38">
        <f>IF(S96=0,0,Prosumer_ONE!$O17)</f>
        <v>0</v>
      </c>
      <c r="T124" s="38">
        <f>IF(T96=0,0,Prosumer_ONE!$O17)</f>
        <v>0</v>
      </c>
      <c r="U124" s="38">
        <f>IF(U96=0,0,Prosumer_ONE!$O17)</f>
        <v>0</v>
      </c>
      <c r="V124">
        <v>4</v>
      </c>
      <c r="Z124">
        <v>4</v>
      </c>
      <c r="AA124" s="38">
        <f>IF(AA96=0,0,Prosumer_ANE!$O17)</f>
        <v>93.529151376541947</v>
      </c>
      <c r="AB124" s="38">
        <f>IF(AB96=0,0,Prosumer_ANE!$O17)</f>
        <v>93.529151376541947</v>
      </c>
      <c r="AC124" s="38">
        <f>IF(AC96=0,0,Prosumer_ANE!$O17)</f>
        <v>93.529151376541947</v>
      </c>
      <c r="AD124" s="38">
        <f>IF(AD96=0,0,Prosumer_ANE!$O17)</f>
        <v>0</v>
      </c>
      <c r="AE124" s="38">
        <f>IF(AE96=0,0,Prosumer_ANE!$O17)</f>
        <v>93.529151376541947</v>
      </c>
      <c r="AF124" s="38">
        <f>IF(AF96=0,0,Prosumer_ANE!$O17)</f>
        <v>0</v>
      </c>
      <c r="AG124" s="38">
        <f>IF(AG96=0,0,Prosumer_ANE!$O17)</f>
        <v>0</v>
      </c>
      <c r="AH124" s="38">
        <f>IF(AH96=0,0,Prosumer_ANE!$O17)</f>
        <v>0</v>
      </c>
      <c r="AI124" s="38">
        <f>IF(AI96=0,0,Prosumer_ANE!$O17)</f>
        <v>0</v>
      </c>
      <c r="AJ124" s="38">
        <f>IF(AJ96=0,0,Prosumer_ANE!$O17)</f>
        <v>0</v>
      </c>
      <c r="AK124" s="38">
        <f>IF(AK96=0,0,Prosumer_ANE!$O17)</f>
        <v>0</v>
      </c>
      <c r="AL124" s="38">
        <f>IF(AL96=0,0,Prosumer_ANE!$O17)</f>
        <v>0</v>
      </c>
      <c r="AM124" s="38">
        <f>IF(AM96=0,0,Prosumer_ANE!$O17)</f>
        <v>0</v>
      </c>
      <c r="AN124" s="38">
        <f>IF(AN96=0,0,Prosumer_ANE!$O17)</f>
        <v>0</v>
      </c>
      <c r="AO124" s="38">
        <f>IF(AO96=0,0,Prosumer_ANE!$O17)</f>
        <v>0</v>
      </c>
      <c r="AP124" s="38">
        <f>IF(AP96=0,0,Prosumer_ANE!$O17)</f>
        <v>0</v>
      </c>
      <c r="AQ124" s="38">
        <f>IF(AQ96=0,0,Prosumer_ANE!$O17)</f>
        <v>0</v>
      </c>
      <c r="AR124" s="38">
        <f>IF(AR96=0,0,Prosumer_ANE!$O17)</f>
        <v>0</v>
      </c>
      <c r="AS124" s="38">
        <f>IF(AS96=0,0,Prosumer_ANE!$O17)</f>
        <v>0</v>
      </c>
      <c r="AT124" s="38">
        <f>IF(AT96=0,0,Prosumer_ANE!$O17)</f>
        <v>0</v>
      </c>
      <c r="AU124">
        <v>4</v>
      </c>
    </row>
    <row r="125" spans="1:47">
      <c r="A125">
        <v>5</v>
      </c>
      <c r="B125" s="38">
        <f>IF(B97=0,0,Prosumer_ONE!$O18)</f>
        <v>0</v>
      </c>
      <c r="C125" s="38">
        <f>IF(C97=0,0,Prosumer_ONE!$O18)</f>
        <v>0</v>
      </c>
      <c r="D125" s="38">
        <f>IF(D97=0,0,Prosumer_ONE!$O18)</f>
        <v>0</v>
      </c>
      <c r="E125" s="38">
        <f>IF(E97=0,0,Prosumer_ONE!$O18)</f>
        <v>24.129224130544905</v>
      </c>
      <c r="F125" s="38">
        <f>IF(F97=0,0,Prosumer_ONE!$O18)</f>
        <v>0</v>
      </c>
      <c r="G125" s="38">
        <f>IF(G97=0,0,Prosumer_ONE!$O18)</f>
        <v>0</v>
      </c>
      <c r="H125" s="38">
        <f>IF(H97=0,0,Prosumer_ONE!$O18)</f>
        <v>0</v>
      </c>
      <c r="I125" s="38">
        <f>IF(I97=0,0,Prosumer_ONE!$O18)</f>
        <v>0</v>
      </c>
      <c r="J125" s="38">
        <f>IF(J97=0,0,Prosumer_ONE!$O18)</f>
        <v>0</v>
      </c>
      <c r="K125" s="38">
        <f>IF(K97=0,0,Prosumer_ONE!$O18)</f>
        <v>0</v>
      </c>
      <c r="L125" s="38">
        <f>IF(L97=0,0,Prosumer_ONE!$O18)</f>
        <v>0</v>
      </c>
      <c r="M125" s="38">
        <f>IF(M97=0,0,Prosumer_ONE!$O18)</f>
        <v>0</v>
      </c>
      <c r="N125" s="38">
        <f>IF(N97=0,0,Prosumer_ONE!$O18)</f>
        <v>0</v>
      </c>
      <c r="O125" s="38">
        <f>IF(O97=0,0,Prosumer_ONE!$O18)</f>
        <v>0</v>
      </c>
      <c r="P125" s="38">
        <f>IF(P97=0,0,Prosumer_ONE!$O18)</f>
        <v>0</v>
      </c>
      <c r="Q125" s="38">
        <f>IF(Q97=0,0,Prosumer_ONE!$O18)</f>
        <v>0</v>
      </c>
      <c r="R125" s="38">
        <f>IF(R97=0,0,Prosumer_ONE!$O18)</f>
        <v>0</v>
      </c>
      <c r="S125" s="38">
        <f>IF(S97=0,0,Prosumer_ONE!$O18)</f>
        <v>0</v>
      </c>
      <c r="T125" s="38">
        <f>IF(T97=0,0,Prosumer_ONE!$O18)</f>
        <v>0</v>
      </c>
      <c r="U125" s="38">
        <f>IF(U97=0,0,Prosumer_ONE!$O18)</f>
        <v>0</v>
      </c>
      <c r="V125">
        <v>5</v>
      </c>
      <c r="Z125">
        <v>5</v>
      </c>
      <c r="AA125" s="38">
        <f>IF(AA97=0,0,Prosumer_ANE!$O18)</f>
        <v>58.909238599963118</v>
      </c>
      <c r="AB125" s="38">
        <f>IF(AB97=0,0,Prosumer_ANE!$O18)</f>
        <v>58.909238599963118</v>
      </c>
      <c r="AC125" s="38">
        <f>IF(AC97=0,0,Prosumer_ANE!$O18)</f>
        <v>58.909238599963118</v>
      </c>
      <c r="AD125" s="38">
        <f>IF(AD97=0,0,Prosumer_ANE!$O18)</f>
        <v>58.909238599963118</v>
      </c>
      <c r="AE125" s="38">
        <f>IF(AE97=0,0,Prosumer_ANE!$O18)</f>
        <v>0</v>
      </c>
      <c r="AF125" s="38">
        <f>IF(AF97=0,0,Prosumer_ANE!$O18)</f>
        <v>0</v>
      </c>
      <c r="AG125" s="38">
        <f>IF(AG97=0,0,Prosumer_ANE!$O18)</f>
        <v>0</v>
      </c>
      <c r="AH125" s="38">
        <f>IF(AH97=0,0,Prosumer_ANE!$O18)</f>
        <v>0</v>
      </c>
      <c r="AI125" s="38">
        <f>IF(AI97=0,0,Prosumer_ANE!$O18)</f>
        <v>0</v>
      </c>
      <c r="AJ125" s="38">
        <f>IF(AJ97=0,0,Prosumer_ANE!$O18)</f>
        <v>0</v>
      </c>
      <c r="AK125" s="38">
        <f>IF(AK97=0,0,Prosumer_ANE!$O18)</f>
        <v>0</v>
      </c>
      <c r="AL125" s="38">
        <f>IF(AL97=0,0,Prosumer_ANE!$O18)</f>
        <v>0</v>
      </c>
      <c r="AM125" s="38">
        <f>IF(AM97=0,0,Prosumer_ANE!$O18)</f>
        <v>0</v>
      </c>
      <c r="AN125" s="38">
        <f>IF(AN97=0,0,Prosumer_ANE!$O18)</f>
        <v>0</v>
      </c>
      <c r="AO125" s="38">
        <f>IF(AO97=0,0,Prosumer_ANE!$O18)</f>
        <v>0</v>
      </c>
      <c r="AP125" s="38">
        <f>IF(AP97=0,0,Prosumer_ANE!$O18)</f>
        <v>0</v>
      </c>
      <c r="AQ125" s="38">
        <f>IF(AQ97=0,0,Prosumer_ANE!$O18)</f>
        <v>0</v>
      </c>
      <c r="AR125" s="38">
        <f>IF(AR97=0,0,Prosumer_ANE!$O18)</f>
        <v>0</v>
      </c>
      <c r="AS125" s="38">
        <f>IF(AS97=0,0,Prosumer_ANE!$O18)</f>
        <v>0</v>
      </c>
      <c r="AT125" s="38">
        <f>IF(AT97=0,0,Prosumer_ANE!$O18)</f>
        <v>0</v>
      </c>
      <c r="AU125">
        <v>5</v>
      </c>
    </row>
    <row r="126" spans="1:47">
      <c r="A126">
        <v>6</v>
      </c>
      <c r="B126" s="38">
        <f>IF(B98=0,0,Prosumer_ONE!$O19)</f>
        <v>0</v>
      </c>
      <c r="C126" s="38">
        <f>IF(C98=0,0,Prosumer_ONE!$O19)</f>
        <v>0</v>
      </c>
      <c r="D126" s="38">
        <f>IF(D98=0,0,Prosumer_ONE!$O19)</f>
        <v>0</v>
      </c>
      <c r="E126" s="38">
        <f>IF(E98=0,0,Prosumer_ONE!$O19)</f>
        <v>0</v>
      </c>
      <c r="F126" s="38">
        <f>IF(F98=0,0,Prosumer_ONE!$O19)</f>
        <v>0</v>
      </c>
      <c r="G126" s="38">
        <f>IF(G98=0,0,Prosumer_ONE!$O19)</f>
        <v>0</v>
      </c>
      <c r="H126" s="38">
        <f>IF(H98=0,0,Prosumer_ONE!$O19)</f>
        <v>0</v>
      </c>
      <c r="I126" s="38">
        <f>IF(I98=0,0,Prosumer_ONE!$O19)</f>
        <v>0</v>
      </c>
      <c r="J126" s="38">
        <f>IF(J98=0,0,Prosumer_ONE!$O19)</f>
        <v>0</v>
      </c>
      <c r="K126" s="38">
        <f>IF(K98=0,0,Prosumer_ONE!$O19)</f>
        <v>0</v>
      </c>
      <c r="L126" s="38">
        <f>IF(L98=0,0,Prosumer_ONE!$O19)</f>
        <v>0</v>
      </c>
      <c r="M126" s="38">
        <f>IF(M98=0,0,Prosumer_ONE!$O19)</f>
        <v>0</v>
      </c>
      <c r="N126" s="38">
        <f>IF(N98=0,0,Prosumer_ONE!$O19)</f>
        <v>0</v>
      </c>
      <c r="O126" s="38">
        <f>IF(O98=0,0,Prosumer_ONE!$O19)</f>
        <v>0</v>
      </c>
      <c r="P126" s="38">
        <f>IF(P98=0,0,Prosumer_ONE!$O19)</f>
        <v>0</v>
      </c>
      <c r="Q126" s="38">
        <f>IF(Q98=0,0,Prosumer_ONE!$O19)</f>
        <v>0</v>
      </c>
      <c r="R126" s="38">
        <f>IF(R98=0,0,Prosumer_ONE!$O19)</f>
        <v>0</v>
      </c>
      <c r="S126" s="38">
        <f>IF(S98=0,0,Prosumer_ONE!$O19)</f>
        <v>0</v>
      </c>
      <c r="T126" s="38">
        <f>IF(T98=0,0,Prosumer_ONE!$O19)</f>
        <v>0</v>
      </c>
      <c r="U126" s="38">
        <f>IF(U98=0,0,Prosumer_ONE!$O19)</f>
        <v>0</v>
      </c>
      <c r="V126">
        <v>6</v>
      </c>
      <c r="Z126">
        <v>6</v>
      </c>
      <c r="AA126" s="38">
        <f>IF(AA98=0,0,Prosumer_ANE!$O19)</f>
        <v>0</v>
      </c>
      <c r="AB126" s="38">
        <f>IF(AB98=0,0,Prosumer_ANE!$O19)</f>
        <v>0</v>
      </c>
      <c r="AC126" s="38">
        <f>IF(AC98=0,0,Prosumer_ANE!$O19)</f>
        <v>0</v>
      </c>
      <c r="AD126" s="38">
        <f>IF(AD98=0,0,Prosumer_ANE!$O19)</f>
        <v>0</v>
      </c>
      <c r="AE126" s="38">
        <f>IF(AE98=0,0,Prosumer_ANE!$O19)</f>
        <v>0</v>
      </c>
      <c r="AF126" s="38">
        <f>IF(AF98=0,0,Prosumer_ANE!$O19)</f>
        <v>0</v>
      </c>
      <c r="AG126" s="38">
        <f>IF(AG98=0,0,Prosumer_ANE!$O19)</f>
        <v>0</v>
      </c>
      <c r="AH126" s="38">
        <f>IF(AH98=0,0,Prosumer_ANE!$O19)</f>
        <v>0</v>
      </c>
      <c r="AI126" s="38">
        <f>IF(AI98=0,0,Prosumer_ANE!$O19)</f>
        <v>0</v>
      </c>
      <c r="AJ126" s="38">
        <f>IF(AJ98=0,0,Prosumer_ANE!$O19)</f>
        <v>0</v>
      </c>
      <c r="AK126" s="38">
        <f>IF(AK98=0,0,Prosumer_ANE!$O19)</f>
        <v>0</v>
      </c>
      <c r="AL126" s="38">
        <f>IF(AL98=0,0,Prosumer_ANE!$O19)</f>
        <v>0</v>
      </c>
      <c r="AM126" s="38">
        <f>IF(AM98=0,0,Prosumer_ANE!$O19)</f>
        <v>0</v>
      </c>
      <c r="AN126" s="38">
        <f>IF(AN98=0,0,Prosumer_ANE!$O19)</f>
        <v>0</v>
      </c>
      <c r="AO126" s="38">
        <f>IF(AO98=0,0,Prosumer_ANE!$O19)</f>
        <v>0</v>
      </c>
      <c r="AP126" s="38">
        <f>IF(AP98=0,0,Prosumer_ANE!$O19)</f>
        <v>0</v>
      </c>
      <c r="AQ126" s="38">
        <f>IF(AQ98=0,0,Prosumer_ANE!$O19)</f>
        <v>0</v>
      </c>
      <c r="AR126" s="38">
        <f>IF(AR98=0,0,Prosumer_ANE!$O19)</f>
        <v>0</v>
      </c>
      <c r="AS126" s="38">
        <f>IF(AS98=0,0,Prosumer_ANE!$O19)</f>
        <v>0</v>
      </c>
      <c r="AT126" s="38">
        <f>IF(AT98=0,0,Prosumer_ANE!$O19)</f>
        <v>0</v>
      </c>
      <c r="AU126">
        <v>6</v>
      </c>
    </row>
    <row r="127" spans="1:47">
      <c r="A127">
        <v>7</v>
      </c>
      <c r="B127" s="38">
        <f>IF(B99=0,0,Prosumer_ONE!$O20)</f>
        <v>0</v>
      </c>
      <c r="C127" s="38">
        <f>IF(C99=0,0,Prosumer_ONE!$O20)</f>
        <v>0</v>
      </c>
      <c r="D127" s="38">
        <f>IF(D99=0,0,Prosumer_ONE!$O20)</f>
        <v>0</v>
      </c>
      <c r="E127" s="38">
        <f>IF(E99=0,0,Prosumer_ONE!$O20)</f>
        <v>0</v>
      </c>
      <c r="F127" s="38">
        <f>IF(F99=0,0,Prosumer_ONE!$O20)</f>
        <v>0</v>
      </c>
      <c r="G127" s="38">
        <f>IF(G99=0,0,Prosumer_ONE!$O20)</f>
        <v>0</v>
      </c>
      <c r="H127" s="38">
        <f>IF(H99=0,0,Prosumer_ONE!$O20)</f>
        <v>0</v>
      </c>
      <c r="I127" s="38">
        <f>IF(I99=0,0,Prosumer_ONE!$O20)</f>
        <v>0</v>
      </c>
      <c r="J127" s="38">
        <f>IF(J99=0,0,Prosumer_ONE!$O20)</f>
        <v>0</v>
      </c>
      <c r="K127" s="38">
        <f>IF(K99=0,0,Prosumer_ONE!$O20)</f>
        <v>0</v>
      </c>
      <c r="L127" s="38">
        <f>IF(L99=0,0,Prosumer_ONE!$O20)</f>
        <v>0</v>
      </c>
      <c r="M127" s="38">
        <f>IF(M99=0,0,Prosumer_ONE!$O20)</f>
        <v>0</v>
      </c>
      <c r="N127" s="38">
        <f>IF(N99=0,0,Prosumer_ONE!$O20)</f>
        <v>0</v>
      </c>
      <c r="O127" s="38">
        <f>IF(O99=0,0,Prosumer_ONE!$O20)</f>
        <v>0</v>
      </c>
      <c r="P127" s="38">
        <f>IF(P99=0,0,Prosumer_ONE!$O20)</f>
        <v>0</v>
      </c>
      <c r="Q127" s="38">
        <f>IF(Q99=0,0,Prosumer_ONE!$O20)</f>
        <v>0</v>
      </c>
      <c r="R127" s="38">
        <f>IF(R99=0,0,Prosumer_ONE!$O20)</f>
        <v>0</v>
      </c>
      <c r="S127" s="38">
        <f>IF(S99=0,0,Prosumer_ONE!$O20)</f>
        <v>0</v>
      </c>
      <c r="T127" s="38">
        <f>IF(T99=0,0,Prosumer_ONE!$O20)</f>
        <v>0</v>
      </c>
      <c r="U127" s="38">
        <f>IF(U99=0,0,Prosumer_ONE!$O20)</f>
        <v>0</v>
      </c>
      <c r="V127">
        <v>7</v>
      </c>
      <c r="Z127">
        <v>7</v>
      </c>
      <c r="AA127" s="38">
        <f>IF(AA99=0,0,Prosumer_ANE!$O20)</f>
        <v>0</v>
      </c>
      <c r="AB127" s="38">
        <f>IF(AB99=0,0,Prosumer_ANE!$O20)</f>
        <v>0</v>
      </c>
      <c r="AC127" s="38">
        <f>IF(AC99=0,0,Prosumer_ANE!$O20)</f>
        <v>0</v>
      </c>
      <c r="AD127" s="38">
        <f>IF(AD99=0,0,Prosumer_ANE!$O20)</f>
        <v>0</v>
      </c>
      <c r="AE127" s="38">
        <f>IF(AE99=0,0,Prosumer_ANE!$O20)</f>
        <v>0</v>
      </c>
      <c r="AF127" s="38">
        <f>IF(AF99=0,0,Prosumer_ANE!$O20)</f>
        <v>0</v>
      </c>
      <c r="AG127" s="38">
        <f>IF(AG99=0,0,Prosumer_ANE!$O20)</f>
        <v>0</v>
      </c>
      <c r="AH127" s="38">
        <f>IF(AH99=0,0,Prosumer_ANE!$O20)</f>
        <v>0</v>
      </c>
      <c r="AI127" s="38">
        <f>IF(AI99=0,0,Prosumer_ANE!$O20)</f>
        <v>0</v>
      </c>
      <c r="AJ127" s="38">
        <f>IF(AJ99=0,0,Prosumer_ANE!$O20)</f>
        <v>0</v>
      </c>
      <c r="AK127" s="38">
        <f>IF(AK99=0,0,Prosumer_ANE!$O20)</f>
        <v>0</v>
      </c>
      <c r="AL127" s="38">
        <f>IF(AL99=0,0,Prosumer_ANE!$O20)</f>
        <v>0</v>
      </c>
      <c r="AM127" s="38">
        <f>IF(AM99=0,0,Prosumer_ANE!$O20)</f>
        <v>0</v>
      </c>
      <c r="AN127" s="38">
        <f>IF(AN99=0,0,Prosumer_ANE!$O20)</f>
        <v>0</v>
      </c>
      <c r="AO127" s="38">
        <f>IF(AO99=0,0,Prosumer_ANE!$O20)</f>
        <v>0</v>
      </c>
      <c r="AP127" s="38">
        <f>IF(AP99=0,0,Prosumer_ANE!$O20)</f>
        <v>0</v>
      </c>
      <c r="AQ127" s="38">
        <f>IF(AQ99=0,0,Prosumer_ANE!$O20)</f>
        <v>0</v>
      </c>
      <c r="AR127" s="38">
        <f>IF(AR99=0,0,Prosumer_ANE!$O20)</f>
        <v>0</v>
      </c>
      <c r="AS127" s="38">
        <f>IF(AS99=0,0,Prosumer_ANE!$O20)</f>
        <v>0</v>
      </c>
      <c r="AT127" s="38">
        <f>IF(AT99=0,0,Prosumer_ANE!$O20)</f>
        <v>0</v>
      </c>
      <c r="AU127">
        <v>7</v>
      </c>
    </row>
    <row r="128" spans="1:47">
      <c r="A128">
        <v>8</v>
      </c>
      <c r="B128" s="38">
        <f>IF(B100=0,0,Prosumer_ONE!$O21)</f>
        <v>0</v>
      </c>
      <c r="C128" s="38">
        <f>IF(C100=0,0,Prosumer_ONE!$O21)</f>
        <v>0</v>
      </c>
      <c r="D128" s="38">
        <f>IF(D100=0,0,Prosumer_ONE!$O21)</f>
        <v>0</v>
      </c>
      <c r="E128" s="38">
        <f>IF(E100=0,0,Prosumer_ONE!$O21)</f>
        <v>0</v>
      </c>
      <c r="F128" s="38">
        <f>IF(F100=0,0,Prosumer_ONE!$O21)</f>
        <v>0</v>
      </c>
      <c r="G128" s="38">
        <f>IF(G100=0,0,Prosumer_ONE!$O21)</f>
        <v>0</v>
      </c>
      <c r="H128" s="38">
        <f>IF(H100=0,0,Prosumer_ONE!$O21)</f>
        <v>0</v>
      </c>
      <c r="I128" s="38">
        <f>IF(I100=0,0,Prosumer_ONE!$O21)</f>
        <v>0</v>
      </c>
      <c r="J128" s="38">
        <f>IF(J100=0,0,Prosumer_ONE!$O21)</f>
        <v>0</v>
      </c>
      <c r="K128" s="38">
        <f>IF(K100=0,0,Prosumer_ONE!$O21)</f>
        <v>0</v>
      </c>
      <c r="L128" s="38">
        <f>IF(L100=0,0,Prosumer_ONE!$O21)</f>
        <v>0</v>
      </c>
      <c r="M128" s="38">
        <f>IF(M100=0,0,Prosumer_ONE!$O21)</f>
        <v>0</v>
      </c>
      <c r="N128" s="38">
        <f>IF(N100=0,0,Prosumer_ONE!$O21)</f>
        <v>0</v>
      </c>
      <c r="O128" s="38">
        <f>IF(O100=0,0,Prosumer_ONE!$O21)</f>
        <v>0</v>
      </c>
      <c r="P128" s="38">
        <f>IF(P100=0,0,Prosumer_ONE!$O21)</f>
        <v>0</v>
      </c>
      <c r="Q128" s="38">
        <f>IF(Q100=0,0,Prosumer_ONE!$O21)</f>
        <v>0</v>
      </c>
      <c r="R128" s="38">
        <f>IF(R100=0,0,Prosumer_ONE!$O21)</f>
        <v>0</v>
      </c>
      <c r="S128" s="38">
        <f>IF(S100=0,0,Prosumer_ONE!$O21)</f>
        <v>0</v>
      </c>
      <c r="T128" s="38">
        <f>IF(T100=0,0,Prosumer_ONE!$O21)</f>
        <v>0</v>
      </c>
      <c r="U128" s="38">
        <f>IF(U100=0,0,Prosumer_ONE!$O21)</f>
        <v>0</v>
      </c>
      <c r="V128">
        <v>8</v>
      </c>
      <c r="Z128">
        <v>8</v>
      </c>
      <c r="AA128" s="38">
        <f>IF(AA100=0,0,Prosumer_ANE!$O21)</f>
        <v>0</v>
      </c>
      <c r="AB128" s="38">
        <f>IF(AB100=0,0,Prosumer_ANE!$O21)</f>
        <v>0</v>
      </c>
      <c r="AC128" s="38">
        <f>IF(AC100=0,0,Prosumer_ANE!$O21)</f>
        <v>0</v>
      </c>
      <c r="AD128" s="38">
        <f>IF(AD100=0,0,Prosumer_ANE!$O21)</f>
        <v>0</v>
      </c>
      <c r="AE128" s="38">
        <f>IF(AE100=0,0,Prosumer_ANE!$O21)</f>
        <v>0</v>
      </c>
      <c r="AF128" s="38">
        <f>IF(AF100=0,0,Prosumer_ANE!$O21)</f>
        <v>0</v>
      </c>
      <c r="AG128" s="38">
        <f>IF(AG100=0,0,Prosumer_ANE!$O21)</f>
        <v>0</v>
      </c>
      <c r="AH128" s="38">
        <f>IF(AH100=0,0,Prosumer_ANE!$O21)</f>
        <v>0</v>
      </c>
      <c r="AI128" s="38">
        <f>IF(AI100=0,0,Prosumer_ANE!$O21)</f>
        <v>0</v>
      </c>
      <c r="AJ128" s="38">
        <f>IF(AJ100=0,0,Prosumer_ANE!$O21)</f>
        <v>0</v>
      </c>
      <c r="AK128" s="38">
        <f>IF(AK100=0,0,Prosumer_ANE!$O21)</f>
        <v>0</v>
      </c>
      <c r="AL128" s="38">
        <f>IF(AL100=0,0,Prosumer_ANE!$O21)</f>
        <v>0</v>
      </c>
      <c r="AM128" s="38">
        <f>IF(AM100=0,0,Prosumer_ANE!$O21)</f>
        <v>0</v>
      </c>
      <c r="AN128" s="38">
        <f>IF(AN100=0,0,Prosumer_ANE!$O21)</f>
        <v>0</v>
      </c>
      <c r="AO128" s="38">
        <f>IF(AO100=0,0,Prosumer_ANE!$O21)</f>
        <v>0</v>
      </c>
      <c r="AP128" s="38">
        <f>IF(AP100=0,0,Prosumer_ANE!$O21)</f>
        <v>0</v>
      </c>
      <c r="AQ128" s="38">
        <f>IF(AQ100=0,0,Prosumer_ANE!$O21)</f>
        <v>0</v>
      </c>
      <c r="AR128" s="38">
        <f>IF(AR100=0,0,Prosumer_ANE!$O21)</f>
        <v>0</v>
      </c>
      <c r="AS128" s="38">
        <f>IF(AS100=0,0,Prosumer_ANE!$O21)</f>
        <v>0</v>
      </c>
      <c r="AT128" s="38">
        <f>IF(AT100=0,0,Prosumer_ANE!$O21)</f>
        <v>0</v>
      </c>
      <c r="AU128">
        <v>8</v>
      </c>
    </row>
    <row r="129" spans="1:47">
      <c r="A129">
        <v>9</v>
      </c>
      <c r="B129" s="38">
        <f>IF(B101=0,0,Prosumer_ONE!$O22)</f>
        <v>0</v>
      </c>
      <c r="C129" s="38">
        <f>IF(C101=0,0,Prosumer_ONE!$O22)</f>
        <v>0</v>
      </c>
      <c r="D129" s="38">
        <f>IF(D101=0,0,Prosumer_ONE!$O22)</f>
        <v>0</v>
      </c>
      <c r="E129" s="38">
        <f>IF(E101=0,0,Prosumer_ONE!$O22)</f>
        <v>0</v>
      </c>
      <c r="F129" s="38">
        <f>IF(F101=0,0,Prosumer_ONE!$O22)</f>
        <v>0</v>
      </c>
      <c r="G129" s="38">
        <f>IF(G101=0,0,Prosumer_ONE!$O22)</f>
        <v>0</v>
      </c>
      <c r="H129" s="38">
        <f>IF(H101=0,0,Prosumer_ONE!$O22)</f>
        <v>0</v>
      </c>
      <c r="I129" s="38">
        <f>IF(I101=0,0,Prosumer_ONE!$O22)</f>
        <v>0</v>
      </c>
      <c r="J129" s="38">
        <f>IF(J101=0,0,Prosumer_ONE!$O22)</f>
        <v>0</v>
      </c>
      <c r="K129" s="38">
        <f>IF(K101=0,0,Prosumer_ONE!$O22)</f>
        <v>0</v>
      </c>
      <c r="L129" s="38">
        <f>IF(L101=0,0,Prosumer_ONE!$O22)</f>
        <v>0</v>
      </c>
      <c r="M129" s="38">
        <f>IF(M101=0,0,Prosumer_ONE!$O22)</f>
        <v>0</v>
      </c>
      <c r="N129" s="38">
        <f>IF(N101=0,0,Prosumer_ONE!$O22)</f>
        <v>0</v>
      </c>
      <c r="O129" s="38">
        <f>IF(O101=0,0,Prosumer_ONE!$O22)</f>
        <v>0</v>
      </c>
      <c r="P129" s="38">
        <f>IF(P101=0,0,Prosumer_ONE!$O22)</f>
        <v>0</v>
      </c>
      <c r="Q129" s="38">
        <f>IF(Q101=0,0,Prosumer_ONE!$O22)</f>
        <v>0</v>
      </c>
      <c r="R129" s="38">
        <f>IF(R101=0,0,Prosumer_ONE!$O22)</f>
        <v>0</v>
      </c>
      <c r="S129" s="38">
        <f>IF(S101=0,0,Prosumer_ONE!$O22)</f>
        <v>0</v>
      </c>
      <c r="T129" s="38">
        <f>IF(T101=0,0,Prosumer_ONE!$O22)</f>
        <v>0</v>
      </c>
      <c r="U129" s="38">
        <f>IF(U101=0,0,Prosumer_ONE!$O22)</f>
        <v>0</v>
      </c>
      <c r="V129">
        <v>9</v>
      </c>
      <c r="Z129">
        <v>9</v>
      </c>
      <c r="AA129" s="38">
        <f>IF(AA101=0,0,Prosumer_ANE!$O22)</f>
        <v>0</v>
      </c>
      <c r="AB129" s="38">
        <f>IF(AB101=0,0,Prosumer_ANE!$O22)</f>
        <v>0</v>
      </c>
      <c r="AC129" s="38">
        <f>IF(AC101=0,0,Prosumer_ANE!$O22)</f>
        <v>0</v>
      </c>
      <c r="AD129" s="38">
        <f>IF(AD101=0,0,Prosumer_ANE!$O22)</f>
        <v>0</v>
      </c>
      <c r="AE129" s="38">
        <f>IF(AE101=0,0,Prosumer_ANE!$O22)</f>
        <v>0</v>
      </c>
      <c r="AF129" s="38">
        <f>IF(AF101=0,0,Prosumer_ANE!$O22)</f>
        <v>0</v>
      </c>
      <c r="AG129" s="38">
        <f>IF(AG101=0,0,Prosumer_ANE!$O22)</f>
        <v>0</v>
      </c>
      <c r="AH129" s="38">
        <f>IF(AH101=0,0,Prosumer_ANE!$O22)</f>
        <v>0</v>
      </c>
      <c r="AI129" s="38">
        <f>IF(AI101=0,0,Prosumer_ANE!$O22)</f>
        <v>0</v>
      </c>
      <c r="AJ129" s="38">
        <f>IF(AJ101=0,0,Prosumer_ANE!$O22)</f>
        <v>0</v>
      </c>
      <c r="AK129" s="38">
        <f>IF(AK101=0,0,Prosumer_ANE!$O22)</f>
        <v>0</v>
      </c>
      <c r="AL129" s="38">
        <f>IF(AL101=0,0,Prosumer_ANE!$O22)</f>
        <v>0</v>
      </c>
      <c r="AM129" s="38">
        <f>IF(AM101=0,0,Prosumer_ANE!$O22)</f>
        <v>0</v>
      </c>
      <c r="AN129" s="38">
        <f>IF(AN101=0,0,Prosumer_ANE!$O22)</f>
        <v>0</v>
      </c>
      <c r="AO129" s="38">
        <f>IF(AO101=0,0,Prosumer_ANE!$O22)</f>
        <v>0</v>
      </c>
      <c r="AP129" s="38">
        <f>IF(AP101=0,0,Prosumer_ANE!$O22)</f>
        <v>0</v>
      </c>
      <c r="AQ129" s="38">
        <f>IF(AQ101=0,0,Prosumer_ANE!$O22)</f>
        <v>0</v>
      </c>
      <c r="AR129" s="38">
        <f>IF(AR101=0,0,Prosumer_ANE!$O22)</f>
        <v>0</v>
      </c>
      <c r="AS129" s="38">
        <f>IF(AS101=0,0,Prosumer_ANE!$O22)</f>
        <v>0</v>
      </c>
      <c r="AT129" s="38">
        <f>IF(AT101=0,0,Prosumer_ANE!$O22)</f>
        <v>0</v>
      </c>
      <c r="AU129">
        <v>9</v>
      </c>
    </row>
    <row r="130" spans="1:47">
      <c r="A130">
        <v>10</v>
      </c>
      <c r="B130" s="38">
        <f>IF(B102=0,0,Prosumer_ONE!$O23)</f>
        <v>0</v>
      </c>
      <c r="C130" s="38">
        <f>IF(C102=0,0,Prosumer_ONE!$O23)</f>
        <v>0</v>
      </c>
      <c r="D130" s="38">
        <f>IF(D102=0,0,Prosumer_ONE!$O23)</f>
        <v>0</v>
      </c>
      <c r="E130" s="38">
        <f>IF(E102=0,0,Prosumer_ONE!$O23)</f>
        <v>0</v>
      </c>
      <c r="F130" s="38">
        <f>IF(F102=0,0,Prosumer_ONE!$O23)</f>
        <v>0</v>
      </c>
      <c r="G130" s="38">
        <f>IF(G102=0,0,Prosumer_ONE!$O23)</f>
        <v>0</v>
      </c>
      <c r="H130" s="38">
        <f>IF(H102=0,0,Prosumer_ONE!$O23)</f>
        <v>0</v>
      </c>
      <c r="I130" s="38">
        <f>IF(I102=0,0,Prosumer_ONE!$O23)</f>
        <v>0</v>
      </c>
      <c r="J130" s="38">
        <f>IF(J102=0,0,Prosumer_ONE!$O23)</f>
        <v>0</v>
      </c>
      <c r="K130" s="38">
        <f>IF(K102=0,0,Prosumer_ONE!$O23)</f>
        <v>0</v>
      </c>
      <c r="L130" s="38">
        <f>IF(L102=0,0,Prosumer_ONE!$O23)</f>
        <v>0</v>
      </c>
      <c r="M130" s="38">
        <f>IF(M102=0,0,Prosumer_ONE!$O23)</f>
        <v>0</v>
      </c>
      <c r="N130" s="38">
        <f>IF(N102=0,0,Prosumer_ONE!$O23)</f>
        <v>0</v>
      </c>
      <c r="O130" s="38">
        <f>IF(O102=0,0,Prosumer_ONE!$O23)</f>
        <v>0</v>
      </c>
      <c r="P130" s="38">
        <f>IF(P102=0,0,Prosumer_ONE!$O23)</f>
        <v>0</v>
      </c>
      <c r="Q130" s="38">
        <f>IF(Q102=0,0,Prosumer_ONE!$O23)</f>
        <v>0</v>
      </c>
      <c r="R130" s="38">
        <f>IF(R102=0,0,Prosumer_ONE!$O23)</f>
        <v>0</v>
      </c>
      <c r="S130" s="38">
        <f>IF(S102=0,0,Prosumer_ONE!$O23)</f>
        <v>0</v>
      </c>
      <c r="T130" s="38">
        <f>IF(T102=0,0,Prosumer_ONE!$O23)</f>
        <v>0</v>
      </c>
      <c r="U130" s="38">
        <f>IF(U102=0,0,Prosumer_ONE!$O23)</f>
        <v>0</v>
      </c>
      <c r="V130">
        <v>10</v>
      </c>
      <c r="Z130">
        <v>10</v>
      </c>
      <c r="AA130" s="38">
        <f>IF(AA102=0,0,Prosumer_ANE!$O23)</f>
        <v>0</v>
      </c>
      <c r="AB130" s="38">
        <f>IF(AB102=0,0,Prosumer_ANE!$O23)</f>
        <v>0</v>
      </c>
      <c r="AC130" s="38">
        <f>IF(AC102=0,0,Prosumer_ANE!$O23)</f>
        <v>0</v>
      </c>
      <c r="AD130" s="38">
        <f>IF(AD102=0,0,Prosumer_ANE!$O23)</f>
        <v>0</v>
      </c>
      <c r="AE130" s="38">
        <f>IF(AE102=0,0,Prosumer_ANE!$O23)</f>
        <v>0</v>
      </c>
      <c r="AF130" s="38">
        <f>IF(AF102=0,0,Prosumer_ANE!$O23)</f>
        <v>0</v>
      </c>
      <c r="AG130" s="38">
        <f>IF(AG102=0,0,Prosumer_ANE!$O23)</f>
        <v>0</v>
      </c>
      <c r="AH130" s="38">
        <f>IF(AH102=0,0,Prosumer_ANE!$O23)</f>
        <v>0</v>
      </c>
      <c r="AI130" s="38">
        <f>IF(AI102=0,0,Prosumer_ANE!$O23)</f>
        <v>0</v>
      </c>
      <c r="AJ130" s="38">
        <f>IF(AJ102=0,0,Prosumer_ANE!$O23)</f>
        <v>0</v>
      </c>
      <c r="AK130" s="38">
        <f>IF(AK102=0,0,Prosumer_ANE!$O23)</f>
        <v>0</v>
      </c>
      <c r="AL130" s="38">
        <f>IF(AL102=0,0,Prosumer_ANE!$O23)</f>
        <v>0</v>
      </c>
      <c r="AM130" s="38">
        <f>IF(AM102=0,0,Prosumer_ANE!$O23)</f>
        <v>0</v>
      </c>
      <c r="AN130" s="38">
        <f>IF(AN102=0,0,Prosumer_ANE!$O23)</f>
        <v>0</v>
      </c>
      <c r="AO130" s="38">
        <f>IF(AO102=0,0,Prosumer_ANE!$O23)</f>
        <v>0</v>
      </c>
      <c r="AP130" s="38">
        <f>IF(AP102=0,0,Prosumer_ANE!$O23)</f>
        <v>0</v>
      </c>
      <c r="AQ130" s="38">
        <f>IF(AQ102=0,0,Prosumer_ANE!$O23)</f>
        <v>0</v>
      </c>
      <c r="AR130" s="38">
        <f>IF(AR102=0,0,Prosumer_ANE!$O23)</f>
        <v>0</v>
      </c>
      <c r="AS130" s="38">
        <f>IF(AS102=0,0,Prosumer_ANE!$O23)</f>
        <v>0</v>
      </c>
      <c r="AT130" s="38">
        <f>IF(AT102=0,0,Prosumer_ANE!$O23)</f>
        <v>0</v>
      </c>
      <c r="AU130">
        <v>10</v>
      </c>
    </row>
    <row r="131" spans="1:47">
      <c r="A131">
        <v>11</v>
      </c>
      <c r="B131" s="38">
        <f>IF(B103=0,0,Prosumer_ONE!$O24)</f>
        <v>0</v>
      </c>
      <c r="C131" s="38">
        <f>IF(C103=0,0,Prosumer_ONE!$O24)</f>
        <v>0</v>
      </c>
      <c r="D131" s="38">
        <f>IF(D103=0,0,Prosumer_ONE!$O24)</f>
        <v>0</v>
      </c>
      <c r="E131" s="38">
        <f>IF(E103=0,0,Prosumer_ONE!$O24)</f>
        <v>0</v>
      </c>
      <c r="F131" s="38">
        <f>IF(F103=0,0,Prosumer_ONE!$O24)</f>
        <v>0</v>
      </c>
      <c r="G131" s="38">
        <f>IF(G103=0,0,Prosumer_ONE!$O24)</f>
        <v>0</v>
      </c>
      <c r="H131" s="38">
        <f>IF(H103=0,0,Prosumer_ONE!$O24)</f>
        <v>0</v>
      </c>
      <c r="I131" s="38">
        <f>IF(I103=0,0,Prosumer_ONE!$O24)</f>
        <v>0</v>
      </c>
      <c r="J131" s="38">
        <f>IF(J103=0,0,Prosumer_ONE!$O24)</f>
        <v>0</v>
      </c>
      <c r="K131" s="38">
        <f>IF(K103=0,0,Prosumer_ONE!$O24)</f>
        <v>0</v>
      </c>
      <c r="L131" s="38">
        <f>IF(L103=0,0,Prosumer_ONE!$O24)</f>
        <v>0</v>
      </c>
      <c r="M131" s="38">
        <f>IF(M103=0,0,Prosumer_ONE!$O24)</f>
        <v>0</v>
      </c>
      <c r="N131" s="38">
        <f>IF(N103=0,0,Prosumer_ONE!$O24)</f>
        <v>0</v>
      </c>
      <c r="O131" s="38">
        <f>IF(O103=0,0,Prosumer_ONE!$O24)</f>
        <v>0</v>
      </c>
      <c r="P131" s="38">
        <f>IF(P103=0,0,Prosumer_ONE!$O24)</f>
        <v>0</v>
      </c>
      <c r="Q131" s="38">
        <f>IF(Q103=0,0,Prosumer_ONE!$O24)</f>
        <v>0</v>
      </c>
      <c r="R131" s="38">
        <f>IF(R103=0,0,Prosumer_ONE!$O24)</f>
        <v>0</v>
      </c>
      <c r="S131" s="38">
        <f>IF(S103=0,0,Prosumer_ONE!$O24)</f>
        <v>0</v>
      </c>
      <c r="T131" s="38">
        <f>IF(T103=0,0,Prosumer_ONE!$O24)</f>
        <v>0</v>
      </c>
      <c r="U131" s="38">
        <f>IF(U103=0,0,Prosumer_ONE!$O24)</f>
        <v>0</v>
      </c>
      <c r="V131">
        <v>11</v>
      </c>
      <c r="Z131">
        <v>11</v>
      </c>
      <c r="AA131" s="38">
        <f>IF(AA103=0,0,Prosumer_ANE!$O24)</f>
        <v>0</v>
      </c>
      <c r="AB131" s="38">
        <f>IF(AB103=0,0,Prosumer_ANE!$O24)</f>
        <v>0</v>
      </c>
      <c r="AC131" s="38">
        <f>IF(AC103=0,0,Prosumer_ANE!$O24)</f>
        <v>0</v>
      </c>
      <c r="AD131" s="38">
        <f>IF(AD103=0,0,Prosumer_ANE!$O24)</f>
        <v>0</v>
      </c>
      <c r="AE131" s="38">
        <f>IF(AE103=0,0,Prosumer_ANE!$O24)</f>
        <v>0</v>
      </c>
      <c r="AF131" s="38">
        <f>IF(AF103=0,0,Prosumer_ANE!$O24)</f>
        <v>0</v>
      </c>
      <c r="AG131" s="38">
        <f>IF(AG103=0,0,Prosumer_ANE!$O24)</f>
        <v>0</v>
      </c>
      <c r="AH131" s="38">
        <f>IF(AH103=0,0,Prosumer_ANE!$O24)</f>
        <v>0</v>
      </c>
      <c r="AI131" s="38">
        <f>IF(AI103=0,0,Prosumer_ANE!$O24)</f>
        <v>0</v>
      </c>
      <c r="AJ131" s="38">
        <f>IF(AJ103=0,0,Prosumer_ANE!$O24)</f>
        <v>0</v>
      </c>
      <c r="AK131" s="38">
        <f>IF(AK103=0,0,Prosumer_ANE!$O24)</f>
        <v>0</v>
      </c>
      <c r="AL131" s="38">
        <f>IF(AL103=0,0,Prosumer_ANE!$O24)</f>
        <v>0</v>
      </c>
      <c r="AM131" s="38">
        <f>IF(AM103=0,0,Prosumer_ANE!$O24)</f>
        <v>0</v>
      </c>
      <c r="AN131" s="38">
        <f>IF(AN103=0,0,Prosumer_ANE!$O24)</f>
        <v>0</v>
      </c>
      <c r="AO131" s="38">
        <f>IF(AO103=0,0,Prosumer_ANE!$O24)</f>
        <v>0</v>
      </c>
      <c r="AP131" s="38">
        <f>IF(AP103=0,0,Prosumer_ANE!$O24)</f>
        <v>0</v>
      </c>
      <c r="AQ131" s="38">
        <f>IF(AQ103=0,0,Prosumer_ANE!$O24)</f>
        <v>0</v>
      </c>
      <c r="AR131" s="38">
        <f>IF(AR103=0,0,Prosumer_ANE!$O24)</f>
        <v>0</v>
      </c>
      <c r="AS131" s="38">
        <f>IF(AS103=0,0,Prosumer_ANE!$O24)</f>
        <v>0</v>
      </c>
      <c r="AT131" s="38">
        <f>IF(AT103=0,0,Prosumer_ANE!$O24)</f>
        <v>0</v>
      </c>
      <c r="AU131">
        <v>11</v>
      </c>
    </row>
    <row r="132" spans="1:47">
      <c r="A132">
        <v>12</v>
      </c>
      <c r="B132" s="38">
        <f>IF(B104=0,0,Prosumer_ONE!$O25)</f>
        <v>0</v>
      </c>
      <c r="C132" s="38">
        <f>IF(C104=0,0,Prosumer_ONE!$O25)</f>
        <v>0</v>
      </c>
      <c r="D132" s="38">
        <f>IF(D104=0,0,Prosumer_ONE!$O25)</f>
        <v>0</v>
      </c>
      <c r="E132" s="38">
        <f>IF(E104=0,0,Prosumer_ONE!$O25)</f>
        <v>0</v>
      </c>
      <c r="F132" s="38">
        <f>IF(F104=0,0,Prosumer_ONE!$O25)</f>
        <v>0</v>
      </c>
      <c r="G132" s="38">
        <f>IF(G104=0,0,Prosumer_ONE!$O25)</f>
        <v>0</v>
      </c>
      <c r="H132" s="38">
        <f>IF(H104=0,0,Prosumer_ONE!$O25)</f>
        <v>0</v>
      </c>
      <c r="I132" s="38">
        <f>IF(I104=0,0,Prosumer_ONE!$O25)</f>
        <v>0</v>
      </c>
      <c r="J132" s="38">
        <f>IF(J104=0,0,Prosumer_ONE!$O25)</f>
        <v>0</v>
      </c>
      <c r="K132" s="38">
        <f>IF(K104=0,0,Prosumer_ONE!$O25)</f>
        <v>0</v>
      </c>
      <c r="L132" s="38">
        <f>IF(L104=0,0,Prosumer_ONE!$O25)</f>
        <v>0</v>
      </c>
      <c r="M132" s="38">
        <f>IF(M104=0,0,Prosumer_ONE!$O25)</f>
        <v>0</v>
      </c>
      <c r="N132" s="38">
        <f>IF(N104=0,0,Prosumer_ONE!$O25)</f>
        <v>0</v>
      </c>
      <c r="O132" s="38">
        <f>IF(O104=0,0,Prosumer_ONE!$O25)</f>
        <v>0</v>
      </c>
      <c r="P132" s="38">
        <f>IF(P104=0,0,Prosumer_ONE!$O25)</f>
        <v>0</v>
      </c>
      <c r="Q132" s="38">
        <f>IF(Q104=0,0,Prosumer_ONE!$O25)</f>
        <v>0</v>
      </c>
      <c r="R132" s="38">
        <f>IF(R104=0,0,Prosumer_ONE!$O25)</f>
        <v>0</v>
      </c>
      <c r="S132" s="38">
        <f>IF(S104=0,0,Prosumer_ONE!$O25)</f>
        <v>0</v>
      </c>
      <c r="T132" s="38">
        <f>IF(T104=0,0,Prosumer_ONE!$O25)</f>
        <v>0</v>
      </c>
      <c r="U132" s="38">
        <f>IF(U104=0,0,Prosumer_ONE!$O25)</f>
        <v>0</v>
      </c>
      <c r="V132">
        <v>12</v>
      </c>
      <c r="Z132">
        <v>12</v>
      </c>
      <c r="AA132" s="38">
        <f>IF(AA104=0,0,Prosumer_ANE!$O25)</f>
        <v>0</v>
      </c>
      <c r="AB132" s="38">
        <f>IF(AB104=0,0,Prosumer_ANE!$O25)</f>
        <v>0</v>
      </c>
      <c r="AC132" s="38">
        <f>IF(AC104=0,0,Prosumer_ANE!$O25)</f>
        <v>0</v>
      </c>
      <c r="AD132" s="38">
        <f>IF(AD104=0,0,Prosumer_ANE!$O25)</f>
        <v>0</v>
      </c>
      <c r="AE132" s="38">
        <f>IF(AE104=0,0,Prosumer_ANE!$O25)</f>
        <v>0</v>
      </c>
      <c r="AF132" s="38">
        <f>IF(AF104=0,0,Prosumer_ANE!$O25)</f>
        <v>0</v>
      </c>
      <c r="AG132" s="38">
        <f>IF(AG104=0,0,Prosumer_ANE!$O25)</f>
        <v>0</v>
      </c>
      <c r="AH132" s="38">
        <f>IF(AH104=0,0,Prosumer_ANE!$O25)</f>
        <v>0</v>
      </c>
      <c r="AI132" s="38">
        <f>IF(AI104=0,0,Prosumer_ANE!$O25)</f>
        <v>0</v>
      </c>
      <c r="AJ132" s="38">
        <f>IF(AJ104=0,0,Prosumer_ANE!$O25)</f>
        <v>0</v>
      </c>
      <c r="AK132" s="38">
        <f>IF(AK104=0,0,Prosumer_ANE!$O25)</f>
        <v>0</v>
      </c>
      <c r="AL132" s="38">
        <f>IF(AL104=0,0,Prosumer_ANE!$O25)</f>
        <v>0</v>
      </c>
      <c r="AM132" s="38">
        <f>IF(AM104=0,0,Prosumer_ANE!$O25)</f>
        <v>0</v>
      </c>
      <c r="AN132" s="38">
        <f>IF(AN104=0,0,Prosumer_ANE!$O25)</f>
        <v>0</v>
      </c>
      <c r="AO132" s="38">
        <f>IF(AO104=0,0,Prosumer_ANE!$O25)</f>
        <v>0</v>
      </c>
      <c r="AP132" s="38">
        <f>IF(AP104=0,0,Prosumer_ANE!$O25)</f>
        <v>0</v>
      </c>
      <c r="AQ132" s="38">
        <f>IF(AQ104=0,0,Prosumer_ANE!$O25)</f>
        <v>0</v>
      </c>
      <c r="AR132" s="38">
        <f>IF(AR104=0,0,Prosumer_ANE!$O25)</f>
        <v>0</v>
      </c>
      <c r="AS132" s="38">
        <f>IF(AS104=0,0,Prosumer_ANE!$O25)</f>
        <v>0</v>
      </c>
      <c r="AT132" s="38">
        <f>IF(AT104=0,0,Prosumer_ANE!$O25)</f>
        <v>0</v>
      </c>
      <c r="AU132">
        <v>12</v>
      </c>
    </row>
    <row r="133" spans="1:47">
      <c r="A133">
        <v>13</v>
      </c>
      <c r="B133" s="38">
        <f>IF(B105=0,0,Prosumer_ONE!$O26)</f>
        <v>0</v>
      </c>
      <c r="C133" s="38">
        <f>IF(C105=0,0,Prosumer_ONE!$O26)</f>
        <v>0</v>
      </c>
      <c r="D133" s="38">
        <f>IF(D105=0,0,Prosumer_ONE!$O26)</f>
        <v>0</v>
      </c>
      <c r="E133" s="38">
        <f>IF(E105=0,0,Prosumer_ONE!$O26)</f>
        <v>0</v>
      </c>
      <c r="F133" s="38">
        <f>IF(F105=0,0,Prosumer_ONE!$O26)</f>
        <v>0</v>
      </c>
      <c r="G133" s="38">
        <f>IF(G105=0,0,Prosumer_ONE!$O26)</f>
        <v>0</v>
      </c>
      <c r="H133" s="38">
        <f>IF(H105=0,0,Prosumer_ONE!$O26)</f>
        <v>0</v>
      </c>
      <c r="I133" s="38">
        <f>IF(I105=0,0,Prosumer_ONE!$O26)</f>
        <v>0</v>
      </c>
      <c r="J133" s="38">
        <f>IF(J105=0,0,Prosumer_ONE!$O26)</f>
        <v>0</v>
      </c>
      <c r="K133" s="38">
        <f>IF(K105=0,0,Prosumer_ONE!$O26)</f>
        <v>0</v>
      </c>
      <c r="L133" s="38">
        <f>IF(L105=0,0,Prosumer_ONE!$O26)</f>
        <v>0</v>
      </c>
      <c r="M133" s="38">
        <f>IF(M105=0,0,Prosumer_ONE!$O26)</f>
        <v>0</v>
      </c>
      <c r="N133" s="38">
        <f>IF(N105=0,0,Prosumer_ONE!$O26)</f>
        <v>0</v>
      </c>
      <c r="O133" s="38">
        <f>IF(O105=0,0,Prosumer_ONE!$O26)</f>
        <v>0</v>
      </c>
      <c r="P133" s="38">
        <f>IF(P105=0,0,Prosumer_ONE!$O26)</f>
        <v>0</v>
      </c>
      <c r="Q133" s="38">
        <f>IF(Q105=0,0,Prosumer_ONE!$O26)</f>
        <v>0</v>
      </c>
      <c r="R133" s="38">
        <f>IF(R105=0,0,Prosumer_ONE!$O26)</f>
        <v>0</v>
      </c>
      <c r="S133" s="38">
        <f>IF(S105=0,0,Prosumer_ONE!$O26)</f>
        <v>0</v>
      </c>
      <c r="T133" s="38">
        <f>IF(T105=0,0,Prosumer_ONE!$O26)</f>
        <v>0</v>
      </c>
      <c r="U133" s="38">
        <f>IF(U105=0,0,Prosumer_ONE!$O26)</f>
        <v>0</v>
      </c>
      <c r="V133">
        <v>13</v>
      </c>
      <c r="Z133">
        <v>13</v>
      </c>
      <c r="AA133" s="38">
        <f>IF(AA105=0,0,Prosumer_ANE!$O26)</f>
        <v>0</v>
      </c>
      <c r="AB133" s="38">
        <f>IF(AB105=0,0,Prosumer_ANE!$O26)</f>
        <v>0</v>
      </c>
      <c r="AC133" s="38">
        <f>IF(AC105=0,0,Prosumer_ANE!$O26)</f>
        <v>0</v>
      </c>
      <c r="AD133" s="38">
        <f>IF(AD105=0,0,Prosumer_ANE!$O26)</f>
        <v>0</v>
      </c>
      <c r="AE133" s="38">
        <f>IF(AE105=0,0,Prosumer_ANE!$O26)</f>
        <v>0</v>
      </c>
      <c r="AF133" s="38">
        <f>IF(AF105=0,0,Prosumer_ANE!$O26)</f>
        <v>0</v>
      </c>
      <c r="AG133" s="38">
        <f>IF(AG105=0,0,Prosumer_ANE!$O26)</f>
        <v>0</v>
      </c>
      <c r="AH133" s="38">
        <f>IF(AH105=0,0,Prosumer_ANE!$O26)</f>
        <v>0</v>
      </c>
      <c r="AI133" s="38">
        <f>IF(AI105=0,0,Prosumer_ANE!$O26)</f>
        <v>0</v>
      </c>
      <c r="AJ133" s="38">
        <f>IF(AJ105=0,0,Prosumer_ANE!$O26)</f>
        <v>0</v>
      </c>
      <c r="AK133" s="38">
        <f>IF(AK105=0,0,Prosumer_ANE!$O26)</f>
        <v>0</v>
      </c>
      <c r="AL133" s="38">
        <f>IF(AL105=0,0,Prosumer_ANE!$O26)</f>
        <v>0</v>
      </c>
      <c r="AM133" s="38">
        <f>IF(AM105=0,0,Prosumer_ANE!$O26)</f>
        <v>0</v>
      </c>
      <c r="AN133" s="38">
        <f>IF(AN105=0,0,Prosumer_ANE!$O26)</f>
        <v>0</v>
      </c>
      <c r="AO133" s="38">
        <f>IF(AO105=0,0,Prosumer_ANE!$O26)</f>
        <v>0</v>
      </c>
      <c r="AP133" s="38">
        <f>IF(AP105=0,0,Prosumer_ANE!$O26)</f>
        <v>0</v>
      </c>
      <c r="AQ133" s="38">
        <f>IF(AQ105=0,0,Prosumer_ANE!$O26)</f>
        <v>0</v>
      </c>
      <c r="AR133" s="38">
        <f>IF(AR105=0,0,Prosumer_ANE!$O26)</f>
        <v>0</v>
      </c>
      <c r="AS133" s="38">
        <f>IF(AS105=0,0,Prosumer_ANE!$O26)</f>
        <v>0</v>
      </c>
      <c r="AT133" s="38">
        <f>IF(AT105=0,0,Prosumer_ANE!$O26)</f>
        <v>0</v>
      </c>
      <c r="AU133">
        <v>13</v>
      </c>
    </row>
    <row r="134" spans="1:47">
      <c r="A134">
        <v>14</v>
      </c>
      <c r="B134" s="38">
        <f>IF(B106=0,0,Prosumer_ONE!$O27)</f>
        <v>0</v>
      </c>
      <c r="C134" s="38">
        <f>IF(C106=0,0,Prosumer_ONE!$O27)</f>
        <v>0</v>
      </c>
      <c r="D134" s="38">
        <f>IF(D106=0,0,Prosumer_ONE!$O27)</f>
        <v>0</v>
      </c>
      <c r="E134" s="38">
        <f>IF(E106=0,0,Prosumer_ONE!$O27)</f>
        <v>0</v>
      </c>
      <c r="F134" s="38">
        <f>IF(F106=0,0,Prosumer_ONE!$O27)</f>
        <v>0</v>
      </c>
      <c r="G134" s="38">
        <f>IF(G106=0,0,Prosumer_ONE!$O27)</f>
        <v>0</v>
      </c>
      <c r="H134" s="38">
        <f>IF(H106=0,0,Prosumer_ONE!$O27)</f>
        <v>0</v>
      </c>
      <c r="I134" s="38">
        <f>IF(I106=0,0,Prosumer_ONE!$O27)</f>
        <v>0</v>
      </c>
      <c r="J134" s="38">
        <f>IF(J106=0,0,Prosumer_ONE!$O27)</f>
        <v>0</v>
      </c>
      <c r="K134" s="38">
        <f>IF(K106=0,0,Prosumer_ONE!$O27)</f>
        <v>0</v>
      </c>
      <c r="L134" s="38">
        <f>IF(L106=0,0,Prosumer_ONE!$O27)</f>
        <v>0</v>
      </c>
      <c r="M134" s="38">
        <f>IF(M106=0,0,Prosumer_ONE!$O27)</f>
        <v>0</v>
      </c>
      <c r="N134" s="38">
        <f>IF(N106=0,0,Prosumer_ONE!$O27)</f>
        <v>0</v>
      </c>
      <c r="O134" s="38">
        <f>IF(O106=0,0,Prosumer_ONE!$O27)</f>
        <v>0</v>
      </c>
      <c r="P134" s="38">
        <f>IF(P106=0,0,Prosumer_ONE!$O27)</f>
        <v>0</v>
      </c>
      <c r="Q134" s="38">
        <f>IF(Q106=0,0,Prosumer_ONE!$O27)</f>
        <v>0</v>
      </c>
      <c r="R134" s="38">
        <f>IF(R106=0,0,Prosumer_ONE!$O27)</f>
        <v>0</v>
      </c>
      <c r="S134" s="38">
        <f>IF(S106=0,0,Prosumer_ONE!$O27)</f>
        <v>0</v>
      </c>
      <c r="T134" s="38">
        <f>IF(T106=0,0,Prosumer_ONE!$O27)</f>
        <v>0</v>
      </c>
      <c r="U134" s="38">
        <f>IF(U106=0,0,Prosumer_ONE!$O27)</f>
        <v>0</v>
      </c>
      <c r="V134">
        <v>14</v>
      </c>
      <c r="Z134">
        <v>14</v>
      </c>
      <c r="AA134" s="38">
        <f>IF(AA106=0,0,Prosumer_ANE!$O27)</f>
        <v>0</v>
      </c>
      <c r="AB134" s="38">
        <f>IF(AB106=0,0,Prosumer_ANE!$O27)</f>
        <v>0</v>
      </c>
      <c r="AC134" s="38">
        <f>IF(AC106=0,0,Prosumer_ANE!$O27)</f>
        <v>0</v>
      </c>
      <c r="AD134" s="38">
        <f>IF(AD106=0,0,Prosumer_ANE!$O27)</f>
        <v>0</v>
      </c>
      <c r="AE134" s="38">
        <f>IF(AE106=0,0,Prosumer_ANE!$O27)</f>
        <v>0</v>
      </c>
      <c r="AF134" s="38">
        <f>IF(AF106=0,0,Prosumer_ANE!$O27)</f>
        <v>0</v>
      </c>
      <c r="AG134" s="38">
        <f>IF(AG106=0,0,Prosumer_ANE!$O27)</f>
        <v>0</v>
      </c>
      <c r="AH134" s="38">
        <f>IF(AH106=0,0,Prosumer_ANE!$O27)</f>
        <v>0</v>
      </c>
      <c r="AI134" s="38">
        <f>IF(AI106=0,0,Prosumer_ANE!$O27)</f>
        <v>0</v>
      </c>
      <c r="AJ134" s="38">
        <f>IF(AJ106=0,0,Prosumer_ANE!$O27)</f>
        <v>0</v>
      </c>
      <c r="AK134" s="38">
        <f>IF(AK106=0,0,Prosumer_ANE!$O27)</f>
        <v>0</v>
      </c>
      <c r="AL134" s="38">
        <f>IF(AL106=0,0,Prosumer_ANE!$O27)</f>
        <v>0</v>
      </c>
      <c r="AM134" s="38">
        <f>IF(AM106=0,0,Prosumer_ANE!$O27)</f>
        <v>0</v>
      </c>
      <c r="AN134" s="38">
        <f>IF(AN106=0,0,Prosumer_ANE!$O27)</f>
        <v>0</v>
      </c>
      <c r="AO134" s="38">
        <f>IF(AO106=0,0,Prosumer_ANE!$O27)</f>
        <v>0</v>
      </c>
      <c r="AP134" s="38">
        <f>IF(AP106=0,0,Prosumer_ANE!$O27)</f>
        <v>0</v>
      </c>
      <c r="AQ134" s="38">
        <f>IF(AQ106=0,0,Prosumer_ANE!$O27)</f>
        <v>0</v>
      </c>
      <c r="AR134" s="38">
        <f>IF(AR106=0,0,Prosumer_ANE!$O27)</f>
        <v>0</v>
      </c>
      <c r="AS134" s="38">
        <f>IF(AS106=0,0,Prosumer_ANE!$O27)</f>
        <v>0</v>
      </c>
      <c r="AT134" s="38">
        <f>IF(AT106=0,0,Prosumer_ANE!$O27)</f>
        <v>0</v>
      </c>
      <c r="AU134">
        <v>14</v>
      </c>
    </row>
    <row r="135" spans="1:47">
      <c r="A135">
        <v>15</v>
      </c>
      <c r="B135" s="38">
        <f>IF(B107=0,0,Prosumer_ONE!$O28)</f>
        <v>0</v>
      </c>
      <c r="C135" s="38">
        <f>IF(C107=0,0,Prosumer_ONE!$O28)</f>
        <v>0</v>
      </c>
      <c r="D135" s="38">
        <f>IF(D107=0,0,Prosumer_ONE!$O28)</f>
        <v>0</v>
      </c>
      <c r="E135" s="38">
        <f>IF(E107=0,0,Prosumer_ONE!$O28)</f>
        <v>0</v>
      </c>
      <c r="F135" s="38">
        <f>IF(F107=0,0,Prosumer_ONE!$O28)</f>
        <v>0</v>
      </c>
      <c r="G135" s="38">
        <f>IF(G107=0,0,Prosumer_ONE!$O28)</f>
        <v>0</v>
      </c>
      <c r="H135" s="38">
        <f>IF(H107=0,0,Prosumer_ONE!$O28)</f>
        <v>0</v>
      </c>
      <c r="I135" s="38">
        <f>IF(I107=0,0,Prosumer_ONE!$O28)</f>
        <v>0</v>
      </c>
      <c r="J135" s="38">
        <f>IF(J107=0,0,Prosumer_ONE!$O28)</f>
        <v>0</v>
      </c>
      <c r="K135" s="38">
        <f>IF(K107=0,0,Prosumer_ONE!$O28)</f>
        <v>0</v>
      </c>
      <c r="L135" s="38">
        <f>IF(L107=0,0,Prosumer_ONE!$O28)</f>
        <v>0</v>
      </c>
      <c r="M135" s="38">
        <f>IF(M107=0,0,Prosumer_ONE!$O28)</f>
        <v>0</v>
      </c>
      <c r="N135" s="38">
        <f>IF(N107=0,0,Prosumer_ONE!$O28)</f>
        <v>0</v>
      </c>
      <c r="O135" s="38">
        <f>IF(O107=0,0,Prosumer_ONE!$O28)</f>
        <v>0</v>
      </c>
      <c r="P135" s="38">
        <f>IF(P107=0,0,Prosumer_ONE!$O28)</f>
        <v>0</v>
      </c>
      <c r="Q135" s="38">
        <f>IF(Q107=0,0,Prosumer_ONE!$O28)</f>
        <v>0</v>
      </c>
      <c r="R135" s="38">
        <f>IF(R107=0,0,Prosumer_ONE!$O28)</f>
        <v>0</v>
      </c>
      <c r="S135" s="38">
        <f>IF(S107=0,0,Prosumer_ONE!$O28)</f>
        <v>0</v>
      </c>
      <c r="T135" s="38">
        <f>IF(T107=0,0,Prosumer_ONE!$O28)</f>
        <v>0</v>
      </c>
      <c r="U135" s="38">
        <f>IF(U107=0,0,Prosumer_ONE!$O28)</f>
        <v>0</v>
      </c>
      <c r="V135">
        <v>15</v>
      </c>
      <c r="Z135">
        <v>15</v>
      </c>
      <c r="AA135" s="38">
        <f>IF(AA107=0,0,Prosumer_ANE!$O28)</f>
        <v>0</v>
      </c>
      <c r="AB135" s="38">
        <f>IF(AB107=0,0,Prosumer_ANE!$O28)</f>
        <v>0</v>
      </c>
      <c r="AC135" s="38">
        <f>IF(AC107=0,0,Prosumer_ANE!$O28)</f>
        <v>0</v>
      </c>
      <c r="AD135" s="38">
        <f>IF(AD107=0,0,Prosumer_ANE!$O28)</f>
        <v>0</v>
      </c>
      <c r="AE135" s="38">
        <f>IF(AE107=0,0,Prosumer_ANE!$O28)</f>
        <v>0</v>
      </c>
      <c r="AF135" s="38">
        <f>IF(AF107=0,0,Prosumer_ANE!$O28)</f>
        <v>0</v>
      </c>
      <c r="AG135" s="38">
        <f>IF(AG107=0,0,Prosumer_ANE!$O28)</f>
        <v>0</v>
      </c>
      <c r="AH135" s="38">
        <f>IF(AH107=0,0,Prosumer_ANE!$O28)</f>
        <v>0</v>
      </c>
      <c r="AI135" s="38">
        <f>IF(AI107=0,0,Prosumer_ANE!$O28)</f>
        <v>0</v>
      </c>
      <c r="AJ135" s="38">
        <f>IF(AJ107=0,0,Prosumer_ANE!$O28)</f>
        <v>0</v>
      </c>
      <c r="AK135" s="38">
        <f>IF(AK107=0,0,Prosumer_ANE!$O28)</f>
        <v>0</v>
      </c>
      <c r="AL135" s="38">
        <f>IF(AL107=0,0,Prosumer_ANE!$O28)</f>
        <v>0</v>
      </c>
      <c r="AM135" s="38">
        <f>IF(AM107=0,0,Prosumer_ANE!$O28)</f>
        <v>0</v>
      </c>
      <c r="AN135" s="38">
        <f>IF(AN107=0,0,Prosumer_ANE!$O28)</f>
        <v>0</v>
      </c>
      <c r="AO135" s="38">
        <f>IF(AO107=0,0,Prosumer_ANE!$O28)</f>
        <v>0</v>
      </c>
      <c r="AP135" s="38">
        <f>IF(AP107=0,0,Prosumer_ANE!$O28)</f>
        <v>0</v>
      </c>
      <c r="AQ135" s="38">
        <f>IF(AQ107=0,0,Prosumer_ANE!$O28)</f>
        <v>0</v>
      </c>
      <c r="AR135" s="38">
        <f>IF(AR107=0,0,Prosumer_ANE!$O28)</f>
        <v>0</v>
      </c>
      <c r="AS135" s="38">
        <f>IF(AS107=0,0,Prosumer_ANE!$O28)</f>
        <v>0</v>
      </c>
      <c r="AT135" s="38">
        <f>IF(AT107=0,0,Prosumer_ANE!$O28)</f>
        <v>0</v>
      </c>
      <c r="AU135">
        <v>15</v>
      </c>
    </row>
    <row r="136" spans="1:47">
      <c r="A136">
        <v>16</v>
      </c>
      <c r="B136" s="38">
        <f>IF(B108=0,0,Prosumer_ONE!$O29)</f>
        <v>0</v>
      </c>
      <c r="C136" s="38">
        <f>IF(C108=0,0,Prosumer_ONE!$O29)</f>
        <v>0</v>
      </c>
      <c r="D136" s="38">
        <f>IF(D108=0,0,Prosumer_ONE!$O29)</f>
        <v>0</v>
      </c>
      <c r="E136" s="38">
        <f>IF(E108=0,0,Prosumer_ONE!$O29)</f>
        <v>0</v>
      </c>
      <c r="F136" s="38">
        <f>IF(F108=0,0,Prosumer_ONE!$O29)</f>
        <v>0</v>
      </c>
      <c r="G136" s="38">
        <f>IF(G108=0,0,Prosumer_ONE!$O29)</f>
        <v>0</v>
      </c>
      <c r="H136" s="38">
        <f>IF(H108=0,0,Prosumer_ONE!$O29)</f>
        <v>0</v>
      </c>
      <c r="I136" s="38">
        <f>IF(I108=0,0,Prosumer_ONE!$O29)</f>
        <v>0</v>
      </c>
      <c r="J136" s="38">
        <f>IF(J108=0,0,Prosumer_ONE!$O29)</f>
        <v>0</v>
      </c>
      <c r="K136" s="38">
        <f>IF(K108=0,0,Prosumer_ONE!$O29)</f>
        <v>0</v>
      </c>
      <c r="L136" s="38">
        <f>IF(L108=0,0,Prosumer_ONE!$O29)</f>
        <v>0</v>
      </c>
      <c r="M136" s="38">
        <f>IF(M108=0,0,Prosumer_ONE!$O29)</f>
        <v>0</v>
      </c>
      <c r="N136" s="38">
        <f>IF(N108=0,0,Prosumer_ONE!$O29)</f>
        <v>0</v>
      </c>
      <c r="O136" s="38">
        <f>IF(O108=0,0,Prosumer_ONE!$O29)</f>
        <v>0</v>
      </c>
      <c r="P136" s="38">
        <f>IF(P108=0,0,Prosumer_ONE!$O29)</f>
        <v>0</v>
      </c>
      <c r="Q136" s="38">
        <f>IF(Q108=0,0,Prosumer_ONE!$O29)</f>
        <v>0</v>
      </c>
      <c r="R136" s="38">
        <f>IF(R108=0,0,Prosumer_ONE!$O29)</f>
        <v>0</v>
      </c>
      <c r="S136" s="38">
        <f>IF(S108=0,0,Prosumer_ONE!$O29)</f>
        <v>0</v>
      </c>
      <c r="T136" s="38">
        <f>IF(T108=0,0,Prosumer_ONE!$O29)</f>
        <v>0</v>
      </c>
      <c r="U136" s="38">
        <f>IF(U108=0,0,Prosumer_ONE!$O29)</f>
        <v>0</v>
      </c>
      <c r="V136">
        <v>16</v>
      </c>
      <c r="Z136">
        <v>16</v>
      </c>
      <c r="AA136" s="38">
        <f>IF(AA108=0,0,Prosumer_ANE!$O29)</f>
        <v>0</v>
      </c>
      <c r="AB136" s="38">
        <f>IF(AB108=0,0,Prosumer_ANE!$O29)</f>
        <v>0</v>
      </c>
      <c r="AC136" s="38">
        <f>IF(AC108=0,0,Prosumer_ANE!$O29)</f>
        <v>0</v>
      </c>
      <c r="AD136" s="38">
        <f>IF(AD108=0,0,Prosumer_ANE!$O29)</f>
        <v>0</v>
      </c>
      <c r="AE136" s="38">
        <f>IF(AE108=0,0,Prosumer_ANE!$O29)</f>
        <v>0</v>
      </c>
      <c r="AF136" s="38">
        <f>IF(AF108=0,0,Prosumer_ANE!$O29)</f>
        <v>0</v>
      </c>
      <c r="AG136" s="38">
        <f>IF(AG108=0,0,Prosumer_ANE!$O29)</f>
        <v>0</v>
      </c>
      <c r="AH136" s="38">
        <f>IF(AH108=0,0,Prosumer_ANE!$O29)</f>
        <v>0</v>
      </c>
      <c r="AI136" s="38">
        <f>IF(AI108=0,0,Prosumer_ANE!$O29)</f>
        <v>0</v>
      </c>
      <c r="AJ136" s="38">
        <f>IF(AJ108=0,0,Prosumer_ANE!$O29)</f>
        <v>0</v>
      </c>
      <c r="AK136" s="38">
        <f>IF(AK108=0,0,Prosumer_ANE!$O29)</f>
        <v>0</v>
      </c>
      <c r="AL136" s="38">
        <f>IF(AL108=0,0,Prosumer_ANE!$O29)</f>
        <v>0</v>
      </c>
      <c r="AM136" s="38">
        <f>IF(AM108=0,0,Prosumer_ANE!$O29)</f>
        <v>0</v>
      </c>
      <c r="AN136" s="38">
        <f>IF(AN108=0,0,Prosumer_ANE!$O29)</f>
        <v>0</v>
      </c>
      <c r="AO136" s="38">
        <f>IF(AO108=0,0,Prosumer_ANE!$O29)</f>
        <v>0</v>
      </c>
      <c r="AP136" s="38">
        <f>IF(AP108=0,0,Prosumer_ANE!$O29)</f>
        <v>0</v>
      </c>
      <c r="AQ136" s="38">
        <f>IF(AQ108=0,0,Prosumer_ANE!$O29)</f>
        <v>0</v>
      </c>
      <c r="AR136" s="38">
        <f>IF(AR108=0,0,Prosumer_ANE!$O29)</f>
        <v>0</v>
      </c>
      <c r="AS136" s="38">
        <f>IF(AS108=0,0,Prosumer_ANE!$O29)</f>
        <v>0</v>
      </c>
      <c r="AT136" s="38">
        <f>IF(AT108=0,0,Prosumer_ANE!$O29)</f>
        <v>0</v>
      </c>
      <c r="AU136">
        <v>16</v>
      </c>
    </row>
    <row r="137" spans="1:47">
      <c r="A137">
        <v>17</v>
      </c>
      <c r="B137" s="38">
        <f>IF(B109=0,0,Prosumer_ONE!$O30)</f>
        <v>0</v>
      </c>
      <c r="C137" s="38">
        <f>IF(C109=0,0,Prosumer_ONE!$O30)</f>
        <v>0</v>
      </c>
      <c r="D137" s="38">
        <f>IF(D109=0,0,Prosumer_ONE!$O30)</f>
        <v>0</v>
      </c>
      <c r="E137" s="38">
        <f>IF(E109=0,0,Prosumer_ONE!$O30)</f>
        <v>0</v>
      </c>
      <c r="F137" s="38">
        <f>IF(F109=0,0,Prosumer_ONE!$O30)</f>
        <v>0</v>
      </c>
      <c r="G137" s="38">
        <f>IF(G109=0,0,Prosumer_ONE!$O30)</f>
        <v>0</v>
      </c>
      <c r="H137" s="38">
        <f>IF(H109=0,0,Prosumer_ONE!$O30)</f>
        <v>0</v>
      </c>
      <c r="I137" s="38">
        <f>IF(I109=0,0,Prosumer_ONE!$O30)</f>
        <v>0</v>
      </c>
      <c r="J137" s="38">
        <f>IF(J109=0,0,Prosumer_ONE!$O30)</f>
        <v>0</v>
      </c>
      <c r="K137" s="38">
        <f>IF(K109=0,0,Prosumer_ONE!$O30)</f>
        <v>0</v>
      </c>
      <c r="L137" s="38">
        <f>IF(L109=0,0,Prosumer_ONE!$O30)</f>
        <v>0</v>
      </c>
      <c r="M137" s="38">
        <f>IF(M109=0,0,Prosumer_ONE!$O30)</f>
        <v>0</v>
      </c>
      <c r="N137" s="38">
        <f>IF(N109=0,0,Prosumer_ONE!$O30)</f>
        <v>0</v>
      </c>
      <c r="O137" s="38">
        <f>IF(O109=0,0,Prosumer_ONE!$O30)</f>
        <v>0</v>
      </c>
      <c r="P137" s="38">
        <f>IF(P109=0,0,Prosumer_ONE!$O30)</f>
        <v>0</v>
      </c>
      <c r="Q137" s="38">
        <f>IF(Q109=0,0,Prosumer_ONE!$O30)</f>
        <v>0</v>
      </c>
      <c r="R137" s="38">
        <f>IF(R109=0,0,Prosumer_ONE!$O30)</f>
        <v>0</v>
      </c>
      <c r="S137" s="38">
        <f>IF(S109=0,0,Prosumer_ONE!$O30)</f>
        <v>0</v>
      </c>
      <c r="T137" s="38">
        <f>IF(T109=0,0,Prosumer_ONE!$O30)</f>
        <v>0</v>
      </c>
      <c r="U137" s="38">
        <f>IF(U109=0,0,Prosumer_ONE!$O30)</f>
        <v>0</v>
      </c>
      <c r="V137">
        <v>17</v>
      </c>
      <c r="Z137">
        <v>17</v>
      </c>
      <c r="AA137" s="38">
        <f>IF(AA109=0,0,Prosumer_ANE!$O30)</f>
        <v>0</v>
      </c>
      <c r="AB137" s="38">
        <f>IF(AB109=0,0,Prosumer_ANE!$O30)</f>
        <v>0</v>
      </c>
      <c r="AC137" s="38">
        <f>IF(AC109=0,0,Prosumer_ANE!$O30)</f>
        <v>0</v>
      </c>
      <c r="AD137" s="38">
        <f>IF(AD109=0,0,Prosumer_ANE!$O30)</f>
        <v>0</v>
      </c>
      <c r="AE137" s="38">
        <f>IF(AE109=0,0,Prosumer_ANE!$O30)</f>
        <v>0</v>
      </c>
      <c r="AF137" s="38">
        <f>IF(AF109=0,0,Prosumer_ANE!$O30)</f>
        <v>0</v>
      </c>
      <c r="AG137" s="38">
        <f>IF(AG109=0,0,Prosumer_ANE!$O30)</f>
        <v>0</v>
      </c>
      <c r="AH137" s="38">
        <f>IF(AH109=0,0,Prosumer_ANE!$O30)</f>
        <v>0</v>
      </c>
      <c r="AI137" s="38">
        <f>IF(AI109=0,0,Prosumer_ANE!$O30)</f>
        <v>0</v>
      </c>
      <c r="AJ137" s="38">
        <f>IF(AJ109=0,0,Prosumer_ANE!$O30)</f>
        <v>0</v>
      </c>
      <c r="AK137" s="38">
        <f>IF(AK109=0,0,Prosumer_ANE!$O30)</f>
        <v>0</v>
      </c>
      <c r="AL137" s="38">
        <f>IF(AL109=0,0,Prosumer_ANE!$O30)</f>
        <v>0</v>
      </c>
      <c r="AM137" s="38">
        <f>IF(AM109=0,0,Prosumer_ANE!$O30)</f>
        <v>0</v>
      </c>
      <c r="AN137" s="38">
        <f>IF(AN109=0,0,Prosumer_ANE!$O30)</f>
        <v>0</v>
      </c>
      <c r="AO137" s="38">
        <f>IF(AO109=0,0,Prosumer_ANE!$O30)</f>
        <v>0</v>
      </c>
      <c r="AP137" s="38">
        <f>IF(AP109=0,0,Prosumer_ANE!$O30)</f>
        <v>0</v>
      </c>
      <c r="AQ137" s="38">
        <f>IF(AQ109=0,0,Prosumer_ANE!$O30)</f>
        <v>0</v>
      </c>
      <c r="AR137" s="38">
        <f>IF(AR109=0,0,Prosumer_ANE!$O30)</f>
        <v>0</v>
      </c>
      <c r="AS137" s="38">
        <f>IF(AS109=0,0,Prosumer_ANE!$O30)</f>
        <v>0</v>
      </c>
      <c r="AT137" s="38">
        <f>IF(AT109=0,0,Prosumer_ANE!$O30)</f>
        <v>0</v>
      </c>
      <c r="AU137">
        <v>17</v>
      </c>
    </row>
    <row r="138" spans="1:47">
      <c r="A138">
        <v>18</v>
      </c>
      <c r="B138" s="38">
        <f>IF(B110=0,0,Prosumer_ONE!$O31)</f>
        <v>0</v>
      </c>
      <c r="C138" s="38">
        <f>IF(C110=0,0,Prosumer_ONE!$O31)</f>
        <v>0</v>
      </c>
      <c r="D138" s="38">
        <f>IF(D110=0,0,Prosumer_ONE!$O31)</f>
        <v>0</v>
      </c>
      <c r="E138" s="38">
        <f>IF(E110=0,0,Prosumer_ONE!$O31)</f>
        <v>0</v>
      </c>
      <c r="F138" s="38">
        <f>IF(F110=0,0,Prosumer_ONE!$O31)</f>
        <v>0</v>
      </c>
      <c r="G138" s="38">
        <f>IF(G110=0,0,Prosumer_ONE!$O31)</f>
        <v>0</v>
      </c>
      <c r="H138" s="38">
        <f>IF(H110=0,0,Prosumer_ONE!$O31)</f>
        <v>0</v>
      </c>
      <c r="I138" s="38">
        <f>IF(I110=0,0,Prosumer_ONE!$O31)</f>
        <v>0</v>
      </c>
      <c r="J138" s="38">
        <f>IF(J110=0,0,Prosumer_ONE!$O31)</f>
        <v>0</v>
      </c>
      <c r="K138" s="38">
        <f>IF(K110=0,0,Prosumer_ONE!$O31)</f>
        <v>0</v>
      </c>
      <c r="L138" s="38">
        <f>IF(L110=0,0,Prosumer_ONE!$O31)</f>
        <v>0</v>
      </c>
      <c r="M138" s="38">
        <f>IF(M110=0,0,Prosumer_ONE!$O31)</f>
        <v>0</v>
      </c>
      <c r="N138" s="38">
        <f>IF(N110=0,0,Prosumer_ONE!$O31)</f>
        <v>0</v>
      </c>
      <c r="O138" s="38">
        <f>IF(O110=0,0,Prosumer_ONE!$O31)</f>
        <v>0</v>
      </c>
      <c r="P138" s="38">
        <f>IF(P110=0,0,Prosumer_ONE!$O31)</f>
        <v>0</v>
      </c>
      <c r="Q138" s="38">
        <f>IF(Q110=0,0,Prosumer_ONE!$O31)</f>
        <v>0</v>
      </c>
      <c r="R138" s="38">
        <f>IF(R110=0,0,Prosumer_ONE!$O31)</f>
        <v>0</v>
      </c>
      <c r="S138" s="38">
        <f>IF(S110=0,0,Prosumer_ONE!$O31)</f>
        <v>0</v>
      </c>
      <c r="T138" s="38">
        <f>IF(T110=0,0,Prosumer_ONE!$O31)</f>
        <v>0</v>
      </c>
      <c r="U138" s="38">
        <f>IF(U110=0,0,Prosumer_ONE!$O31)</f>
        <v>0</v>
      </c>
      <c r="V138">
        <v>18</v>
      </c>
      <c r="Z138">
        <v>18</v>
      </c>
      <c r="AA138" s="38">
        <f>IF(AA110=0,0,Prosumer_ANE!$O31)</f>
        <v>0</v>
      </c>
      <c r="AB138" s="38">
        <f>IF(AB110=0,0,Prosumer_ANE!$O31)</f>
        <v>0</v>
      </c>
      <c r="AC138" s="38">
        <f>IF(AC110=0,0,Prosumer_ANE!$O31)</f>
        <v>0</v>
      </c>
      <c r="AD138" s="38">
        <f>IF(AD110=0,0,Prosumer_ANE!$O31)</f>
        <v>0</v>
      </c>
      <c r="AE138" s="38">
        <f>IF(AE110=0,0,Prosumer_ANE!$O31)</f>
        <v>0</v>
      </c>
      <c r="AF138" s="38">
        <f>IF(AF110=0,0,Prosumer_ANE!$O31)</f>
        <v>0</v>
      </c>
      <c r="AG138" s="38">
        <f>IF(AG110=0,0,Prosumer_ANE!$O31)</f>
        <v>0</v>
      </c>
      <c r="AH138" s="38">
        <f>IF(AH110=0,0,Prosumer_ANE!$O31)</f>
        <v>0</v>
      </c>
      <c r="AI138" s="38">
        <f>IF(AI110=0,0,Prosumer_ANE!$O31)</f>
        <v>0</v>
      </c>
      <c r="AJ138" s="38">
        <f>IF(AJ110=0,0,Prosumer_ANE!$O31)</f>
        <v>0</v>
      </c>
      <c r="AK138" s="38">
        <f>IF(AK110=0,0,Prosumer_ANE!$O31)</f>
        <v>0</v>
      </c>
      <c r="AL138" s="38">
        <f>IF(AL110=0,0,Prosumer_ANE!$O31)</f>
        <v>0</v>
      </c>
      <c r="AM138" s="38">
        <f>IF(AM110=0,0,Prosumer_ANE!$O31)</f>
        <v>0</v>
      </c>
      <c r="AN138" s="38">
        <f>IF(AN110=0,0,Prosumer_ANE!$O31)</f>
        <v>0</v>
      </c>
      <c r="AO138" s="38">
        <f>IF(AO110=0,0,Prosumer_ANE!$O31)</f>
        <v>0</v>
      </c>
      <c r="AP138" s="38">
        <f>IF(AP110=0,0,Prosumer_ANE!$O31)</f>
        <v>0</v>
      </c>
      <c r="AQ138" s="38">
        <f>IF(AQ110=0,0,Prosumer_ANE!$O31)</f>
        <v>0</v>
      </c>
      <c r="AR138" s="38">
        <f>IF(AR110=0,0,Prosumer_ANE!$O31)</f>
        <v>0</v>
      </c>
      <c r="AS138" s="38">
        <f>IF(AS110=0,0,Prosumer_ANE!$O31)</f>
        <v>0</v>
      </c>
      <c r="AT138" s="38">
        <f>IF(AT110=0,0,Prosumer_ANE!$O31)</f>
        <v>0</v>
      </c>
      <c r="AU138">
        <v>18</v>
      </c>
    </row>
    <row r="139" spans="1:47">
      <c r="A139">
        <v>19</v>
      </c>
      <c r="B139" s="38">
        <f>IF(B111=0,0,Prosumer_ONE!$O32)</f>
        <v>0</v>
      </c>
      <c r="C139" s="38">
        <f>IF(C111=0,0,Prosumer_ONE!$O32)</f>
        <v>0</v>
      </c>
      <c r="D139" s="38">
        <f>IF(D111=0,0,Prosumer_ONE!$O32)</f>
        <v>0</v>
      </c>
      <c r="E139" s="38">
        <f>IF(E111=0,0,Prosumer_ONE!$O32)</f>
        <v>0</v>
      </c>
      <c r="F139" s="38">
        <f>IF(F111=0,0,Prosumer_ONE!$O32)</f>
        <v>0</v>
      </c>
      <c r="G139" s="38">
        <f>IF(G111=0,0,Prosumer_ONE!$O32)</f>
        <v>0</v>
      </c>
      <c r="H139" s="38">
        <f>IF(H111=0,0,Prosumer_ONE!$O32)</f>
        <v>0</v>
      </c>
      <c r="I139" s="38">
        <f>IF(I111=0,0,Prosumer_ONE!$O32)</f>
        <v>0</v>
      </c>
      <c r="J139" s="38">
        <f>IF(J111=0,0,Prosumer_ONE!$O32)</f>
        <v>0</v>
      </c>
      <c r="K139" s="38">
        <f>IF(K111=0,0,Prosumer_ONE!$O32)</f>
        <v>0</v>
      </c>
      <c r="L139" s="38">
        <f>IF(L111=0,0,Prosumer_ONE!$O32)</f>
        <v>0</v>
      </c>
      <c r="M139" s="38">
        <f>IF(M111=0,0,Prosumer_ONE!$O32)</f>
        <v>0</v>
      </c>
      <c r="N139" s="38">
        <f>IF(N111=0,0,Prosumer_ONE!$O32)</f>
        <v>0</v>
      </c>
      <c r="O139" s="38">
        <f>IF(O111=0,0,Prosumer_ONE!$O32)</f>
        <v>0</v>
      </c>
      <c r="P139" s="38">
        <f>IF(P111=0,0,Prosumer_ONE!$O32)</f>
        <v>0</v>
      </c>
      <c r="Q139" s="38">
        <f>IF(Q111=0,0,Prosumer_ONE!$O32)</f>
        <v>0</v>
      </c>
      <c r="R139" s="38">
        <f>IF(R111=0,0,Prosumer_ONE!$O32)</f>
        <v>0</v>
      </c>
      <c r="S139" s="38">
        <f>IF(S111=0,0,Prosumer_ONE!$O32)</f>
        <v>0</v>
      </c>
      <c r="T139" s="38">
        <f>IF(T111=0,0,Prosumer_ONE!$O32)</f>
        <v>0</v>
      </c>
      <c r="U139" s="38">
        <f>IF(U111=0,0,Prosumer_ONE!$O32)</f>
        <v>0</v>
      </c>
      <c r="V139">
        <v>19</v>
      </c>
      <c r="Z139">
        <v>19</v>
      </c>
      <c r="AA139" s="38">
        <f>IF(AA111=0,0,Prosumer_ANE!$O32)</f>
        <v>0</v>
      </c>
      <c r="AB139" s="38">
        <f>IF(AB111=0,0,Prosumer_ANE!$O32)</f>
        <v>0</v>
      </c>
      <c r="AC139" s="38">
        <f>IF(AC111=0,0,Prosumer_ANE!$O32)</f>
        <v>0</v>
      </c>
      <c r="AD139" s="38">
        <f>IF(AD111=0,0,Prosumer_ANE!$O32)</f>
        <v>0</v>
      </c>
      <c r="AE139" s="38">
        <f>IF(AE111=0,0,Prosumer_ANE!$O32)</f>
        <v>0</v>
      </c>
      <c r="AF139" s="38">
        <f>IF(AF111=0,0,Prosumer_ANE!$O32)</f>
        <v>0</v>
      </c>
      <c r="AG139" s="38">
        <f>IF(AG111=0,0,Prosumer_ANE!$O32)</f>
        <v>0</v>
      </c>
      <c r="AH139" s="38">
        <f>IF(AH111=0,0,Prosumer_ANE!$O32)</f>
        <v>0</v>
      </c>
      <c r="AI139" s="38">
        <f>IF(AI111=0,0,Prosumer_ANE!$O32)</f>
        <v>0</v>
      </c>
      <c r="AJ139" s="38">
        <f>IF(AJ111=0,0,Prosumer_ANE!$O32)</f>
        <v>0</v>
      </c>
      <c r="AK139" s="38">
        <f>IF(AK111=0,0,Prosumer_ANE!$O32)</f>
        <v>0</v>
      </c>
      <c r="AL139" s="38">
        <f>IF(AL111=0,0,Prosumer_ANE!$O32)</f>
        <v>0</v>
      </c>
      <c r="AM139" s="38">
        <f>IF(AM111=0,0,Prosumer_ANE!$O32)</f>
        <v>0</v>
      </c>
      <c r="AN139" s="38">
        <f>IF(AN111=0,0,Prosumer_ANE!$O32)</f>
        <v>0</v>
      </c>
      <c r="AO139" s="38">
        <f>IF(AO111=0,0,Prosumer_ANE!$O32)</f>
        <v>0</v>
      </c>
      <c r="AP139" s="38">
        <f>IF(AP111=0,0,Prosumer_ANE!$O32)</f>
        <v>0</v>
      </c>
      <c r="AQ139" s="38">
        <f>IF(AQ111=0,0,Prosumer_ANE!$O32)</f>
        <v>0</v>
      </c>
      <c r="AR139" s="38">
        <f>IF(AR111=0,0,Prosumer_ANE!$O32)</f>
        <v>0</v>
      </c>
      <c r="AS139" s="38">
        <f>IF(AS111=0,0,Prosumer_ANE!$O32)</f>
        <v>0</v>
      </c>
      <c r="AT139" s="38">
        <f>IF(AT111=0,0,Prosumer_ANE!$O32)</f>
        <v>0</v>
      </c>
      <c r="AU139">
        <v>19</v>
      </c>
    </row>
    <row r="140" spans="1:47">
      <c r="A140">
        <v>20</v>
      </c>
      <c r="B140" s="38">
        <f>IF(B112=0,0,Prosumer_ONE!$O33)</f>
        <v>0</v>
      </c>
      <c r="C140" s="38">
        <f>IF(C112=0,0,Prosumer_ONE!$O33)</f>
        <v>0</v>
      </c>
      <c r="D140" s="38">
        <f>IF(D112=0,0,Prosumer_ONE!$O33)</f>
        <v>0</v>
      </c>
      <c r="E140" s="38">
        <f>IF(E112=0,0,Prosumer_ONE!$O33)</f>
        <v>0</v>
      </c>
      <c r="F140" s="38">
        <f>IF(F112=0,0,Prosumer_ONE!$O33)</f>
        <v>0</v>
      </c>
      <c r="G140" s="38">
        <f>IF(G112=0,0,Prosumer_ONE!$O33)</f>
        <v>0</v>
      </c>
      <c r="H140" s="38">
        <f>IF(H112=0,0,Prosumer_ONE!$O33)</f>
        <v>0</v>
      </c>
      <c r="I140" s="38">
        <f>IF(I112=0,0,Prosumer_ONE!$O33)</f>
        <v>0</v>
      </c>
      <c r="J140" s="38">
        <f>IF(J112=0,0,Prosumer_ONE!$O33)</f>
        <v>0</v>
      </c>
      <c r="K140" s="38">
        <f>IF(K112=0,0,Prosumer_ONE!$O33)</f>
        <v>0</v>
      </c>
      <c r="L140" s="38">
        <f>IF(L112=0,0,Prosumer_ONE!$O33)</f>
        <v>0</v>
      </c>
      <c r="M140" s="38">
        <f>IF(M112=0,0,Prosumer_ONE!$O33)</f>
        <v>0</v>
      </c>
      <c r="N140" s="38">
        <f>IF(N112=0,0,Prosumer_ONE!$O33)</f>
        <v>0</v>
      </c>
      <c r="O140" s="38">
        <f>IF(O112=0,0,Prosumer_ONE!$O33)</f>
        <v>0</v>
      </c>
      <c r="P140" s="38">
        <f>IF(P112=0,0,Prosumer_ONE!$O33)</f>
        <v>0</v>
      </c>
      <c r="Q140" s="38">
        <f>IF(Q112=0,0,Prosumer_ONE!$O33)</f>
        <v>0</v>
      </c>
      <c r="R140" s="38">
        <f>IF(R112=0,0,Prosumer_ONE!$O33)</f>
        <v>0</v>
      </c>
      <c r="S140" s="38">
        <f>IF(S112=0,0,Prosumer_ONE!$O33)</f>
        <v>0</v>
      </c>
      <c r="T140" s="38">
        <f>IF(T112=0,0,Prosumer_ONE!$O33)</f>
        <v>0</v>
      </c>
      <c r="U140" s="38">
        <f>IF(U112=0,0,Prosumer_ONE!$O33)</f>
        <v>0</v>
      </c>
      <c r="V140">
        <v>20</v>
      </c>
      <c r="Z140">
        <v>20</v>
      </c>
      <c r="AA140" s="38">
        <f>IF(AA112=0,0,Prosumer_ANE!$O33)</f>
        <v>0</v>
      </c>
      <c r="AB140" s="38">
        <f>IF(AB112=0,0,Prosumer_ANE!$O33)</f>
        <v>0</v>
      </c>
      <c r="AC140" s="38">
        <f>IF(AC112=0,0,Prosumer_ANE!$O33)</f>
        <v>0</v>
      </c>
      <c r="AD140" s="38">
        <f>IF(AD112=0,0,Prosumer_ANE!$O33)</f>
        <v>0</v>
      </c>
      <c r="AE140" s="38">
        <f>IF(AE112=0,0,Prosumer_ANE!$O33)</f>
        <v>0</v>
      </c>
      <c r="AF140" s="38">
        <f>IF(AF112=0,0,Prosumer_ANE!$O33)</f>
        <v>0</v>
      </c>
      <c r="AG140" s="38">
        <f>IF(AG112=0,0,Prosumer_ANE!$O33)</f>
        <v>0</v>
      </c>
      <c r="AH140" s="38">
        <f>IF(AH112=0,0,Prosumer_ANE!$O33)</f>
        <v>0</v>
      </c>
      <c r="AI140" s="38">
        <f>IF(AI112=0,0,Prosumer_ANE!$O33)</f>
        <v>0</v>
      </c>
      <c r="AJ140" s="38">
        <f>IF(AJ112=0,0,Prosumer_ANE!$O33)</f>
        <v>0</v>
      </c>
      <c r="AK140" s="38">
        <f>IF(AK112=0,0,Prosumer_ANE!$O33)</f>
        <v>0</v>
      </c>
      <c r="AL140" s="38">
        <f>IF(AL112=0,0,Prosumer_ANE!$O33)</f>
        <v>0</v>
      </c>
      <c r="AM140" s="38">
        <f>IF(AM112=0,0,Prosumer_ANE!$O33)</f>
        <v>0</v>
      </c>
      <c r="AN140" s="38">
        <f>IF(AN112=0,0,Prosumer_ANE!$O33)</f>
        <v>0</v>
      </c>
      <c r="AO140" s="38">
        <f>IF(AO112=0,0,Prosumer_ANE!$O33)</f>
        <v>0</v>
      </c>
      <c r="AP140" s="38">
        <f>IF(AP112=0,0,Prosumer_ANE!$O33)</f>
        <v>0</v>
      </c>
      <c r="AQ140" s="38">
        <f>IF(AQ112=0,0,Prosumer_ANE!$O33)</f>
        <v>0</v>
      </c>
      <c r="AR140" s="38">
        <f>IF(AR112=0,0,Prosumer_ANE!$O33)</f>
        <v>0</v>
      </c>
      <c r="AS140" s="38">
        <f>IF(AS112=0,0,Prosumer_ANE!$O33)</f>
        <v>0</v>
      </c>
      <c r="AT140" s="38">
        <f>IF(AT112=0,0,Prosumer_ANE!$O33)</f>
        <v>0</v>
      </c>
      <c r="AU140">
        <v>20</v>
      </c>
    </row>
    <row r="141" spans="1:47">
      <c r="B141" s="73">
        <f>MAX(B142:B143)</f>
        <v>24.729487127349291</v>
      </c>
      <c r="C141" s="73">
        <f t="shared" ref="C141:U141" si="2">MAX(C142:C143)</f>
        <v>24.729487127349291</v>
      </c>
      <c r="D141" s="73">
        <f t="shared" si="2"/>
        <v>36.534824756461695</v>
      </c>
      <c r="E141" s="73">
        <f t="shared" si="2"/>
        <v>24.129224130544905</v>
      </c>
      <c r="F141" s="73">
        <f t="shared" si="2"/>
        <v>36.534824756461695</v>
      </c>
      <c r="G141" s="73">
        <f t="shared" si="2"/>
        <v>0</v>
      </c>
      <c r="H141" s="73">
        <f t="shared" si="2"/>
        <v>0</v>
      </c>
      <c r="I141" s="73">
        <f t="shared" si="2"/>
        <v>0</v>
      </c>
      <c r="J141" s="73">
        <f t="shared" si="2"/>
        <v>0</v>
      </c>
      <c r="K141" s="73">
        <f t="shared" si="2"/>
        <v>0</v>
      </c>
      <c r="L141" s="73">
        <f t="shared" si="2"/>
        <v>0</v>
      </c>
      <c r="M141" s="73">
        <f t="shared" si="2"/>
        <v>0</v>
      </c>
      <c r="N141" s="73">
        <f t="shared" si="2"/>
        <v>0</v>
      </c>
      <c r="O141" s="73">
        <f t="shared" si="2"/>
        <v>0</v>
      </c>
      <c r="P141" s="73">
        <f t="shared" si="2"/>
        <v>0</v>
      </c>
      <c r="Q141" s="73">
        <f t="shared" si="2"/>
        <v>0</v>
      </c>
      <c r="R141" s="73">
        <f t="shared" si="2"/>
        <v>0</v>
      </c>
      <c r="S141" s="73">
        <f t="shared" si="2"/>
        <v>0</v>
      </c>
      <c r="T141" s="73">
        <f t="shared" si="2"/>
        <v>0</v>
      </c>
      <c r="U141" s="73">
        <f t="shared" si="2"/>
        <v>0</v>
      </c>
      <c r="AA141" s="73">
        <f>MAX(AA142:AA143)</f>
        <v>93.529151376541947</v>
      </c>
      <c r="AB141" s="73">
        <f t="shared" ref="AB141:AT141" si="3">MAX(AB142:AB143)</f>
        <v>93.529151376541947</v>
      </c>
      <c r="AC141" s="73">
        <f t="shared" si="3"/>
        <v>93.529151376541947</v>
      </c>
      <c r="AD141" s="73">
        <f t="shared" si="3"/>
        <v>83.36327091985396</v>
      </c>
      <c r="AE141" s="73">
        <f t="shared" si="3"/>
        <v>93.529151376541947</v>
      </c>
      <c r="AF141" s="73">
        <f t="shared" si="3"/>
        <v>0</v>
      </c>
      <c r="AG141" s="73">
        <f t="shared" si="3"/>
        <v>0</v>
      </c>
      <c r="AH141" s="73">
        <f t="shared" si="3"/>
        <v>0</v>
      </c>
      <c r="AI141" s="73">
        <f t="shared" si="3"/>
        <v>0</v>
      </c>
      <c r="AJ141" s="73">
        <f t="shared" si="3"/>
        <v>0</v>
      </c>
      <c r="AK141" s="73">
        <f t="shared" si="3"/>
        <v>0</v>
      </c>
      <c r="AL141" s="73">
        <f t="shared" si="3"/>
        <v>0</v>
      </c>
      <c r="AM141" s="73">
        <f t="shared" si="3"/>
        <v>0</v>
      </c>
      <c r="AN141" s="73">
        <f t="shared" si="3"/>
        <v>0</v>
      </c>
      <c r="AO141" s="73">
        <f t="shared" si="3"/>
        <v>0</v>
      </c>
      <c r="AP141" s="73">
        <f t="shared" si="3"/>
        <v>0</v>
      </c>
      <c r="AQ141" s="73">
        <f t="shared" si="3"/>
        <v>0</v>
      </c>
      <c r="AR141" s="73">
        <f t="shared" si="3"/>
        <v>0</v>
      </c>
      <c r="AS141" s="73">
        <f t="shared" si="3"/>
        <v>0</v>
      </c>
      <c r="AT141" s="73">
        <f t="shared" si="3"/>
        <v>0</v>
      </c>
    </row>
    <row r="142" spans="1:47">
      <c r="A142" t="s">
        <v>35</v>
      </c>
      <c r="B142" s="38">
        <f>MAX(B121)</f>
        <v>0</v>
      </c>
      <c r="C142" s="38">
        <f>MAX(C121)</f>
        <v>24.729487127349291</v>
      </c>
      <c r="D142" s="38">
        <f>MAX(D121:D122)</f>
        <v>24.729487127349291</v>
      </c>
      <c r="E142" s="38">
        <f>MAX(E121:E123)</f>
        <v>24.129224130544905</v>
      </c>
      <c r="F142" s="38">
        <f>MAX(F121:F124)</f>
        <v>36.534824756461695</v>
      </c>
      <c r="G142" s="38">
        <f>MAX(G121:G125)</f>
        <v>0</v>
      </c>
      <c r="H142" s="38">
        <f>MAX(H121:H126)</f>
        <v>0</v>
      </c>
      <c r="I142" s="38">
        <f>MAX(I121:I127)</f>
        <v>0</v>
      </c>
      <c r="J142" s="38">
        <f>MAX(J121:J128)</f>
        <v>0</v>
      </c>
      <c r="K142" s="38">
        <f>MAX(K121:K129)</f>
        <v>0</v>
      </c>
      <c r="L142" s="38">
        <f>MAX(L121:L130)</f>
        <v>0</v>
      </c>
      <c r="M142" s="38">
        <f>MAX(M121:M131)</f>
        <v>0</v>
      </c>
      <c r="N142" s="38">
        <f>MAX(N121:N132)</f>
        <v>0</v>
      </c>
      <c r="O142" s="38">
        <f>MAX(O121:O133)</f>
        <v>0</v>
      </c>
      <c r="P142" s="38">
        <f>MAX(P121:P134)</f>
        <v>0</v>
      </c>
      <c r="Q142" s="38">
        <f>MAX(Q121:Q135)</f>
        <v>0</v>
      </c>
      <c r="R142" s="38">
        <f>MAX(R121:R136)</f>
        <v>0</v>
      </c>
      <c r="S142" s="38">
        <f>MAX(S121:S137)</f>
        <v>0</v>
      </c>
      <c r="T142" s="38">
        <f>MAX(T121:T138)</f>
        <v>0</v>
      </c>
      <c r="U142" s="38">
        <f>MAX(U121:U139)</f>
        <v>0</v>
      </c>
      <c r="Z142" t="s">
        <v>35</v>
      </c>
      <c r="AA142" s="38">
        <f>MAX(AA121)</f>
        <v>0</v>
      </c>
      <c r="AB142" s="38">
        <f>MAX(AB121)</f>
        <v>83.36327091985396</v>
      </c>
      <c r="AC142" s="38">
        <f>MAX(AC121:AC122)</f>
        <v>83.36327091985396</v>
      </c>
      <c r="AD142" s="38">
        <f>MAX(AD121:AD123)</f>
        <v>83.36327091985396</v>
      </c>
      <c r="AE142" s="38">
        <f>MAX(AE121:AE124)</f>
        <v>93.529151376541947</v>
      </c>
      <c r="AF142" s="38">
        <f>MAX(AF121:AF125)</f>
        <v>0</v>
      </c>
      <c r="AG142" s="38">
        <f>MAX(AG121:AG126)</f>
        <v>0</v>
      </c>
      <c r="AH142" s="38">
        <f>MAX(AH121:AH127)</f>
        <v>0</v>
      </c>
      <c r="AI142" s="38">
        <f>MAX(AI121:AI128)</f>
        <v>0</v>
      </c>
      <c r="AJ142" s="38">
        <f>MAX(AJ121:AJ129)</f>
        <v>0</v>
      </c>
      <c r="AK142" s="38">
        <f>MAX(AK121:AK130)</f>
        <v>0</v>
      </c>
      <c r="AL142" s="38">
        <f>MAX(AL121:AL131)</f>
        <v>0</v>
      </c>
      <c r="AM142" s="38">
        <f>MAX(AM121:AM132)</f>
        <v>0</v>
      </c>
      <c r="AN142" s="38">
        <f>MAX(AN121:AN133)</f>
        <v>0</v>
      </c>
      <c r="AO142" s="38">
        <f>MAX(AO121:AO134)</f>
        <v>0</v>
      </c>
      <c r="AP142" s="38">
        <f>MAX(AP121:AP135)</f>
        <v>0</v>
      </c>
      <c r="AQ142" s="38">
        <f>MAX(AQ121:AQ136)</f>
        <v>0</v>
      </c>
      <c r="AR142" s="38">
        <f>MAX(AR121:AR137)</f>
        <v>0</v>
      </c>
      <c r="AS142" s="38">
        <f>MAX(AS121:AS138)</f>
        <v>0</v>
      </c>
      <c r="AT142" s="38">
        <f>MAX(AT121:AT139)</f>
        <v>0</v>
      </c>
    </row>
    <row r="143" spans="1:47">
      <c r="A143" t="s">
        <v>36</v>
      </c>
      <c r="B143" s="38">
        <f>MAX(B122:B140)</f>
        <v>24.729487127349291</v>
      </c>
      <c r="C143" s="38">
        <f>MAX(C123:C140)</f>
        <v>24.129224130544905</v>
      </c>
      <c r="D143" s="38">
        <f>MAX(D124:D140)</f>
        <v>36.534824756461695</v>
      </c>
      <c r="E143" s="38">
        <f>MAX(E125:E140)</f>
        <v>24.129224130544905</v>
      </c>
      <c r="F143" s="38">
        <f>MAX(F126:F140)</f>
        <v>0</v>
      </c>
      <c r="G143" s="38">
        <f>MAX(G126:G140)</f>
        <v>0</v>
      </c>
      <c r="H143" s="38">
        <f>MAX(H128:H140)</f>
        <v>0</v>
      </c>
      <c r="I143" s="38">
        <f>MAX(I129:I140)</f>
        <v>0</v>
      </c>
      <c r="J143" s="38">
        <f>MAX(J130:J140)</f>
        <v>0</v>
      </c>
      <c r="K143" s="38">
        <f>MAX(K131:K140)</f>
        <v>0</v>
      </c>
      <c r="L143" s="38">
        <f>MAX(L132:L140)</f>
        <v>0</v>
      </c>
      <c r="M143" s="38">
        <f>MAX(M133:M140)</f>
        <v>0</v>
      </c>
      <c r="N143" s="38">
        <f>MAX(N134:N140)</f>
        <v>0</v>
      </c>
      <c r="O143" s="38">
        <f>MAX(O135:O140)</f>
        <v>0</v>
      </c>
      <c r="P143" s="38">
        <f>MAX(P136:P140)</f>
        <v>0</v>
      </c>
      <c r="Q143" s="38">
        <f>MAX(Q137:Q140)</f>
        <v>0</v>
      </c>
      <c r="R143" s="38">
        <f>MAX(R138:R140)</f>
        <v>0</v>
      </c>
      <c r="S143" s="38">
        <f>MAX(S139:S140)</f>
        <v>0</v>
      </c>
      <c r="T143" s="38">
        <f>MAX(T140)</f>
        <v>0</v>
      </c>
      <c r="U143" s="38">
        <f>MAX(U140)</f>
        <v>0</v>
      </c>
      <c r="Z143" t="s">
        <v>36</v>
      </c>
      <c r="AA143" s="38">
        <f>MAX(AA122:AA140)</f>
        <v>93.529151376541947</v>
      </c>
      <c r="AB143" s="38">
        <f>MAX(AB123:AB140)</f>
        <v>93.529151376541947</v>
      </c>
      <c r="AC143" s="38">
        <f>MAX(AC124:AC140)</f>
        <v>93.529151376541947</v>
      </c>
      <c r="AD143" s="38">
        <f>MAX(AD125:AD140)</f>
        <v>58.909238599963118</v>
      </c>
      <c r="AE143" s="38">
        <f>MAX(AE126:AE140)</f>
        <v>0</v>
      </c>
      <c r="AF143" s="38">
        <f>MAX(AF126:AF140)</f>
        <v>0</v>
      </c>
      <c r="AG143" s="38">
        <f>MAX(AG128:AG140)</f>
        <v>0</v>
      </c>
      <c r="AH143" s="38">
        <f>MAX(AH129:AH140)</f>
        <v>0</v>
      </c>
      <c r="AI143" s="38">
        <f>MAX(AI130:AI140)</f>
        <v>0</v>
      </c>
      <c r="AJ143" s="38">
        <f>MAX(AJ131:AJ140)</f>
        <v>0</v>
      </c>
      <c r="AK143" s="38">
        <f>MAX(AK132:AK140)</f>
        <v>0</v>
      </c>
      <c r="AL143" s="38">
        <f>MAX(AL133:AL140)</f>
        <v>0</v>
      </c>
      <c r="AM143" s="38">
        <f>MAX(AM134:AM140)</f>
        <v>0</v>
      </c>
      <c r="AN143" s="38">
        <f>MAX(AN135:AN140)</f>
        <v>0</v>
      </c>
      <c r="AO143" s="38">
        <f>MAX(AO136:AO140)</f>
        <v>0</v>
      </c>
      <c r="AP143" s="38">
        <f>MAX(AP137:AP140)</f>
        <v>0</v>
      </c>
      <c r="AQ143" s="38">
        <f>MAX(AQ138:AQ140)</f>
        <v>0</v>
      </c>
      <c r="AR143" s="38">
        <f>MAX(AR139:AR140)</f>
        <v>0</v>
      </c>
      <c r="AS143" s="38">
        <f>MAX(AS140)</f>
        <v>0</v>
      </c>
      <c r="AT143" s="38">
        <f>MAX(AT140)</f>
        <v>0</v>
      </c>
    </row>
    <row r="146" spans="1:47">
      <c r="A146" t="s">
        <v>454</v>
      </c>
      <c r="Z146" t="s">
        <v>466</v>
      </c>
    </row>
    <row r="148" spans="1:47" ht="26.95" customHeight="1">
      <c r="A148" s="41" t="s">
        <v>609</v>
      </c>
      <c r="B148">
        <v>1</v>
      </c>
      <c r="C148">
        <v>2</v>
      </c>
      <c r="D148">
        <v>3</v>
      </c>
      <c r="E148">
        <v>4</v>
      </c>
      <c r="F148">
        <v>5</v>
      </c>
      <c r="G148">
        <v>6</v>
      </c>
      <c r="H148">
        <v>7</v>
      </c>
      <c r="I148">
        <v>8</v>
      </c>
      <c r="J148">
        <v>9</v>
      </c>
      <c r="K148">
        <v>10</v>
      </c>
      <c r="L148">
        <v>11</v>
      </c>
      <c r="M148">
        <v>12</v>
      </c>
      <c r="N148">
        <v>13</v>
      </c>
      <c r="O148">
        <v>14</v>
      </c>
      <c r="P148">
        <v>15</v>
      </c>
      <c r="Q148">
        <v>16</v>
      </c>
      <c r="R148">
        <v>17</v>
      </c>
      <c r="S148">
        <v>18</v>
      </c>
      <c r="T148">
        <v>19</v>
      </c>
      <c r="U148">
        <v>20</v>
      </c>
      <c r="V148" s="47" t="s">
        <v>609</v>
      </c>
      <c r="Z148" s="41" t="s">
        <v>609</v>
      </c>
      <c r="AA148">
        <v>1</v>
      </c>
      <c r="AB148">
        <v>2</v>
      </c>
      <c r="AC148">
        <v>3</v>
      </c>
      <c r="AD148">
        <v>4</v>
      </c>
      <c r="AE148">
        <v>5</v>
      </c>
      <c r="AF148">
        <v>6</v>
      </c>
      <c r="AG148">
        <v>7</v>
      </c>
      <c r="AH148">
        <v>8</v>
      </c>
      <c r="AI148">
        <v>9</v>
      </c>
      <c r="AJ148">
        <v>10</v>
      </c>
      <c r="AK148">
        <v>11</v>
      </c>
      <c r="AL148">
        <v>12</v>
      </c>
      <c r="AM148">
        <v>13</v>
      </c>
      <c r="AN148">
        <v>14</v>
      </c>
      <c r="AO148">
        <v>15</v>
      </c>
      <c r="AP148">
        <v>16</v>
      </c>
      <c r="AQ148">
        <v>17</v>
      </c>
      <c r="AR148">
        <v>18</v>
      </c>
      <c r="AS148">
        <v>19</v>
      </c>
      <c r="AT148">
        <v>20</v>
      </c>
      <c r="AU148" s="47" t="s">
        <v>609</v>
      </c>
    </row>
    <row r="149" spans="1:47">
      <c r="A149">
        <v>1</v>
      </c>
      <c r="B149" s="38">
        <f>IF(B93=0,0,_xlfn.XLOOKUP(B$148,Prosumer_ONE!$B$14:$B$33,Prosumer_ONE!$G$14:$G$33))</f>
        <v>0</v>
      </c>
      <c r="C149" s="38">
        <f>IF(C93=0,0,_xlfn.XLOOKUP(C$148,Prosumer_ONE!$B$14:$B$33,Prosumer_ONE!$G$14:$G$33))</f>
        <v>20</v>
      </c>
      <c r="D149" s="38">
        <f>IF(D93=0,0,_xlfn.XLOOKUP(D$148,Prosumer_ONE!$B$14:$B$33,Prosumer_ONE!$G$14:$G$33))</f>
        <v>0</v>
      </c>
      <c r="E149" s="38">
        <f>IF(E93=0,0,_xlfn.XLOOKUP(E$148,Prosumer_ONE!$B$14:$B$33,Prosumer_ONE!$G$14:$G$33))</f>
        <v>0</v>
      </c>
      <c r="F149" s="38">
        <f>IF(F93=0,0,_xlfn.XLOOKUP(F$148,Prosumer_ONE!$B$14:$B$33,Prosumer_ONE!$G$14:$G$33))</f>
        <v>0</v>
      </c>
      <c r="G149" s="38">
        <f>IF(G93=0,0,_xlfn.XLOOKUP(G$148,Prosumer_ONE!$B$14:$B$33,Prosumer_ONE!$G$14:$G$33))</f>
        <v>0</v>
      </c>
      <c r="H149" s="38">
        <f>IF(H93=0,0,_xlfn.XLOOKUP(H$148,Prosumer_ONE!$B$14:$B$33,Prosumer_ONE!$G$14:$G$33))</f>
        <v>0</v>
      </c>
      <c r="I149" s="38">
        <f>IF(I93=0,0,_xlfn.XLOOKUP(I$148,Prosumer_ONE!$B$14:$B$33,Prosumer_ONE!$G$14:$G$33))</f>
        <v>0</v>
      </c>
      <c r="J149" s="38">
        <f>IF(J93=0,0,_xlfn.XLOOKUP(J$148,Prosumer_ONE!$B$14:$B$33,Prosumer_ONE!$G$14:$G$33))</f>
        <v>0</v>
      </c>
      <c r="K149" s="38">
        <f>IF(K93=0,0,_xlfn.XLOOKUP(K$148,Prosumer_ONE!$B$14:$B$33,Prosumer_ONE!$G$14:$G$33))</f>
        <v>0</v>
      </c>
      <c r="L149" s="38">
        <f>IF(L93=0,0,_xlfn.XLOOKUP(L$148,Prosumer_ONE!$B$14:$B$33,Prosumer_ONE!$G$14:$G$33))</f>
        <v>0</v>
      </c>
      <c r="M149" s="38">
        <f>IF(M93=0,0,_xlfn.XLOOKUP(M$148,Prosumer_ONE!$B$14:$B$33,Prosumer_ONE!$G$14:$G$33))</f>
        <v>0</v>
      </c>
      <c r="N149" s="38">
        <f>IF(N93=0,0,_xlfn.XLOOKUP(N$148,Prosumer_ONE!$B$14:$B$33,Prosumer_ONE!$G$14:$G$33))</f>
        <v>0</v>
      </c>
      <c r="O149" s="38">
        <f>IF(O93=0,0,_xlfn.XLOOKUP(O$148,Prosumer_ONE!$B$14:$B$33,Prosumer_ONE!$G$14:$G$33))</f>
        <v>0</v>
      </c>
      <c r="P149" s="38">
        <f>IF(P93=0,0,_xlfn.XLOOKUP(P$148,Prosumer_ONE!$B$14:$B$33,Prosumer_ONE!$G$14:$G$33))</f>
        <v>0</v>
      </c>
      <c r="Q149" s="38">
        <f>IF(Q93=0,0,_xlfn.XLOOKUP(Q$148,Prosumer_ONE!$B$14:$B$33,Prosumer_ONE!$G$14:$G$33))</f>
        <v>0</v>
      </c>
      <c r="R149" s="38">
        <f>IF(R93=0,0,_xlfn.XLOOKUP(R$148,Prosumer_ONE!$B$14:$B$33,Prosumer_ONE!$G$14:$G$33))</f>
        <v>0</v>
      </c>
      <c r="S149" s="38">
        <f>IF(S93=0,0,_xlfn.XLOOKUP(S$148,Prosumer_ONE!$B$14:$B$33,Prosumer_ONE!$G$14:$G$33))</f>
        <v>0</v>
      </c>
      <c r="T149" s="38">
        <f>IF(T93=0,0,_xlfn.XLOOKUP(T$148,Prosumer_ONE!$B$14:$B$33,Prosumer_ONE!$G$14:$G$33))</f>
        <v>0</v>
      </c>
      <c r="U149" s="38">
        <f>IF(U93=0,0,_xlfn.XLOOKUP(U$148,Prosumer_ONE!$B$14:$B$33,Prosumer_ONE!$G$14:$G$33))</f>
        <v>0</v>
      </c>
      <c r="V149">
        <v>1</v>
      </c>
      <c r="Z149">
        <v>1</v>
      </c>
      <c r="AA149" s="38">
        <f>IF(AA93=0,0,_xlfn.XLOOKUP(AA$148,Prosumer_ANE!$B$14:$B$33,Prosumer_ANE!$G$14:$G$33))</f>
        <v>0</v>
      </c>
      <c r="AB149" s="38">
        <f>IF(AB93=0,0,_xlfn.XLOOKUP(AB$148,Prosumer_ANE!$B$14:$B$33,Prosumer_ANE!$G$14:$G$33))</f>
        <v>20</v>
      </c>
      <c r="AC149" s="38">
        <f>IF(AC93=0,0,_xlfn.XLOOKUP(AC$148,Prosumer_ANE!$B$14:$B$33,Prosumer_ANE!$G$14:$G$33))</f>
        <v>20</v>
      </c>
      <c r="AD149" s="38">
        <f>IF(AD93=0,0,_xlfn.XLOOKUP(AD$148,Prosumer_ANE!$B$14:$B$33,Prosumer_ANE!$G$14:$G$33))</f>
        <v>20</v>
      </c>
      <c r="AE149" s="38">
        <f>IF(AE93=0,0,_xlfn.XLOOKUP(AE$148,Prosumer_ANE!$B$14:$B$33,Prosumer_ANE!$G$14:$G$33))</f>
        <v>20</v>
      </c>
      <c r="AF149" s="38">
        <f>IF(AF93=0,0,_xlfn.XLOOKUP(AF$148,Prosumer_ANE!$B$14:$B$33,Prosumer_ANE!$G$14:$G$33))</f>
        <v>0</v>
      </c>
      <c r="AG149" s="38">
        <f>IF(AG93=0,0,_xlfn.XLOOKUP(AG$148,Prosumer_ANE!$B$14:$B$33,Prosumer_ANE!$G$14:$G$33))</f>
        <v>0</v>
      </c>
      <c r="AH149" s="38">
        <f>IF(AH93=0,0,_xlfn.XLOOKUP(AH$148,Prosumer_ANE!$B$14:$B$33,Prosumer_ANE!$G$14:$G$33))</f>
        <v>0</v>
      </c>
      <c r="AI149" s="38">
        <f>IF(AI93=0,0,_xlfn.XLOOKUP(AI$148,Prosumer_ANE!$B$14:$B$33,Prosumer_ANE!$G$14:$G$33))</f>
        <v>0</v>
      </c>
      <c r="AJ149" s="38">
        <f>IF(AJ93=0,0,_xlfn.XLOOKUP(AJ$148,Prosumer_ANE!$B$14:$B$33,Prosumer_ANE!$G$14:$G$33))</f>
        <v>0</v>
      </c>
      <c r="AK149" s="38">
        <f>IF(AK93=0,0,_xlfn.XLOOKUP(AK$148,Prosumer_ANE!$B$14:$B$33,Prosumer_ANE!$G$14:$G$33))</f>
        <v>0</v>
      </c>
      <c r="AL149" s="38">
        <f>IF(AL93=0,0,_xlfn.XLOOKUP(AL$148,Prosumer_ANE!$B$14:$B$33,Prosumer_ANE!$G$14:$G$33))</f>
        <v>0</v>
      </c>
      <c r="AM149" s="38">
        <f>IF(AM93=0,0,_xlfn.XLOOKUP(AM$148,Prosumer_ANE!$B$14:$B$33,Prosumer_ANE!$G$14:$G$33))</f>
        <v>0</v>
      </c>
      <c r="AN149" s="38">
        <f>IF(AN93=0,0,_xlfn.XLOOKUP(AN$148,Prosumer_ANE!$B$14:$B$33,Prosumer_ANE!$G$14:$G$33))</f>
        <v>0</v>
      </c>
      <c r="AO149" s="38">
        <f>IF(AO93=0,0,_xlfn.XLOOKUP(AO$148,Prosumer_ANE!$B$14:$B$33,Prosumer_ANE!$G$14:$G$33))</f>
        <v>0</v>
      </c>
      <c r="AP149" s="38">
        <f>IF(AP93=0,0,_xlfn.XLOOKUP(AP$148,Prosumer_ANE!$B$14:$B$33,Prosumer_ANE!$G$14:$G$33))</f>
        <v>0</v>
      </c>
      <c r="AQ149" s="38">
        <f>IF(AQ93=0,0,_xlfn.XLOOKUP(AQ$148,Prosumer_ANE!$B$14:$B$33,Prosumer_ANE!$G$14:$G$33))</f>
        <v>0</v>
      </c>
      <c r="AR149" s="38">
        <f>IF(AR93=0,0,_xlfn.XLOOKUP(AR$148,Prosumer_ANE!$B$14:$B$33,Prosumer_ANE!$G$14:$G$33))</f>
        <v>0</v>
      </c>
      <c r="AS149" s="38">
        <f>IF(AS93=0,0,_xlfn.XLOOKUP(AS$148,Prosumer_ANE!$B$14:$B$33,Prosumer_ANE!$G$14:$G$33))</f>
        <v>0</v>
      </c>
      <c r="AT149" s="38">
        <f>IF(AT93=0,0,_xlfn.XLOOKUP(AT$148,Prosumer_ANE!$B$14:$B$33,Prosumer_ANE!$G$14:$G$33))</f>
        <v>0</v>
      </c>
      <c r="AU149">
        <v>1</v>
      </c>
    </row>
    <row r="150" spans="1:47">
      <c r="A150">
        <v>2</v>
      </c>
      <c r="B150" s="38">
        <f>IF(B94=0,0,_xlfn.XLOOKUP(B$148,Prosumer_ONE!$B$14:$B$33,Prosumer_ONE!$G$14:$G$33))</f>
        <v>20</v>
      </c>
      <c r="C150" s="38">
        <f>IF(C94=0,0,_xlfn.XLOOKUP(C$148,Prosumer_ONE!$B$14:$B$33,Prosumer_ONE!$G$14:$G$33))</f>
        <v>0</v>
      </c>
      <c r="D150" s="38">
        <f>IF(D94=0,0,_xlfn.XLOOKUP(D$148,Prosumer_ONE!$B$14:$B$33,Prosumer_ONE!$G$14:$G$33))</f>
        <v>20</v>
      </c>
      <c r="E150" s="38">
        <f>IF(E94=0,0,_xlfn.XLOOKUP(E$148,Prosumer_ONE!$B$14:$B$33,Prosumer_ONE!$G$14:$G$33))</f>
        <v>0</v>
      </c>
      <c r="F150" s="38">
        <f>IF(F94=0,0,_xlfn.XLOOKUP(F$148,Prosumer_ONE!$B$14:$B$33,Prosumer_ONE!$G$14:$G$33))</f>
        <v>0</v>
      </c>
      <c r="G150" s="38">
        <f>IF(G94=0,0,_xlfn.XLOOKUP(G$148,Prosumer_ONE!$B$14:$B$33,Prosumer_ONE!$G$14:$G$33))</f>
        <v>0</v>
      </c>
      <c r="H150" s="38">
        <f>IF(H94=0,0,_xlfn.XLOOKUP(H$148,Prosumer_ONE!$B$14:$B$33,Prosumer_ONE!$G$14:$G$33))</f>
        <v>0</v>
      </c>
      <c r="I150" s="38">
        <f>IF(I94=0,0,_xlfn.XLOOKUP(I$148,Prosumer_ONE!$B$14:$B$33,Prosumer_ONE!$G$14:$G$33))</f>
        <v>0</v>
      </c>
      <c r="J150" s="38">
        <f>IF(J94=0,0,_xlfn.XLOOKUP(J$148,Prosumer_ONE!$B$14:$B$33,Prosumer_ONE!$G$14:$G$33))</f>
        <v>0</v>
      </c>
      <c r="K150" s="38">
        <f>IF(K94=0,0,_xlfn.XLOOKUP(K$148,Prosumer_ONE!$B$14:$B$33,Prosumer_ONE!$G$14:$G$33))</f>
        <v>0</v>
      </c>
      <c r="L150" s="38">
        <f>IF(L94=0,0,_xlfn.XLOOKUP(L$148,Prosumer_ONE!$B$14:$B$33,Prosumer_ONE!$G$14:$G$33))</f>
        <v>0</v>
      </c>
      <c r="M150" s="38">
        <f>IF(M94=0,0,_xlfn.XLOOKUP(M$148,Prosumer_ONE!$B$14:$B$33,Prosumer_ONE!$G$14:$G$33))</f>
        <v>0</v>
      </c>
      <c r="N150" s="38">
        <f>IF(N94=0,0,_xlfn.XLOOKUP(N$148,Prosumer_ONE!$B$14:$B$33,Prosumer_ONE!$G$14:$G$33))</f>
        <v>0</v>
      </c>
      <c r="O150" s="38">
        <f>IF(O94=0,0,_xlfn.XLOOKUP(O$148,Prosumer_ONE!$B$14:$B$33,Prosumer_ONE!$G$14:$G$33))</f>
        <v>0</v>
      </c>
      <c r="P150" s="38">
        <f>IF(P94=0,0,_xlfn.XLOOKUP(P$148,Prosumer_ONE!$B$14:$B$33,Prosumer_ONE!$G$14:$G$33))</f>
        <v>0</v>
      </c>
      <c r="Q150" s="38">
        <f>IF(Q94=0,0,_xlfn.XLOOKUP(Q$148,Prosumer_ONE!$B$14:$B$33,Prosumer_ONE!$G$14:$G$33))</f>
        <v>0</v>
      </c>
      <c r="R150" s="38">
        <f>IF(R94=0,0,_xlfn.XLOOKUP(R$148,Prosumer_ONE!$B$14:$B$33,Prosumer_ONE!$G$14:$G$33))</f>
        <v>0</v>
      </c>
      <c r="S150" s="38">
        <f>IF(S94=0,0,_xlfn.XLOOKUP(S$148,Prosumer_ONE!$B$14:$B$33,Prosumer_ONE!$G$14:$G$33))</f>
        <v>0</v>
      </c>
      <c r="T150" s="38">
        <f>IF(T94=0,0,_xlfn.XLOOKUP(T$148,Prosumer_ONE!$B$14:$B$33,Prosumer_ONE!$G$14:$G$33))</f>
        <v>0</v>
      </c>
      <c r="U150" s="38">
        <f>IF(U94=0,0,_xlfn.XLOOKUP(U$148,Prosumer_ONE!$B$14:$B$33,Prosumer_ONE!$G$14:$G$33))</f>
        <v>0</v>
      </c>
      <c r="V150">
        <v>2</v>
      </c>
      <c r="Z150">
        <v>2</v>
      </c>
      <c r="AA150" s="38">
        <f>IF(AA94=0,0,_xlfn.XLOOKUP(AA$148,Prosumer_ANE!$B$14:$B$33,Prosumer_ANE!$G$14:$G$33))</f>
        <v>20</v>
      </c>
      <c r="AB150" s="38">
        <f>IF(AB94=0,0,_xlfn.XLOOKUP(AB$148,Prosumer_ANE!$B$14:$B$33,Prosumer_ANE!$G$14:$G$33))</f>
        <v>0</v>
      </c>
      <c r="AC150" s="38">
        <f>IF(AC94=0,0,_xlfn.XLOOKUP(AC$148,Prosumer_ANE!$B$14:$B$33,Prosumer_ANE!$G$14:$G$33))</f>
        <v>20</v>
      </c>
      <c r="AD150" s="38">
        <f>IF(AD94=0,0,_xlfn.XLOOKUP(AD$148,Prosumer_ANE!$B$14:$B$33,Prosumer_ANE!$G$14:$G$33))</f>
        <v>20</v>
      </c>
      <c r="AE150" s="38">
        <f>IF(AE94=0,0,_xlfn.XLOOKUP(AE$148,Prosumer_ANE!$B$14:$B$33,Prosumer_ANE!$G$14:$G$33))</f>
        <v>20</v>
      </c>
      <c r="AF150" s="38">
        <f>IF(AF94=0,0,_xlfn.XLOOKUP(AF$148,Prosumer_ANE!$B$14:$B$33,Prosumer_ANE!$G$14:$G$33))</f>
        <v>0</v>
      </c>
      <c r="AG150" s="38">
        <f>IF(AG94=0,0,_xlfn.XLOOKUP(AG$148,Prosumer_ANE!$B$14:$B$33,Prosumer_ANE!$G$14:$G$33))</f>
        <v>0</v>
      </c>
      <c r="AH150" s="38">
        <f>IF(AH94=0,0,_xlfn.XLOOKUP(AH$148,Prosumer_ANE!$B$14:$B$33,Prosumer_ANE!$G$14:$G$33))</f>
        <v>0</v>
      </c>
      <c r="AI150" s="38">
        <f>IF(AI94=0,0,_xlfn.XLOOKUP(AI$148,Prosumer_ANE!$B$14:$B$33,Prosumer_ANE!$G$14:$G$33))</f>
        <v>0</v>
      </c>
      <c r="AJ150" s="38">
        <f>IF(AJ94=0,0,_xlfn.XLOOKUP(AJ$148,Prosumer_ANE!$B$14:$B$33,Prosumer_ANE!$G$14:$G$33))</f>
        <v>0</v>
      </c>
      <c r="AK150" s="38">
        <f>IF(AK94=0,0,_xlfn.XLOOKUP(AK$148,Prosumer_ANE!$B$14:$B$33,Prosumer_ANE!$G$14:$G$33))</f>
        <v>0</v>
      </c>
      <c r="AL150" s="38">
        <f>IF(AL94=0,0,_xlfn.XLOOKUP(AL$148,Prosumer_ANE!$B$14:$B$33,Prosumer_ANE!$G$14:$G$33))</f>
        <v>0</v>
      </c>
      <c r="AM150" s="38">
        <f>IF(AM94=0,0,_xlfn.XLOOKUP(AM$148,Prosumer_ANE!$B$14:$B$33,Prosumer_ANE!$G$14:$G$33))</f>
        <v>0</v>
      </c>
      <c r="AN150" s="38">
        <f>IF(AN94=0,0,_xlfn.XLOOKUP(AN$148,Prosumer_ANE!$B$14:$B$33,Prosumer_ANE!$G$14:$G$33))</f>
        <v>0</v>
      </c>
      <c r="AO150" s="38">
        <f>IF(AO94=0,0,_xlfn.XLOOKUP(AO$148,Prosumer_ANE!$B$14:$B$33,Prosumer_ANE!$G$14:$G$33))</f>
        <v>0</v>
      </c>
      <c r="AP150" s="38">
        <f>IF(AP94=0,0,_xlfn.XLOOKUP(AP$148,Prosumer_ANE!$B$14:$B$33,Prosumer_ANE!$G$14:$G$33))</f>
        <v>0</v>
      </c>
      <c r="AQ150" s="38">
        <f>IF(AQ94=0,0,_xlfn.XLOOKUP(AQ$148,Prosumer_ANE!$B$14:$B$33,Prosumer_ANE!$G$14:$G$33))</f>
        <v>0</v>
      </c>
      <c r="AR150" s="38">
        <f>IF(AR94=0,0,_xlfn.XLOOKUP(AR$148,Prosumer_ANE!$B$14:$B$33,Prosumer_ANE!$G$14:$G$33))</f>
        <v>0</v>
      </c>
      <c r="AS150" s="38">
        <f>IF(AS94=0,0,_xlfn.XLOOKUP(AS$148,Prosumer_ANE!$B$14:$B$33,Prosumer_ANE!$G$14:$G$33))</f>
        <v>0</v>
      </c>
      <c r="AT150" s="38">
        <f>IF(AT94=0,0,_xlfn.XLOOKUP(AT$148,Prosumer_ANE!$B$14:$B$33,Prosumer_ANE!$G$14:$G$33))</f>
        <v>0</v>
      </c>
      <c r="AU150">
        <v>2</v>
      </c>
    </row>
    <row r="151" spans="1:47">
      <c r="A151">
        <v>3</v>
      </c>
      <c r="B151" s="38">
        <f>IF(B95=0,0,_xlfn.XLOOKUP(B$148,Prosumer_ONE!$B$14:$B$33,Prosumer_ONE!$G$14:$G$33))</f>
        <v>0</v>
      </c>
      <c r="C151" s="38">
        <f>IF(C95=0,0,_xlfn.XLOOKUP(C$148,Prosumer_ONE!$B$14:$B$33,Prosumer_ONE!$G$14:$G$33))</f>
        <v>20</v>
      </c>
      <c r="D151" s="38">
        <f>IF(D95=0,0,_xlfn.XLOOKUP(D$148,Prosumer_ONE!$B$14:$B$33,Prosumer_ONE!$G$14:$G$33))</f>
        <v>0</v>
      </c>
      <c r="E151" s="38">
        <f>IF(E95=0,0,_xlfn.XLOOKUP(E$148,Prosumer_ONE!$B$14:$B$33,Prosumer_ONE!$G$14:$G$33))</f>
        <v>20</v>
      </c>
      <c r="F151" s="38">
        <f>IF(F95=0,0,_xlfn.XLOOKUP(F$148,Prosumer_ONE!$B$14:$B$33,Prosumer_ONE!$G$14:$G$33))</f>
        <v>0</v>
      </c>
      <c r="G151" s="38">
        <f>IF(G95=0,0,_xlfn.XLOOKUP(G$148,Prosumer_ONE!$B$14:$B$33,Prosumer_ONE!$G$14:$G$33))</f>
        <v>0</v>
      </c>
      <c r="H151" s="38">
        <f>IF(H95=0,0,_xlfn.XLOOKUP(H$148,Prosumer_ONE!$B$14:$B$33,Prosumer_ONE!$G$14:$G$33))</f>
        <v>0</v>
      </c>
      <c r="I151" s="38">
        <f>IF(I95=0,0,_xlfn.XLOOKUP(I$148,Prosumer_ONE!$B$14:$B$33,Prosumer_ONE!$G$14:$G$33))</f>
        <v>0</v>
      </c>
      <c r="J151" s="38">
        <f>IF(J95=0,0,_xlfn.XLOOKUP(J$148,Prosumer_ONE!$B$14:$B$33,Prosumer_ONE!$G$14:$G$33))</f>
        <v>0</v>
      </c>
      <c r="K151" s="38">
        <f>IF(K95=0,0,_xlfn.XLOOKUP(K$148,Prosumer_ONE!$B$14:$B$33,Prosumer_ONE!$G$14:$G$33))</f>
        <v>0</v>
      </c>
      <c r="L151" s="38">
        <f>IF(L95=0,0,_xlfn.XLOOKUP(L$148,Prosumer_ONE!$B$14:$B$33,Prosumer_ONE!$G$14:$G$33))</f>
        <v>0</v>
      </c>
      <c r="M151" s="38">
        <f>IF(M95=0,0,_xlfn.XLOOKUP(M$148,Prosumer_ONE!$B$14:$B$33,Prosumer_ONE!$G$14:$G$33))</f>
        <v>0</v>
      </c>
      <c r="N151" s="38">
        <f>IF(N95=0,0,_xlfn.XLOOKUP(N$148,Prosumer_ONE!$B$14:$B$33,Prosumer_ONE!$G$14:$G$33))</f>
        <v>0</v>
      </c>
      <c r="O151" s="38">
        <f>IF(O95=0,0,_xlfn.XLOOKUP(O$148,Prosumer_ONE!$B$14:$B$33,Prosumer_ONE!$G$14:$G$33))</f>
        <v>0</v>
      </c>
      <c r="P151" s="38">
        <f>IF(P95=0,0,_xlfn.XLOOKUP(P$148,Prosumer_ONE!$B$14:$B$33,Prosumer_ONE!$G$14:$G$33))</f>
        <v>0</v>
      </c>
      <c r="Q151" s="38">
        <f>IF(Q95=0,0,_xlfn.XLOOKUP(Q$148,Prosumer_ONE!$B$14:$B$33,Prosumer_ONE!$G$14:$G$33))</f>
        <v>0</v>
      </c>
      <c r="R151" s="38">
        <f>IF(R95=0,0,_xlfn.XLOOKUP(R$148,Prosumer_ONE!$B$14:$B$33,Prosumer_ONE!$G$14:$G$33))</f>
        <v>0</v>
      </c>
      <c r="S151" s="38">
        <f>IF(S95=0,0,_xlfn.XLOOKUP(S$148,Prosumer_ONE!$B$14:$B$33,Prosumer_ONE!$G$14:$G$33))</f>
        <v>0</v>
      </c>
      <c r="T151" s="38">
        <f>IF(T95=0,0,_xlfn.XLOOKUP(T$148,Prosumer_ONE!$B$14:$B$33,Prosumer_ONE!$G$14:$G$33))</f>
        <v>0</v>
      </c>
      <c r="U151" s="38">
        <f>IF(U95=0,0,_xlfn.XLOOKUP(U$148,Prosumer_ONE!$B$14:$B$33,Prosumer_ONE!$G$14:$G$33))</f>
        <v>0</v>
      </c>
      <c r="V151">
        <v>3</v>
      </c>
      <c r="Z151">
        <v>3</v>
      </c>
      <c r="AA151" s="38">
        <f>IF(AA95=0,0,_xlfn.XLOOKUP(AA$148,Prosumer_ANE!$B$14:$B$33,Prosumer_ANE!$G$14:$G$33))</f>
        <v>20</v>
      </c>
      <c r="AB151" s="38">
        <f>IF(AB95=0,0,_xlfn.XLOOKUP(AB$148,Prosumer_ANE!$B$14:$B$33,Prosumer_ANE!$G$14:$G$33))</f>
        <v>20</v>
      </c>
      <c r="AC151" s="38">
        <f>IF(AC95=0,0,_xlfn.XLOOKUP(AC$148,Prosumer_ANE!$B$14:$B$33,Prosumer_ANE!$G$14:$G$33))</f>
        <v>0</v>
      </c>
      <c r="AD151" s="38">
        <f>IF(AD95=0,0,_xlfn.XLOOKUP(AD$148,Prosumer_ANE!$B$14:$B$33,Prosumer_ANE!$G$14:$G$33))</f>
        <v>20</v>
      </c>
      <c r="AE151" s="38">
        <f>IF(AE95=0,0,_xlfn.XLOOKUP(AE$148,Prosumer_ANE!$B$14:$B$33,Prosumer_ANE!$G$14:$G$33))</f>
        <v>20</v>
      </c>
      <c r="AF151" s="38">
        <f>IF(AF95=0,0,_xlfn.XLOOKUP(AF$148,Prosumer_ANE!$B$14:$B$33,Prosumer_ANE!$G$14:$G$33))</f>
        <v>0</v>
      </c>
      <c r="AG151" s="38">
        <f>IF(AG95=0,0,_xlfn.XLOOKUP(AG$148,Prosumer_ANE!$B$14:$B$33,Prosumer_ANE!$G$14:$G$33))</f>
        <v>0</v>
      </c>
      <c r="AH151" s="38">
        <f>IF(AH95=0,0,_xlfn.XLOOKUP(AH$148,Prosumer_ANE!$B$14:$B$33,Prosumer_ANE!$G$14:$G$33))</f>
        <v>0</v>
      </c>
      <c r="AI151" s="38">
        <f>IF(AI95=0,0,_xlfn.XLOOKUP(AI$148,Prosumer_ANE!$B$14:$B$33,Prosumer_ANE!$G$14:$G$33))</f>
        <v>0</v>
      </c>
      <c r="AJ151" s="38">
        <f>IF(AJ95=0,0,_xlfn.XLOOKUP(AJ$148,Prosumer_ANE!$B$14:$B$33,Prosumer_ANE!$G$14:$G$33))</f>
        <v>0</v>
      </c>
      <c r="AK151" s="38">
        <f>IF(AK95=0,0,_xlfn.XLOOKUP(AK$148,Prosumer_ANE!$B$14:$B$33,Prosumer_ANE!$G$14:$G$33))</f>
        <v>0</v>
      </c>
      <c r="AL151" s="38">
        <f>IF(AL95=0,0,_xlfn.XLOOKUP(AL$148,Prosumer_ANE!$B$14:$B$33,Prosumer_ANE!$G$14:$G$33))</f>
        <v>0</v>
      </c>
      <c r="AM151" s="38">
        <f>IF(AM95=0,0,_xlfn.XLOOKUP(AM$148,Prosumer_ANE!$B$14:$B$33,Prosumer_ANE!$G$14:$G$33))</f>
        <v>0</v>
      </c>
      <c r="AN151" s="38">
        <f>IF(AN95=0,0,_xlfn.XLOOKUP(AN$148,Prosumer_ANE!$B$14:$B$33,Prosumer_ANE!$G$14:$G$33))</f>
        <v>0</v>
      </c>
      <c r="AO151" s="38">
        <f>IF(AO95=0,0,_xlfn.XLOOKUP(AO$148,Prosumer_ANE!$B$14:$B$33,Prosumer_ANE!$G$14:$G$33))</f>
        <v>0</v>
      </c>
      <c r="AP151" s="38">
        <f>IF(AP95=0,0,_xlfn.XLOOKUP(AP$148,Prosumer_ANE!$B$14:$B$33,Prosumer_ANE!$G$14:$G$33))</f>
        <v>0</v>
      </c>
      <c r="AQ151" s="38">
        <f>IF(AQ95=0,0,_xlfn.XLOOKUP(AQ$148,Prosumer_ANE!$B$14:$B$33,Prosumer_ANE!$G$14:$G$33))</f>
        <v>0</v>
      </c>
      <c r="AR151" s="38">
        <f>IF(AR95=0,0,_xlfn.XLOOKUP(AR$148,Prosumer_ANE!$B$14:$B$33,Prosumer_ANE!$G$14:$G$33))</f>
        <v>0</v>
      </c>
      <c r="AS151" s="38">
        <f>IF(AS95=0,0,_xlfn.XLOOKUP(AS$148,Prosumer_ANE!$B$14:$B$33,Prosumer_ANE!$G$14:$G$33))</f>
        <v>0</v>
      </c>
      <c r="AT151" s="38">
        <f>IF(AT95=0,0,_xlfn.XLOOKUP(AT$148,Prosumer_ANE!$B$14:$B$33,Prosumer_ANE!$G$14:$G$33))</f>
        <v>0</v>
      </c>
      <c r="AU151">
        <v>3</v>
      </c>
    </row>
    <row r="152" spans="1:47">
      <c r="A152">
        <v>4</v>
      </c>
      <c r="B152" s="38">
        <f>IF(B96=0,0,_xlfn.XLOOKUP(B$148,Prosumer_ONE!$B$14:$B$33,Prosumer_ONE!$G$14:$G$33))</f>
        <v>0</v>
      </c>
      <c r="C152" s="38">
        <f>IF(C96=0,0,_xlfn.XLOOKUP(C$148,Prosumer_ONE!$B$14:$B$33,Prosumer_ONE!$G$14:$G$33))</f>
        <v>0</v>
      </c>
      <c r="D152" s="38">
        <f>IF(D96=0,0,_xlfn.XLOOKUP(D$148,Prosumer_ONE!$B$14:$B$33,Prosumer_ONE!$G$14:$G$33))</f>
        <v>20</v>
      </c>
      <c r="E152" s="38">
        <f>IF(E96=0,0,_xlfn.XLOOKUP(E$148,Prosumer_ONE!$B$14:$B$33,Prosumer_ONE!$G$14:$G$33))</f>
        <v>0</v>
      </c>
      <c r="F152" s="38">
        <f>IF(F96=0,0,_xlfn.XLOOKUP(F$148,Prosumer_ONE!$B$14:$B$33,Prosumer_ONE!$G$14:$G$33))</f>
        <v>20</v>
      </c>
      <c r="G152" s="38">
        <f>IF(G96=0,0,_xlfn.XLOOKUP(G$148,Prosumer_ONE!$B$14:$B$33,Prosumer_ONE!$G$14:$G$33))</f>
        <v>0</v>
      </c>
      <c r="H152" s="38">
        <f>IF(H96=0,0,_xlfn.XLOOKUP(H$148,Prosumer_ONE!$B$14:$B$33,Prosumer_ONE!$G$14:$G$33))</f>
        <v>0</v>
      </c>
      <c r="I152" s="38">
        <f>IF(I96=0,0,_xlfn.XLOOKUP(I$148,Prosumer_ONE!$B$14:$B$33,Prosumer_ONE!$G$14:$G$33))</f>
        <v>0</v>
      </c>
      <c r="J152" s="38">
        <f>IF(J96=0,0,_xlfn.XLOOKUP(J$148,Prosumer_ONE!$B$14:$B$33,Prosumer_ONE!$G$14:$G$33))</f>
        <v>0</v>
      </c>
      <c r="K152" s="38">
        <f>IF(K96=0,0,_xlfn.XLOOKUP(K$148,Prosumer_ONE!$B$14:$B$33,Prosumer_ONE!$G$14:$G$33))</f>
        <v>0</v>
      </c>
      <c r="L152" s="38">
        <f>IF(L96=0,0,_xlfn.XLOOKUP(L$148,Prosumer_ONE!$B$14:$B$33,Prosumer_ONE!$G$14:$G$33))</f>
        <v>0</v>
      </c>
      <c r="M152" s="38">
        <f>IF(M96=0,0,_xlfn.XLOOKUP(M$148,Prosumer_ONE!$B$14:$B$33,Prosumer_ONE!$G$14:$G$33))</f>
        <v>0</v>
      </c>
      <c r="N152" s="38">
        <f>IF(N96=0,0,_xlfn.XLOOKUP(N$148,Prosumer_ONE!$B$14:$B$33,Prosumer_ONE!$G$14:$G$33))</f>
        <v>0</v>
      </c>
      <c r="O152" s="38">
        <f>IF(O96=0,0,_xlfn.XLOOKUP(O$148,Prosumer_ONE!$B$14:$B$33,Prosumer_ONE!$G$14:$G$33))</f>
        <v>0</v>
      </c>
      <c r="P152" s="38">
        <f>IF(P96=0,0,_xlfn.XLOOKUP(P$148,Prosumer_ONE!$B$14:$B$33,Prosumer_ONE!$G$14:$G$33))</f>
        <v>0</v>
      </c>
      <c r="Q152" s="38">
        <f>IF(Q96=0,0,_xlfn.XLOOKUP(Q$148,Prosumer_ONE!$B$14:$B$33,Prosumer_ONE!$G$14:$G$33))</f>
        <v>0</v>
      </c>
      <c r="R152" s="38">
        <f>IF(R96=0,0,_xlfn.XLOOKUP(R$148,Prosumer_ONE!$B$14:$B$33,Prosumer_ONE!$G$14:$G$33))</f>
        <v>0</v>
      </c>
      <c r="S152" s="38">
        <f>IF(S96=0,0,_xlfn.XLOOKUP(S$148,Prosumer_ONE!$B$14:$B$33,Prosumer_ONE!$G$14:$G$33))</f>
        <v>0</v>
      </c>
      <c r="T152" s="38">
        <f>IF(T96=0,0,_xlfn.XLOOKUP(T$148,Prosumer_ONE!$B$14:$B$33,Prosumer_ONE!$G$14:$G$33))</f>
        <v>0</v>
      </c>
      <c r="U152" s="38">
        <f>IF(U96=0,0,_xlfn.XLOOKUP(U$148,Prosumer_ONE!$B$14:$B$33,Prosumer_ONE!$G$14:$G$33))</f>
        <v>0</v>
      </c>
      <c r="V152">
        <v>4</v>
      </c>
      <c r="Z152">
        <v>4</v>
      </c>
      <c r="AA152" s="38">
        <f>IF(AA96=0,0,_xlfn.XLOOKUP(AA$148,Prosumer_ANE!$B$14:$B$33,Prosumer_ANE!$G$14:$G$33))</f>
        <v>20</v>
      </c>
      <c r="AB152" s="38">
        <f>IF(AB96=0,0,_xlfn.XLOOKUP(AB$148,Prosumer_ANE!$B$14:$B$33,Prosumer_ANE!$G$14:$G$33))</f>
        <v>20</v>
      </c>
      <c r="AC152" s="38">
        <f>IF(AC96=0,0,_xlfn.XLOOKUP(AC$148,Prosumer_ANE!$B$14:$B$33,Prosumer_ANE!$G$14:$G$33))</f>
        <v>20</v>
      </c>
      <c r="AD152" s="38">
        <f>IF(AD96=0,0,_xlfn.XLOOKUP(AD$148,Prosumer_ANE!$B$14:$B$33,Prosumer_ANE!$G$14:$G$33))</f>
        <v>0</v>
      </c>
      <c r="AE152" s="38">
        <f>IF(AE96=0,0,_xlfn.XLOOKUP(AE$148,Prosumer_ANE!$B$14:$B$33,Prosumer_ANE!$G$14:$G$33))</f>
        <v>20</v>
      </c>
      <c r="AF152" s="38">
        <f>IF(AF96=0,0,_xlfn.XLOOKUP(AF$148,Prosumer_ANE!$B$14:$B$33,Prosumer_ANE!$G$14:$G$33))</f>
        <v>0</v>
      </c>
      <c r="AG152" s="38">
        <f>IF(AG96=0,0,_xlfn.XLOOKUP(AG$148,Prosumer_ANE!$B$14:$B$33,Prosumer_ANE!$G$14:$G$33))</f>
        <v>0</v>
      </c>
      <c r="AH152" s="38">
        <f>IF(AH96=0,0,_xlfn.XLOOKUP(AH$148,Prosumer_ANE!$B$14:$B$33,Prosumer_ANE!$G$14:$G$33))</f>
        <v>0</v>
      </c>
      <c r="AI152" s="38">
        <f>IF(AI96=0,0,_xlfn.XLOOKUP(AI$148,Prosumer_ANE!$B$14:$B$33,Prosumer_ANE!$G$14:$G$33))</f>
        <v>0</v>
      </c>
      <c r="AJ152" s="38">
        <f>IF(AJ96=0,0,_xlfn.XLOOKUP(AJ$148,Prosumer_ANE!$B$14:$B$33,Prosumer_ANE!$G$14:$G$33))</f>
        <v>0</v>
      </c>
      <c r="AK152" s="38">
        <f>IF(AK96=0,0,_xlfn.XLOOKUP(AK$148,Prosumer_ANE!$B$14:$B$33,Prosumer_ANE!$G$14:$G$33))</f>
        <v>0</v>
      </c>
      <c r="AL152" s="38">
        <f>IF(AL96=0,0,_xlfn.XLOOKUP(AL$148,Prosumer_ANE!$B$14:$B$33,Prosumer_ANE!$G$14:$G$33))</f>
        <v>0</v>
      </c>
      <c r="AM152" s="38">
        <f>IF(AM96=0,0,_xlfn.XLOOKUP(AM$148,Prosumer_ANE!$B$14:$B$33,Prosumer_ANE!$G$14:$G$33))</f>
        <v>0</v>
      </c>
      <c r="AN152" s="38">
        <f>IF(AN96=0,0,_xlfn.XLOOKUP(AN$148,Prosumer_ANE!$B$14:$B$33,Prosumer_ANE!$G$14:$G$33))</f>
        <v>0</v>
      </c>
      <c r="AO152" s="38">
        <f>IF(AO96=0,0,_xlfn.XLOOKUP(AO$148,Prosumer_ANE!$B$14:$B$33,Prosumer_ANE!$G$14:$G$33))</f>
        <v>0</v>
      </c>
      <c r="AP152" s="38">
        <f>IF(AP96=0,0,_xlfn.XLOOKUP(AP$148,Prosumer_ANE!$B$14:$B$33,Prosumer_ANE!$G$14:$G$33))</f>
        <v>0</v>
      </c>
      <c r="AQ152" s="38">
        <f>IF(AQ96=0,0,_xlfn.XLOOKUP(AQ$148,Prosumer_ANE!$B$14:$B$33,Prosumer_ANE!$G$14:$G$33))</f>
        <v>0</v>
      </c>
      <c r="AR152" s="38">
        <f>IF(AR96=0,0,_xlfn.XLOOKUP(AR$148,Prosumer_ANE!$B$14:$B$33,Prosumer_ANE!$G$14:$G$33))</f>
        <v>0</v>
      </c>
      <c r="AS152" s="38">
        <f>IF(AS96=0,0,_xlfn.XLOOKUP(AS$148,Prosumer_ANE!$B$14:$B$33,Prosumer_ANE!$G$14:$G$33))</f>
        <v>0</v>
      </c>
      <c r="AT152" s="38">
        <f>IF(AT96=0,0,_xlfn.XLOOKUP(AT$148,Prosumer_ANE!$B$14:$B$33,Prosumer_ANE!$G$14:$G$33))</f>
        <v>0</v>
      </c>
      <c r="AU152">
        <v>4</v>
      </c>
    </row>
    <row r="153" spans="1:47">
      <c r="A153">
        <v>5</v>
      </c>
      <c r="B153" s="38">
        <f>IF(B97=0,0,_xlfn.XLOOKUP(B$148,Prosumer_ONE!$B$14:$B$33,Prosumer_ONE!$G$14:$G$33))</f>
        <v>0</v>
      </c>
      <c r="C153" s="38">
        <f>IF(C97=0,0,_xlfn.XLOOKUP(C$148,Prosumer_ONE!$B$14:$B$33,Prosumer_ONE!$G$14:$G$33))</f>
        <v>0</v>
      </c>
      <c r="D153" s="38">
        <f>IF(D97=0,0,_xlfn.XLOOKUP(D$148,Prosumer_ONE!$B$14:$B$33,Prosumer_ONE!$G$14:$G$33))</f>
        <v>0</v>
      </c>
      <c r="E153" s="38">
        <f>IF(E97=0,0,_xlfn.XLOOKUP(E$148,Prosumer_ONE!$B$14:$B$33,Prosumer_ONE!$G$14:$G$33))</f>
        <v>20</v>
      </c>
      <c r="F153" s="38">
        <f>IF(F97=0,0,_xlfn.XLOOKUP(F$148,Prosumer_ONE!$B$14:$B$33,Prosumer_ONE!$G$14:$G$33))</f>
        <v>0</v>
      </c>
      <c r="G153" s="38">
        <f>IF(G97=0,0,_xlfn.XLOOKUP(G$148,Prosumer_ONE!$B$14:$B$33,Prosumer_ONE!$G$14:$G$33))</f>
        <v>0</v>
      </c>
      <c r="H153" s="38">
        <f>IF(H97=0,0,_xlfn.XLOOKUP(H$148,Prosumer_ONE!$B$14:$B$33,Prosumer_ONE!$G$14:$G$33))</f>
        <v>0</v>
      </c>
      <c r="I153" s="38">
        <f>IF(I97=0,0,_xlfn.XLOOKUP(I$148,Prosumer_ONE!$B$14:$B$33,Prosumer_ONE!$G$14:$G$33))</f>
        <v>0</v>
      </c>
      <c r="J153" s="38">
        <f>IF(J97=0,0,_xlfn.XLOOKUP(J$148,Prosumer_ONE!$B$14:$B$33,Prosumer_ONE!$G$14:$G$33))</f>
        <v>0</v>
      </c>
      <c r="K153" s="38">
        <f>IF(K97=0,0,_xlfn.XLOOKUP(K$148,Prosumer_ONE!$B$14:$B$33,Prosumer_ONE!$G$14:$G$33))</f>
        <v>0</v>
      </c>
      <c r="L153" s="38">
        <f>IF(L97=0,0,_xlfn.XLOOKUP(L$148,Prosumer_ONE!$B$14:$B$33,Prosumer_ONE!$G$14:$G$33))</f>
        <v>0</v>
      </c>
      <c r="M153" s="38">
        <f>IF(M97=0,0,_xlfn.XLOOKUP(M$148,Prosumer_ONE!$B$14:$B$33,Prosumer_ONE!$G$14:$G$33))</f>
        <v>0</v>
      </c>
      <c r="N153" s="38">
        <f>IF(N97=0,0,_xlfn.XLOOKUP(N$148,Prosumer_ONE!$B$14:$B$33,Prosumer_ONE!$G$14:$G$33))</f>
        <v>0</v>
      </c>
      <c r="O153" s="38">
        <f>IF(O97=0,0,_xlfn.XLOOKUP(O$148,Prosumer_ONE!$B$14:$B$33,Prosumer_ONE!$G$14:$G$33))</f>
        <v>0</v>
      </c>
      <c r="P153" s="38">
        <f>IF(P97=0,0,_xlfn.XLOOKUP(P$148,Prosumer_ONE!$B$14:$B$33,Prosumer_ONE!$G$14:$G$33))</f>
        <v>0</v>
      </c>
      <c r="Q153" s="38">
        <f>IF(Q97=0,0,_xlfn.XLOOKUP(Q$148,Prosumer_ONE!$B$14:$B$33,Prosumer_ONE!$G$14:$G$33))</f>
        <v>0</v>
      </c>
      <c r="R153" s="38">
        <f>IF(R97=0,0,_xlfn.XLOOKUP(R$148,Prosumer_ONE!$B$14:$B$33,Prosumer_ONE!$G$14:$G$33))</f>
        <v>0</v>
      </c>
      <c r="S153" s="38">
        <f>IF(S97=0,0,_xlfn.XLOOKUP(S$148,Prosumer_ONE!$B$14:$B$33,Prosumer_ONE!$G$14:$G$33))</f>
        <v>0</v>
      </c>
      <c r="T153" s="38">
        <f>IF(T97=0,0,_xlfn.XLOOKUP(T$148,Prosumer_ONE!$B$14:$B$33,Prosumer_ONE!$G$14:$G$33))</f>
        <v>0</v>
      </c>
      <c r="U153" s="38">
        <f>IF(U97=0,0,_xlfn.XLOOKUP(U$148,Prosumer_ONE!$B$14:$B$33,Prosumer_ONE!$G$14:$G$33))</f>
        <v>0</v>
      </c>
      <c r="V153">
        <v>5</v>
      </c>
      <c r="Z153">
        <v>5</v>
      </c>
      <c r="AA153" s="38">
        <f>IF(AA97=0,0,_xlfn.XLOOKUP(AA$148,Prosumer_ANE!$B$14:$B$33,Prosumer_ANE!$G$14:$G$33))</f>
        <v>20</v>
      </c>
      <c r="AB153" s="38">
        <f>IF(AB97=0,0,_xlfn.XLOOKUP(AB$148,Prosumer_ANE!$B$14:$B$33,Prosumer_ANE!$G$14:$G$33))</f>
        <v>20</v>
      </c>
      <c r="AC153" s="38">
        <f>IF(AC97=0,0,_xlfn.XLOOKUP(AC$148,Prosumer_ANE!$B$14:$B$33,Prosumer_ANE!$G$14:$G$33))</f>
        <v>20</v>
      </c>
      <c r="AD153" s="38">
        <f>IF(AD97=0,0,_xlfn.XLOOKUP(AD$148,Prosumer_ANE!$B$14:$B$33,Prosumer_ANE!$G$14:$G$33))</f>
        <v>20</v>
      </c>
      <c r="AE153" s="38">
        <f>IF(AE97=0,0,_xlfn.XLOOKUP(AE$148,Prosumer_ANE!$B$14:$B$33,Prosumer_ANE!$G$14:$G$33))</f>
        <v>0</v>
      </c>
      <c r="AF153" s="38">
        <f>IF(AF97=0,0,_xlfn.XLOOKUP(AF$148,Prosumer_ANE!$B$14:$B$33,Prosumer_ANE!$G$14:$G$33))</f>
        <v>0</v>
      </c>
      <c r="AG153" s="38">
        <f>IF(AG97=0,0,_xlfn.XLOOKUP(AG$148,Prosumer_ANE!$B$14:$B$33,Prosumer_ANE!$G$14:$G$33))</f>
        <v>0</v>
      </c>
      <c r="AH153" s="38">
        <f>IF(AH97=0,0,_xlfn.XLOOKUP(AH$148,Prosumer_ANE!$B$14:$B$33,Prosumer_ANE!$G$14:$G$33))</f>
        <v>0</v>
      </c>
      <c r="AI153" s="38">
        <f>IF(AI97=0,0,_xlfn.XLOOKUP(AI$148,Prosumer_ANE!$B$14:$B$33,Prosumer_ANE!$G$14:$G$33))</f>
        <v>0</v>
      </c>
      <c r="AJ153" s="38">
        <f>IF(AJ97=0,0,_xlfn.XLOOKUP(AJ$148,Prosumer_ANE!$B$14:$B$33,Prosumer_ANE!$G$14:$G$33))</f>
        <v>0</v>
      </c>
      <c r="AK153" s="38">
        <f>IF(AK97=0,0,_xlfn.XLOOKUP(AK$148,Prosumer_ANE!$B$14:$B$33,Prosumer_ANE!$G$14:$G$33))</f>
        <v>0</v>
      </c>
      <c r="AL153" s="38">
        <f>IF(AL97=0,0,_xlfn.XLOOKUP(AL$148,Prosumer_ANE!$B$14:$B$33,Prosumer_ANE!$G$14:$G$33))</f>
        <v>0</v>
      </c>
      <c r="AM153" s="38">
        <f>IF(AM97=0,0,_xlfn.XLOOKUP(AM$148,Prosumer_ANE!$B$14:$B$33,Prosumer_ANE!$G$14:$G$33))</f>
        <v>0</v>
      </c>
      <c r="AN153" s="38">
        <f>IF(AN97=0,0,_xlfn.XLOOKUP(AN$148,Prosumer_ANE!$B$14:$B$33,Prosumer_ANE!$G$14:$G$33))</f>
        <v>0</v>
      </c>
      <c r="AO153" s="38">
        <f>IF(AO97=0,0,_xlfn.XLOOKUP(AO$148,Prosumer_ANE!$B$14:$B$33,Prosumer_ANE!$G$14:$G$33))</f>
        <v>0</v>
      </c>
      <c r="AP153" s="38">
        <f>IF(AP97=0,0,_xlfn.XLOOKUP(AP$148,Prosumer_ANE!$B$14:$B$33,Prosumer_ANE!$G$14:$G$33))</f>
        <v>0</v>
      </c>
      <c r="AQ153" s="38">
        <f>IF(AQ97=0,0,_xlfn.XLOOKUP(AQ$148,Prosumer_ANE!$B$14:$B$33,Prosumer_ANE!$G$14:$G$33))</f>
        <v>0</v>
      </c>
      <c r="AR153" s="38">
        <f>IF(AR97=0,0,_xlfn.XLOOKUP(AR$148,Prosumer_ANE!$B$14:$B$33,Prosumer_ANE!$G$14:$G$33))</f>
        <v>0</v>
      </c>
      <c r="AS153" s="38">
        <f>IF(AS97=0,0,_xlfn.XLOOKUP(AS$148,Prosumer_ANE!$B$14:$B$33,Prosumer_ANE!$G$14:$G$33))</f>
        <v>0</v>
      </c>
      <c r="AT153" s="38">
        <f>IF(AT97=0,0,_xlfn.XLOOKUP(AT$148,Prosumer_ANE!$B$14:$B$33,Prosumer_ANE!$G$14:$G$33))</f>
        <v>0</v>
      </c>
      <c r="AU153">
        <v>5</v>
      </c>
    </row>
    <row r="154" spans="1:47">
      <c r="A154">
        <v>6</v>
      </c>
      <c r="B154" s="38">
        <f>IF(B98=0,0,_xlfn.XLOOKUP(B$148,Prosumer_ONE!$B$14:$B$33,Prosumer_ONE!$G$14:$G$33))</f>
        <v>0</v>
      </c>
      <c r="C154" s="38">
        <f>IF(C98=0,0,_xlfn.XLOOKUP(C$148,Prosumer_ONE!$B$14:$B$33,Prosumer_ONE!$G$14:$G$33))</f>
        <v>0</v>
      </c>
      <c r="D154" s="38">
        <f>IF(D98=0,0,_xlfn.XLOOKUP(D$148,Prosumer_ONE!$B$14:$B$33,Prosumer_ONE!$G$14:$G$33))</f>
        <v>0</v>
      </c>
      <c r="E154" s="38">
        <f>IF(E98=0,0,_xlfn.XLOOKUP(E$148,Prosumer_ONE!$B$14:$B$33,Prosumer_ONE!$G$14:$G$33))</f>
        <v>0</v>
      </c>
      <c r="F154" s="38">
        <f>IF(F98=0,0,_xlfn.XLOOKUP(F$148,Prosumer_ONE!$B$14:$B$33,Prosumer_ONE!$G$14:$G$33))</f>
        <v>0</v>
      </c>
      <c r="G154" s="38">
        <f>IF(G98=0,0,_xlfn.XLOOKUP(G$148,Prosumer_ONE!$B$14:$B$33,Prosumer_ONE!$G$14:$G$33))</f>
        <v>0</v>
      </c>
      <c r="H154" s="38">
        <f>IF(H98=0,0,_xlfn.XLOOKUP(H$148,Prosumer_ONE!$B$14:$B$33,Prosumer_ONE!$G$14:$G$33))</f>
        <v>0</v>
      </c>
      <c r="I154" s="38">
        <f>IF(I98=0,0,_xlfn.XLOOKUP(I$148,Prosumer_ONE!$B$14:$B$33,Prosumer_ONE!$G$14:$G$33))</f>
        <v>0</v>
      </c>
      <c r="J154" s="38">
        <f>IF(J98=0,0,_xlfn.XLOOKUP(J$148,Prosumer_ONE!$B$14:$B$33,Prosumer_ONE!$G$14:$G$33))</f>
        <v>0</v>
      </c>
      <c r="K154" s="38">
        <f>IF(K98=0,0,_xlfn.XLOOKUP(K$148,Prosumer_ONE!$B$14:$B$33,Prosumer_ONE!$G$14:$G$33))</f>
        <v>0</v>
      </c>
      <c r="L154" s="38">
        <f>IF(L98=0,0,_xlfn.XLOOKUP(L$148,Prosumer_ONE!$B$14:$B$33,Prosumer_ONE!$G$14:$G$33))</f>
        <v>0</v>
      </c>
      <c r="M154" s="38">
        <f>IF(M98=0,0,_xlfn.XLOOKUP(M$148,Prosumer_ONE!$B$14:$B$33,Prosumer_ONE!$G$14:$G$33))</f>
        <v>0</v>
      </c>
      <c r="N154" s="38">
        <f>IF(N98=0,0,_xlfn.XLOOKUP(N$148,Prosumer_ONE!$B$14:$B$33,Prosumer_ONE!$G$14:$G$33))</f>
        <v>0</v>
      </c>
      <c r="O154" s="38">
        <f>IF(O98=0,0,_xlfn.XLOOKUP(O$148,Prosumer_ONE!$B$14:$B$33,Prosumer_ONE!$G$14:$G$33))</f>
        <v>0</v>
      </c>
      <c r="P154" s="38">
        <f>IF(P98=0,0,_xlfn.XLOOKUP(P$148,Prosumer_ONE!$B$14:$B$33,Prosumer_ONE!$G$14:$G$33))</f>
        <v>0</v>
      </c>
      <c r="Q154" s="38">
        <f>IF(Q98=0,0,_xlfn.XLOOKUP(Q$148,Prosumer_ONE!$B$14:$B$33,Prosumer_ONE!$G$14:$G$33))</f>
        <v>0</v>
      </c>
      <c r="R154" s="38">
        <f>IF(R98=0,0,_xlfn.XLOOKUP(R$148,Prosumer_ONE!$B$14:$B$33,Prosumer_ONE!$G$14:$G$33))</f>
        <v>0</v>
      </c>
      <c r="S154" s="38">
        <f>IF(S98=0,0,_xlfn.XLOOKUP(S$148,Prosumer_ONE!$B$14:$B$33,Prosumer_ONE!$G$14:$G$33))</f>
        <v>0</v>
      </c>
      <c r="T154" s="38">
        <f>IF(T98=0,0,_xlfn.XLOOKUP(T$148,Prosumer_ONE!$B$14:$B$33,Prosumer_ONE!$G$14:$G$33))</f>
        <v>0</v>
      </c>
      <c r="U154" s="38">
        <f>IF(U98=0,0,_xlfn.XLOOKUP(U$148,Prosumer_ONE!$B$14:$B$33,Prosumer_ONE!$G$14:$G$33))</f>
        <v>0</v>
      </c>
      <c r="V154">
        <v>6</v>
      </c>
      <c r="Z154">
        <v>6</v>
      </c>
      <c r="AA154" s="38">
        <f>IF(AA98=0,0,_xlfn.XLOOKUP(AA$148,Prosumer_ANE!$B$14:$B$33,Prosumer_ANE!$G$14:$G$33))</f>
        <v>0</v>
      </c>
      <c r="AB154" s="38">
        <f>IF(AB98=0,0,_xlfn.XLOOKUP(AB$148,Prosumer_ANE!$B$14:$B$33,Prosumer_ANE!$G$14:$G$33))</f>
        <v>0</v>
      </c>
      <c r="AC154" s="38">
        <f>IF(AC98=0,0,_xlfn.XLOOKUP(AC$148,Prosumer_ANE!$B$14:$B$33,Prosumer_ANE!$G$14:$G$33))</f>
        <v>0</v>
      </c>
      <c r="AD154" s="38">
        <f>IF(AD98=0,0,_xlfn.XLOOKUP(AD$148,Prosumer_ANE!$B$14:$B$33,Prosumer_ANE!$G$14:$G$33))</f>
        <v>0</v>
      </c>
      <c r="AE154" s="38">
        <f>IF(AE98=0,0,_xlfn.XLOOKUP(AE$148,Prosumer_ANE!$B$14:$B$33,Prosumer_ANE!$G$14:$G$33))</f>
        <v>0</v>
      </c>
      <c r="AF154" s="38">
        <f>IF(AF98=0,0,_xlfn.XLOOKUP(AF$148,Prosumer_ANE!$B$14:$B$33,Prosumer_ANE!$G$14:$G$33))</f>
        <v>0</v>
      </c>
      <c r="AG154" s="38">
        <f>IF(AG98=0,0,_xlfn.XLOOKUP(AG$148,Prosumer_ANE!$B$14:$B$33,Prosumer_ANE!$G$14:$G$33))</f>
        <v>0</v>
      </c>
      <c r="AH154" s="38">
        <f>IF(AH98=0,0,_xlfn.XLOOKUP(AH$148,Prosumer_ANE!$B$14:$B$33,Prosumer_ANE!$G$14:$G$33))</f>
        <v>0</v>
      </c>
      <c r="AI154" s="38">
        <f>IF(AI98=0,0,_xlfn.XLOOKUP(AI$148,Prosumer_ANE!$B$14:$B$33,Prosumer_ANE!$G$14:$G$33))</f>
        <v>0</v>
      </c>
      <c r="AJ154" s="38">
        <f>IF(AJ98=0,0,_xlfn.XLOOKUP(AJ$148,Prosumer_ANE!$B$14:$B$33,Prosumer_ANE!$G$14:$G$33))</f>
        <v>0</v>
      </c>
      <c r="AK154" s="38">
        <f>IF(AK98=0,0,_xlfn.XLOOKUP(AK$148,Prosumer_ANE!$B$14:$B$33,Prosumer_ANE!$G$14:$G$33))</f>
        <v>0</v>
      </c>
      <c r="AL154" s="38">
        <f>IF(AL98=0,0,_xlfn.XLOOKUP(AL$148,Prosumer_ANE!$B$14:$B$33,Prosumer_ANE!$G$14:$G$33))</f>
        <v>0</v>
      </c>
      <c r="AM154" s="38">
        <f>IF(AM98=0,0,_xlfn.XLOOKUP(AM$148,Prosumer_ANE!$B$14:$B$33,Prosumer_ANE!$G$14:$G$33))</f>
        <v>0</v>
      </c>
      <c r="AN154" s="38">
        <f>IF(AN98=0,0,_xlfn.XLOOKUP(AN$148,Prosumer_ANE!$B$14:$B$33,Prosumer_ANE!$G$14:$G$33))</f>
        <v>0</v>
      </c>
      <c r="AO154" s="38">
        <f>IF(AO98=0,0,_xlfn.XLOOKUP(AO$148,Prosumer_ANE!$B$14:$B$33,Prosumer_ANE!$G$14:$G$33))</f>
        <v>0</v>
      </c>
      <c r="AP154" s="38">
        <f>IF(AP98=0,0,_xlfn.XLOOKUP(AP$148,Prosumer_ANE!$B$14:$B$33,Prosumer_ANE!$G$14:$G$33))</f>
        <v>0</v>
      </c>
      <c r="AQ154" s="38">
        <f>IF(AQ98=0,0,_xlfn.XLOOKUP(AQ$148,Prosumer_ANE!$B$14:$B$33,Prosumer_ANE!$G$14:$G$33))</f>
        <v>0</v>
      </c>
      <c r="AR154" s="38">
        <f>IF(AR98=0,0,_xlfn.XLOOKUP(AR$148,Prosumer_ANE!$B$14:$B$33,Prosumer_ANE!$G$14:$G$33))</f>
        <v>0</v>
      </c>
      <c r="AS154" s="38">
        <f>IF(AS98=0,0,_xlfn.XLOOKUP(AS$148,Prosumer_ANE!$B$14:$B$33,Prosumer_ANE!$G$14:$G$33))</f>
        <v>0</v>
      </c>
      <c r="AT154" s="38">
        <f>IF(AT98=0,0,_xlfn.XLOOKUP(AT$148,Prosumer_ANE!$B$14:$B$33,Prosumer_ANE!$G$14:$G$33))</f>
        <v>0</v>
      </c>
      <c r="AU154">
        <v>6</v>
      </c>
    </row>
    <row r="155" spans="1:47">
      <c r="A155">
        <v>7</v>
      </c>
      <c r="B155" s="38">
        <f>IF(B99=0,0,_xlfn.XLOOKUP(B$148,Prosumer_ONE!$B$14:$B$33,Prosumer_ONE!$G$14:$G$33))</f>
        <v>0</v>
      </c>
      <c r="C155" s="38">
        <f>IF(C99=0,0,_xlfn.XLOOKUP(C$148,Prosumer_ONE!$B$14:$B$33,Prosumer_ONE!$G$14:$G$33))</f>
        <v>0</v>
      </c>
      <c r="D155" s="38">
        <f>IF(D99=0,0,_xlfn.XLOOKUP(D$148,Prosumer_ONE!$B$14:$B$33,Prosumer_ONE!$G$14:$G$33))</f>
        <v>0</v>
      </c>
      <c r="E155" s="38">
        <f>IF(E99=0,0,_xlfn.XLOOKUP(E$148,Prosumer_ONE!$B$14:$B$33,Prosumer_ONE!$G$14:$G$33))</f>
        <v>0</v>
      </c>
      <c r="F155" s="38">
        <f>IF(F99=0,0,_xlfn.XLOOKUP(F$148,Prosumer_ONE!$B$14:$B$33,Prosumer_ONE!$G$14:$G$33))</f>
        <v>0</v>
      </c>
      <c r="G155" s="38">
        <f>IF(G99=0,0,_xlfn.XLOOKUP(G$148,Prosumer_ONE!$B$14:$B$33,Prosumer_ONE!$G$14:$G$33))</f>
        <v>0</v>
      </c>
      <c r="H155" s="38">
        <f>IF(H99=0,0,_xlfn.XLOOKUP(H$148,Prosumer_ONE!$B$14:$B$33,Prosumer_ONE!$G$14:$G$33))</f>
        <v>0</v>
      </c>
      <c r="I155" s="38">
        <f>IF(I99=0,0,_xlfn.XLOOKUP(I$148,Prosumer_ONE!$B$14:$B$33,Prosumer_ONE!$G$14:$G$33))</f>
        <v>0</v>
      </c>
      <c r="J155" s="38">
        <f>IF(J99=0,0,_xlfn.XLOOKUP(J$148,Prosumer_ONE!$B$14:$B$33,Prosumer_ONE!$G$14:$G$33))</f>
        <v>0</v>
      </c>
      <c r="K155" s="38">
        <f>IF(K99=0,0,_xlfn.XLOOKUP(K$148,Prosumer_ONE!$B$14:$B$33,Prosumer_ONE!$G$14:$G$33))</f>
        <v>0</v>
      </c>
      <c r="L155" s="38">
        <f>IF(L99=0,0,_xlfn.XLOOKUP(L$148,Prosumer_ONE!$B$14:$B$33,Prosumer_ONE!$G$14:$G$33))</f>
        <v>0</v>
      </c>
      <c r="M155" s="38">
        <f>IF(M99=0,0,_xlfn.XLOOKUP(M$148,Prosumer_ONE!$B$14:$B$33,Prosumer_ONE!$G$14:$G$33))</f>
        <v>0</v>
      </c>
      <c r="N155" s="38">
        <f>IF(N99=0,0,_xlfn.XLOOKUP(N$148,Prosumer_ONE!$B$14:$B$33,Prosumer_ONE!$G$14:$G$33))</f>
        <v>0</v>
      </c>
      <c r="O155" s="38">
        <f>IF(O99=0,0,_xlfn.XLOOKUP(O$148,Prosumer_ONE!$B$14:$B$33,Prosumer_ONE!$G$14:$G$33))</f>
        <v>0</v>
      </c>
      <c r="P155" s="38">
        <f>IF(P99=0,0,_xlfn.XLOOKUP(P$148,Prosumer_ONE!$B$14:$B$33,Prosumer_ONE!$G$14:$G$33))</f>
        <v>0</v>
      </c>
      <c r="Q155" s="38">
        <f>IF(Q99=0,0,_xlfn.XLOOKUP(Q$148,Prosumer_ONE!$B$14:$B$33,Prosumer_ONE!$G$14:$G$33))</f>
        <v>0</v>
      </c>
      <c r="R155" s="38">
        <f>IF(R99=0,0,_xlfn.XLOOKUP(R$148,Prosumer_ONE!$B$14:$B$33,Prosumer_ONE!$G$14:$G$33))</f>
        <v>0</v>
      </c>
      <c r="S155" s="38">
        <f>IF(S99=0,0,_xlfn.XLOOKUP(S$148,Prosumer_ONE!$B$14:$B$33,Prosumer_ONE!$G$14:$G$33))</f>
        <v>0</v>
      </c>
      <c r="T155" s="38">
        <f>IF(T99=0,0,_xlfn.XLOOKUP(T$148,Prosumer_ONE!$B$14:$B$33,Prosumer_ONE!$G$14:$G$33))</f>
        <v>0</v>
      </c>
      <c r="U155" s="38">
        <f>IF(U99=0,0,_xlfn.XLOOKUP(U$148,Prosumer_ONE!$B$14:$B$33,Prosumer_ONE!$G$14:$G$33))</f>
        <v>0</v>
      </c>
      <c r="V155">
        <v>7</v>
      </c>
      <c r="Z155">
        <v>7</v>
      </c>
      <c r="AA155" s="38">
        <f>IF(AA99=0,0,_xlfn.XLOOKUP(AA$148,Prosumer_ANE!$B$14:$B$33,Prosumer_ANE!$G$14:$G$33))</f>
        <v>0</v>
      </c>
      <c r="AB155" s="38">
        <f>IF(AB99=0,0,_xlfn.XLOOKUP(AB$148,Prosumer_ANE!$B$14:$B$33,Prosumer_ANE!$G$14:$G$33))</f>
        <v>0</v>
      </c>
      <c r="AC155" s="38">
        <f>IF(AC99=0,0,_xlfn.XLOOKUP(AC$148,Prosumer_ANE!$B$14:$B$33,Prosumer_ANE!$G$14:$G$33))</f>
        <v>0</v>
      </c>
      <c r="AD155" s="38">
        <f>IF(AD99=0,0,_xlfn.XLOOKUP(AD$148,Prosumer_ANE!$B$14:$B$33,Prosumer_ANE!$G$14:$G$33))</f>
        <v>0</v>
      </c>
      <c r="AE155" s="38">
        <f>IF(AE99=0,0,_xlfn.XLOOKUP(AE$148,Prosumer_ANE!$B$14:$B$33,Prosumer_ANE!$G$14:$G$33))</f>
        <v>0</v>
      </c>
      <c r="AF155" s="38">
        <f>IF(AF99=0,0,_xlfn.XLOOKUP(AF$148,Prosumer_ANE!$B$14:$B$33,Prosumer_ANE!$G$14:$G$33))</f>
        <v>0</v>
      </c>
      <c r="AG155" s="38">
        <f>IF(AG99=0,0,_xlfn.XLOOKUP(AG$148,Prosumer_ANE!$B$14:$B$33,Prosumer_ANE!$G$14:$G$33))</f>
        <v>0</v>
      </c>
      <c r="AH155" s="38">
        <f>IF(AH99=0,0,_xlfn.XLOOKUP(AH$148,Prosumer_ANE!$B$14:$B$33,Prosumer_ANE!$G$14:$G$33))</f>
        <v>0</v>
      </c>
      <c r="AI155" s="38">
        <f>IF(AI99=0,0,_xlfn.XLOOKUP(AI$148,Prosumer_ANE!$B$14:$B$33,Prosumer_ANE!$G$14:$G$33))</f>
        <v>0</v>
      </c>
      <c r="AJ155" s="38">
        <f>IF(AJ99=0,0,_xlfn.XLOOKUP(AJ$148,Prosumer_ANE!$B$14:$B$33,Prosumer_ANE!$G$14:$G$33))</f>
        <v>0</v>
      </c>
      <c r="AK155" s="38">
        <f>IF(AK99=0,0,_xlfn.XLOOKUP(AK$148,Prosumer_ANE!$B$14:$B$33,Prosumer_ANE!$G$14:$G$33))</f>
        <v>0</v>
      </c>
      <c r="AL155" s="38">
        <f>IF(AL99=0,0,_xlfn.XLOOKUP(AL$148,Prosumer_ANE!$B$14:$B$33,Prosumer_ANE!$G$14:$G$33))</f>
        <v>0</v>
      </c>
      <c r="AM155" s="38">
        <f>IF(AM99=0,0,_xlfn.XLOOKUP(AM$148,Prosumer_ANE!$B$14:$B$33,Prosumer_ANE!$G$14:$G$33))</f>
        <v>0</v>
      </c>
      <c r="AN155" s="38">
        <f>IF(AN99=0,0,_xlfn.XLOOKUP(AN$148,Prosumer_ANE!$B$14:$B$33,Prosumer_ANE!$G$14:$G$33))</f>
        <v>0</v>
      </c>
      <c r="AO155" s="38">
        <f>IF(AO99=0,0,_xlfn.XLOOKUP(AO$148,Prosumer_ANE!$B$14:$B$33,Prosumer_ANE!$G$14:$G$33))</f>
        <v>0</v>
      </c>
      <c r="AP155" s="38">
        <f>IF(AP99=0,0,_xlfn.XLOOKUP(AP$148,Prosumer_ANE!$B$14:$B$33,Prosumer_ANE!$G$14:$G$33))</f>
        <v>0</v>
      </c>
      <c r="AQ155" s="38">
        <f>IF(AQ99=0,0,_xlfn.XLOOKUP(AQ$148,Prosumer_ANE!$B$14:$B$33,Prosumer_ANE!$G$14:$G$33))</f>
        <v>0</v>
      </c>
      <c r="AR155" s="38">
        <f>IF(AR99=0,0,_xlfn.XLOOKUP(AR$148,Prosumer_ANE!$B$14:$B$33,Prosumer_ANE!$G$14:$G$33))</f>
        <v>0</v>
      </c>
      <c r="AS155" s="38">
        <f>IF(AS99=0,0,_xlfn.XLOOKUP(AS$148,Prosumer_ANE!$B$14:$B$33,Prosumer_ANE!$G$14:$G$33))</f>
        <v>0</v>
      </c>
      <c r="AT155" s="38">
        <f>IF(AT99=0,0,_xlfn.XLOOKUP(AT$148,Prosumer_ANE!$B$14:$B$33,Prosumer_ANE!$G$14:$G$33))</f>
        <v>0</v>
      </c>
      <c r="AU155">
        <v>7</v>
      </c>
    </row>
    <row r="156" spans="1:47">
      <c r="A156">
        <v>8</v>
      </c>
      <c r="B156" s="38">
        <f>IF(B100=0,0,_xlfn.XLOOKUP(B$148,Prosumer_ONE!$B$14:$B$33,Prosumer_ONE!$G$14:$G$33))</f>
        <v>0</v>
      </c>
      <c r="C156" s="38">
        <f>IF(C100=0,0,_xlfn.XLOOKUP(C$148,Prosumer_ONE!$B$14:$B$33,Prosumer_ONE!$G$14:$G$33))</f>
        <v>0</v>
      </c>
      <c r="D156" s="38">
        <f>IF(D100=0,0,_xlfn.XLOOKUP(D$148,Prosumer_ONE!$B$14:$B$33,Prosumer_ONE!$G$14:$G$33))</f>
        <v>0</v>
      </c>
      <c r="E156" s="38">
        <f>IF(E100=0,0,_xlfn.XLOOKUP(E$148,Prosumer_ONE!$B$14:$B$33,Prosumer_ONE!$G$14:$G$33))</f>
        <v>0</v>
      </c>
      <c r="F156" s="38">
        <f>IF(F100=0,0,_xlfn.XLOOKUP(F$148,Prosumer_ONE!$B$14:$B$33,Prosumer_ONE!$G$14:$G$33))</f>
        <v>0</v>
      </c>
      <c r="G156" s="38">
        <f>IF(G100=0,0,_xlfn.XLOOKUP(G$148,Prosumer_ONE!$B$14:$B$33,Prosumer_ONE!$G$14:$G$33))</f>
        <v>0</v>
      </c>
      <c r="H156" s="38">
        <f>IF(H100=0,0,_xlfn.XLOOKUP(H$148,Prosumer_ONE!$B$14:$B$33,Prosumer_ONE!$G$14:$G$33))</f>
        <v>0</v>
      </c>
      <c r="I156" s="38">
        <f>IF(I100=0,0,_xlfn.XLOOKUP(I$148,Prosumer_ONE!$B$14:$B$33,Prosumer_ONE!$G$14:$G$33))</f>
        <v>0</v>
      </c>
      <c r="J156" s="38">
        <f>IF(J100=0,0,_xlfn.XLOOKUP(J$148,Prosumer_ONE!$B$14:$B$33,Prosumer_ONE!$G$14:$G$33))</f>
        <v>0</v>
      </c>
      <c r="K156" s="38">
        <f>IF(K100=0,0,_xlfn.XLOOKUP(K$148,Prosumer_ONE!$B$14:$B$33,Prosumer_ONE!$G$14:$G$33))</f>
        <v>0</v>
      </c>
      <c r="L156" s="38">
        <f>IF(L100=0,0,_xlfn.XLOOKUP(L$148,Prosumer_ONE!$B$14:$B$33,Prosumer_ONE!$G$14:$G$33))</f>
        <v>0</v>
      </c>
      <c r="M156" s="38">
        <f>IF(M100=0,0,_xlfn.XLOOKUP(M$148,Prosumer_ONE!$B$14:$B$33,Prosumer_ONE!$G$14:$G$33))</f>
        <v>0</v>
      </c>
      <c r="N156" s="38">
        <f>IF(N100=0,0,_xlfn.XLOOKUP(N$148,Prosumer_ONE!$B$14:$B$33,Prosumer_ONE!$G$14:$G$33))</f>
        <v>0</v>
      </c>
      <c r="O156" s="38">
        <f>IF(O100=0,0,_xlfn.XLOOKUP(O$148,Prosumer_ONE!$B$14:$B$33,Prosumer_ONE!$G$14:$G$33))</f>
        <v>0</v>
      </c>
      <c r="P156" s="38">
        <f>IF(P100=0,0,_xlfn.XLOOKUP(P$148,Prosumer_ONE!$B$14:$B$33,Prosumer_ONE!$G$14:$G$33))</f>
        <v>0</v>
      </c>
      <c r="Q156" s="38">
        <f>IF(Q100=0,0,_xlfn.XLOOKUP(Q$148,Prosumer_ONE!$B$14:$B$33,Prosumer_ONE!$G$14:$G$33))</f>
        <v>0</v>
      </c>
      <c r="R156" s="38">
        <f>IF(R100=0,0,_xlfn.XLOOKUP(R$148,Prosumer_ONE!$B$14:$B$33,Prosumer_ONE!$G$14:$G$33))</f>
        <v>0</v>
      </c>
      <c r="S156" s="38">
        <f>IF(S100=0,0,_xlfn.XLOOKUP(S$148,Prosumer_ONE!$B$14:$B$33,Prosumer_ONE!$G$14:$G$33))</f>
        <v>0</v>
      </c>
      <c r="T156" s="38">
        <f>IF(T100=0,0,_xlfn.XLOOKUP(T$148,Prosumer_ONE!$B$14:$B$33,Prosumer_ONE!$G$14:$G$33))</f>
        <v>0</v>
      </c>
      <c r="U156" s="38">
        <f>IF(U100=0,0,_xlfn.XLOOKUP(U$148,Prosumer_ONE!$B$14:$B$33,Prosumer_ONE!$G$14:$G$33))</f>
        <v>0</v>
      </c>
      <c r="V156">
        <v>8</v>
      </c>
      <c r="Z156">
        <v>8</v>
      </c>
      <c r="AA156" s="38">
        <f>IF(AA100=0,0,_xlfn.XLOOKUP(AA$148,Prosumer_ANE!$B$14:$B$33,Prosumer_ANE!$G$14:$G$33))</f>
        <v>0</v>
      </c>
      <c r="AB156" s="38">
        <f>IF(AB100=0,0,_xlfn.XLOOKUP(AB$148,Prosumer_ANE!$B$14:$B$33,Prosumer_ANE!$G$14:$G$33))</f>
        <v>0</v>
      </c>
      <c r="AC156" s="38">
        <f>IF(AC100=0,0,_xlfn.XLOOKUP(AC$148,Prosumer_ANE!$B$14:$B$33,Prosumer_ANE!$G$14:$G$33))</f>
        <v>0</v>
      </c>
      <c r="AD156" s="38">
        <f>IF(AD100=0,0,_xlfn.XLOOKUP(AD$148,Prosumer_ANE!$B$14:$B$33,Prosumer_ANE!$G$14:$G$33))</f>
        <v>0</v>
      </c>
      <c r="AE156" s="38">
        <f>IF(AE100=0,0,_xlfn.XLOOKUP(AE$148,Prosumer_ANE!$B$14:$B$33,Prosumer_ANE!$G$14:$G$33))</f>
        <v>0</v>
      </c>
      <c r="AF156" s="38">
        <f>IF(AF100=0,0,_xlfn.XLOOKUP(AF$148,Prosumer_ANE!$B$14:$B$33,Prosumer_ANE!$G$14:$G$33))</f>
        <v>0</v>
      </c>
      <c r="AG156" s="38">
        <f>IF(AG100=0,0,_xlfn.XLOOKUP(AG$148,Prosumer_ANE!$B$14:$B$33,Prosumer_ANE!$G$14:$G$33))</f>
        <v>0</v>
      </c>
      <c r="AH156" s="38">
        <f>IF(AH100=0,0,_xlfn.XLOOKUP(AH$148,Prosumer_ANE!$B$14:$B$33,Prosumer_ANE!$G$14:$G$33))</f>
        <v>0</v>
      </c>
      <c r="AI156" s="38">
        <f>IF(AI100=0,0,_xlfn.XLOOKUP(AI$148,Prosumer_ANE!$B$14:$B$33,Prosumer_ANE!$G$14:$G$33))</f>
        <v>0</v>
      </c>
      <c r="AJ156" s="38">
        <f>IF(AJ100=0,0,_xlfn.XLOOKUP(AJ$148,Prosumer_ANE!$B$14:$B$33,Prosumer_ANE!$G$14:$G$33))</f>
        <v>0</v>
      </c>
      <c r="AK156" s="38">
        <f>IF(AK100=0,0,_xlfn.XLOOKUP(AK$148,Prosumer_ANE!$B$14:$B$33,Prosumer_ANE!$G$14:$G$33))</f>
        <v>0</v>
      </c>
      <c r="AL156" s="38">
        <f>IF(AL100=0,0,_xlfn.XLOOKUP(AL$148,Prosumer_ANE!$B$14:$B$33,Prosumer_ANE!$G$14:$G$33))</f>
        <v>0</v>
      </c>
      <c r="AM156" s="38">
        <f>IF(AM100=0,0,_xlfn.XLOOKUP(AM$148,Prosumer_ANE!$B$14:$B$33,Prosumer_ANE!$G$14:$G$33))</f>
        <v>0</v>
      </c>
      <c r="AN156" s="38">
        <f>IF(AN100=0,0,_xlfn.XLOOKUP(AN$148,Prosumer_ANE!$B$14:$B$33,Prosumer_ANE!$G$14:$G$33))</f>
        <v>0</v>
      </c>
      <c r="AO156" s="38">
        <f>IF(AO100=0,0,_xlfn.XLOOKUP(AO$148,Prosumer_ANE!$B$14:$B$33,Prosumer_ANE!$G$14:$G$33))</f>
        <v>0</v>
      </c>
      <c r="AP156" s="38">
        <f>IF(AP100=0,0,_xlfn.XLOOKUP(AP$148,Prosumer_ANE!$B$14:$B$33,Prosumer_ANE!$G$14:$G$33))</f>
        <v>0</v>
      </c>
      <c r="AQ156" s="38">
        <f>IF(AQ100=0,0,_xlfn.XLOOKUP(AQ$148,Prosumer_ANE!$B$14:$B$33,Prosumer_ANE!$G$14:$G$33))</f>
        <v>0</v>
      </c>
      <c r="AR156" s="38">
        <f>IF(AR100=0,0,_xlfn.XLOOKUP(AR$148,Prosumer_ANE!$B$14:$B$33,Prosumer_ANE!$G$14:$G$33))</f>
        <v>0</v>
      </c>
      <c r="AS156" s="38">
        <f>IF(AS100=0,0,_xlfn.XLOOKUP(AS$148,Prosumer_ANE!$B$14:$B$33,Prosumer_ANE!$G$14:$G$33))</f>
        <v>0</v>
      </c>
      <c r="AT156" s="38">
        <f>IF(AT100=0,0,_xlfn.XLOOKUP(AT$148,Prosumer_ANE!$B$14:$B$33,Prosumer_ANE!$G$14:$G$33))</f>
        <v>0</v>
      </c>
      <c r="AU156">
        <v>8</v>
      </c>
    </row>
    <row r="157" spans="1:47">
      <c r="A157">
        <v>9</v>
      </c>
      <c r="B157" s="38">
        <f>IF(B101=0,0,_xlfn.XLOOKUP(B$148,Prosumer_ONE!$B$14:$B$33,Prosumer_ONE!$G$14:$G$33))</f>
        <v>0</v>
      </c>
      <c r="C157" s="38">
        <f>IF(C101=0,0,_xlfn.XLOOKUP(C$148,Prosumer_ONE!$B$14:$B$33,Prosumer_ONE!$G$14:$G$33))</f>
        <v>0</v>
      </c>
      <c r="D157" s="38">
        <f>IF(D101=0,0,_xlfn.XLOOKUP(D$148,Prosumer_ONE!$B$14:$B$33,Prosumer_ONE!$G$14:$G$33))</f>
        <v>0</v>
      </c>
      <c r="E157" s="38">
        <f>IF(E101=0,0,_xlfn.XLOOKUP(E$148,Prosumer_ONE!$B$14:$B$33,Prosumer_ONE!$G$14:$G$33))</f>
        <v>0</v>
      </c>
      <c r="F157" s="38">
        <f>IF(F101=0,0,_xlfn.XLOOKUP(F$148,Prosumer_ONE!$B$14:$B$33,Prosumer_ONE!$G$14:$G$33))</f>
        <v>0</v>
      </c>
      <c r="G157" s="38">
        <f>IF(G101=0,0,_xlfn.XLOOKUP(G$148,Prosumer_ONE!$B$14:$B$33,Prosumer_ONE!$G$14:$G$33))</f>
        <v>0</v>
      </c>
      <c r="H157" s="38">
        <f>IF(H101=0,0,_xlfn.XLOOKUP(H$148,Prosumer_ONE!$B$14:$B$33,Prosumer_ONE!$G$14:$G$33))</f>
        <v>0</v>
      </c>
      <c r="I157" s="38">
        <f>IF(I101=0,0,_xlfn.XLOOKUP(I$148,Prosumer_ONE!$B$14:$B$33,Prosumer_ONE!$G$14:$G$33))</f>
        <v>0</v>
      </c>
      <c r="J157" s="38">
        <f>IF(J101=0,0,_xlfn.XLOOKUP(J$148,Prosumer_ONE!$B$14:$B$33,Prosumer_ONE!$G$14:$G$33))</f>
        <v>0</v>
      </c>
      <c r="K157" s="38">
        <f>IF(K101=0,0,_xlfn.XLOOKUP(K$148,Prosumer_ONE!$B$14:$B$33,Prosumer_ONE!$G$14:$G$33))</f>
        <v>0</v>
      </c>
      <c r="L157" s="38">
        <f>IF(L101=0,0,_xlfn.XLOOKUP(L$148,Prosumer_ONE!$B$14:$B$33,Prosumer_ONE!$G$14:$G$33))</f>
        <v>0</v>
      </c>
      <c r="M157" s="38">
        <f>IF(M101=0,0,_xlfn.XLOOKUP(M$148,Prosumer_ONE!$B$14:$B$33,Prosumer_ONE!$G$14:$G$33))</f>
        <v>0</v>
      </c>
      <c r="N157" s="38">
        <f>IF(N101=0,0,_xlfn.XLOOKUP(N$148,Prosumer_ONE!$B$14:$B$33,Prosumer_ONE!$G$14:$G$33))</f>
        <v>0</v>
      </c>
      <c r="O157" s="38">
        <f>IF(O101=0,0,_xlfn.XLOOKUP(O$148,Prosumer_ONE!$B$14:$B$33,Prosumer_ONE!$G$14:$G$33))</f>
        <v>0</v>
      </c>
      <c r="P157" s="38">
        <f>IF(P101=0,0,_xlfn.XLOOKUP(P$148,Prosumer_ONE!$B$14:$B$33,Prosumer_ONE!$G$14:$G$33))</f>
        <v>0</v>
      </c>
      <c r="Q157" s="38">
        <f>IF(Q101=0,0,_xlfn.XLOOKUP(Q$148,Prosumer_ONE!$B$14:$B$33,Prosumer_ONE!$G$14:$G$33))</f>
        <v>0</v>
      </c>
      <c r="R157" s="38">
        <f>IF(R101=0,0,_xlfn.XLOOKUP(R$148,Prosumer_ONE!$B$14:$B$33,Prosumer_ONE!$G$14:$G$33))</f>
        <v>0</v>
      </c>
      <c r="S157" s="38">
        <f>IF(S101=0,0,_xlfn.XLOOKUP(S$148,Prosumer_ONE!$B$14:$B$33,Prosumer_ONE!$G$14:$G$33))</f>
        <v>0</v>
      </c>
      <c r="T157" s="38">
        <f>IF(T101=0,0,_xlfn.XLOOKUP(T$148,Prosumer_ONE!$B$14:$B$33,Prosumer_ONE!$G$14:$G$33))</f>
        <v>0</v>
      </c>
      <c r="U157" s="38">
        <f>IF(U101=0,0,_xlfn.XLOOKUP(U$148,Prosumer_ONE!$B$14:$B$33,Prosumer_ONE!$G$14:$G$33))</f>
        <v>0</v>
      </c>
      <c r="V157">
        <v>9</v>
      </c>
      <c r="Z157">
        <v>9</v>
      </c>
      <c r="AA157" s="38">
        <f>IF(AA101=0,0,_xlfn.XLOOKUP(AA$148,Prosumer_ANE!$B$14:$B$33,Prosumer_ANE!$G$14:$G$33))</f>
        <v>0</v>
      </c>
      <c r="AB157" s="38">
        <f>IF(AB101=0,0,_xlfn.XLOOKUP(AB$148,Prosumer_ANE!$B$14:$B$33,Prosumer_ANE!$G$14:$G$33))</f>
        <v>0</v>
      </c>
      <c r="AC157" s="38">
        <f>IF(AC101=0,0,_xlfn.XLOOKUP(AC$148,Prosumer_ANE!$B$14:$B$33,Prosumer_ANE!$G$14:$G$33))</f>
        <v>0</v>
      </c>
      <c r="AD157" s="38">
        <f>IF(AD101=0,0,_xlfn.XLOOKUP(AD$148,Prosumer_ANE!$B$14:$B$33,Prosumer_ANE!$G$14:$G$33))</f>
        <v>0</v>
      </c>
      <c r="AE157" s="38">
        <f>IF(AE101=0,0,_xlfn.XLOOKUP(AE$148,Prosumer_ANE!$B$14:$B$33,Prosumer_ANE!$G$14:$G$33))</f>
        <v>0</v>
      </c>
      <c r="AF157" s="38">
        <f>IF(AF101=0,0,_xlfn.XLOOKUP(AF$148,Prosumer_ANE!$B$14:$B$33,Prosumer_ANE!$G$14:$G$33))</f>
        <v>0</v>
      </c>
      <c r="AG157" s="38">
        <f>IF(AG101=0,0,_xlfn.XLOOKUP(AG$148,Prosumer_ANE!$B$14:$B$33,Prosumer_ANE!$G$14:$G$33))</f>
        <v>0</v>
      </c>
      <c r="AH157" s="38">
        <f>IF(AH101=0,0,_xlfn.XLOOKUP(AH$148,Prosumer_ANE!$B$14:$B$33,Prosumer_ANE!$G$14:$G$33))</f>
        <v>0</v>
      </c>
      <c r="AI157" s="38">
        <f>IF(AI101=0,0,_xlfn.XLOOKUP(AI$148,Prosumer_ANE!$B$14:$B$33,Prosumer_ANE!$G$14:$G$33))</f>
        <v>0</v>
      </c>
      <c r="AJ157" s="38">
        <f>IF(AJ101=0,0,_xlfn.XLOOKUP(AJ$148,Prosumer_ANE!$B$14:$B$33,Prosumer_ANE!$G$14:$G$33))</f>
        <v>0</v>
      </c>
      <c r="AK157" s="38">
        <f>IF(AK101=0,0,_xlfn.XLOOKUP(AK$148,Prosumer_ANE!$B$14:$B$33,Prosumer_ANE!$G$14:$G$33))</f>
        <v>0</v>
      </c>
      <c r="AL157" s="38">
        <f>IF(AL101=0,0,_xlfn.XLOOKUP(AL$148,Prosumer_ANE!$B$14:$B$33,Prosumer_ANE!$G$14:$G$33))</f>
        <v>0</v>
      </c>
      <c r="AM157" s="38">
        <f>IF(AM101=0,0,_xlfn.XLOOKUP(AM$148,Prosumer_ANE!$B$14:$B$33,Prosumer_ANE!$G$14:$G$33))</f>
        <v>0</v>
      </c>
      <c r="AN157" s="38">
        <f>IF(AN101=0,0,_xlfn.XLOOKUP(AN$148,Prosumer_ANE!$B$14:$B$33,Prosumer_ANE!$G$14:$G$33))</f>
        <v>0</v>
      </c>
      <c r="AO157" s="38">
        <f>IF(AO101=0,0,_xlfn.XLOOKUP(AO$148,Prosumer_ANE!$B$14:$B$33,Prosumer_ANE!$G$14:$G$33))</f>
        <v>0</v>
      </c>
      <c r="AP157" s="38">
        <f>IF(AP101=0,0,_xlfn.XLOOKUP(AP$148,Prosumer_ANE!$B$14:$B$33,Prosumer_ANE!$G$14:$G$33))</f>
        <v>0</v>
      </c>
      <c r="AQ157" s="38">
        <f>IF(AQ101=0,0,_xlfn.XLOOKUP(AQ$148,Prosumer_ANE!$B$14:$B$33,Prosumer_ANE!$G$14:$G$33))</f>
        <v>0</v>
      </c>
      <c r="AR157" s="38">
        <f>IF(AR101=0,0,_xlfn.XLOOKUP(AR$148,Prosumer_ANE!$B$14:$B$33,Prosumer_ANE!$G$14:$G$33))</f>
        <v>0</v>
      </c>
      <c r="AS157" s="38">
        <f>IF(AS101=0,0,_xlfn.XLOOKUP(AS$148,Prosumer_ANE!$B$14:$B$33,Prosumer_ANE!$G$14:$G$33))</f>
        <v>0</v>
      </c>
      <c r="AT157" s="38">
        <f>IF(AT101=0,0,_xlfn.XLOOKUP(AT$148,Prosumer_ANE!$B$14:$B$33,Prosumer_ANE!$G$14:$G$33))</f>
        <v>0</v>
      </c>
      <c r="AU157">
        <v>9</v>
      </c>
    </row>
    <row r="158" spans="1:47">
      <c r="A158">
        <v>10</v>
      </c>
      <c r="B158" s="38">
        <f>IF(B102=0,0,_xlfn.XLOOKUP(B$148,Prosumer_ONE!$B$14:$B$33,Prosumer_ONE!$G$14:$G$33))</f>
        <v>0</v>
      </c>
      <c r="C158" s="38">
        <f>IF(C102=0,0,_xlfn.XLOOKUP(C$148,Prosumer_ONE!$B$14:$B$33,Prosumer_ONE!$G$14:$G$33))</f>
        <v>0</v>
      </c>
      <c r="D158" s="38">
        <f>IF(D102=0,0,_xlfn.XLOOKUP(D$148,Prosumer_ONE!$B$14:$B$33,Prosumer_ONE!$G$14:$G$33))</f>
        <v>0</v>
      </c>
      <c r="E158" s="38">
        <f>IF(E102=0,0,_xlfn.XLOOKUP(E$148,Prosumer_ONE!$B$14:$B$33,Prosumer_ONE!$G$14:$G$33))</f>
        <v>0</v>
      </c>
      <c r="F158" s="38">
        <f>IF(F102=0,0,_xlfn.XLOOKUP(F$148,Prosumer_ONE!$B$14:$B$33,Prosumer_ONE!$G$14:$G$33))</f>
        <v>0</v>
      </c>
      <c r="G158" s="38">
        <f>IF(G102=0,0,_xlfn.XLOOKUP(G$148,Prosumer_ONE!$B$14:$B$33,Prosumer_ONE!$G$14:$G$33))</f>
        <v>0</v>
      </c>
      <c r="H158" s="38">
        <f>IF(H102=0,0,_xlfn.XLOOKUP(H$148,Prosumer_ONE!$B$14:$B$33,Prosumer_ONE!$G$14:$G$33))</f>
        <v>0</v>
      </c>
      <c r="I158" s="38">
        <f>IF(I102=0,0,_xlfn.XLOOKUP(I$148,Prosumer_ONE!$B$14:$B$33,Prosumer_ONE!$G$14:$G$33))</f>
        <v>0</v>
      </c>
      <c r="J158" s="38">
        <f>IF(J102=0,0,_xlfn.XLOOKUP(J$148,Prosumer_ONE!$B$14:$B$33,Prosumer_ONE!$G$14:$G$33))</f>
        <v>0</v>
      </c>
      <c r="K158" s="38">
        <f>IF(K102=0,0,_xlfn.XLOOKUP(K$148,Prosumer_ONE!$B$14:$B$33,Prosumer_ONE!$G$14:$G$33))</f>
        <v>0</v>
      </c>
      <c r="L158" s="38">
        <f>IF(L102=0,0,_xlfn.XLOOKUP(L$148,Prosumer_ONE!$B$14:$B$33,Prosumer_ONE!$G$14:$G$33))</f>
        <v>0</v>
      </c>
      <c r="M158" s="38">
        <f>IF(M102=0,0,_xlfn.XLOOKUP(M$148,Prosumer_ONE!$B$14:$B$33,Prosumer_ONE!$G$14:$G$33))</f>
        <v>0</v>
      </c>
      <c r="N158" s="38">
        <f>IF(N102=0,0,_xlfn.XLOOKUP(N$148,Prosumer_ONE!$B$14:$B$33,Prosumer_ONE!$G$14:$G$33))</f>
        <v>0</v>
      </c>
      <c r="O158" s="38">
        <f>IF(O102=0,0,_xlfn.XLOOKUP(O$148,Prosumer_ONE!$B$14:$B$33,Prosumer_ONE!$G$14:$G$33))</f>
        <v>0</v>
      </c>
      <c r="P158" s="38">
        <f>IF(P102=0,0,_xlfn.XLOOKUP(P$148,Prosumer_ONE!$B$14:$B$33,Prosumer_ONE!$G$14:$G$33))</f>
        <v>0</v>
      </c>
      <c r="Q158" s="38">
        <f>IF(Q102=0,0,_xlfn.XLOOKUP(Q$148,Prosumer_ONE!$B$14:$B$33,Prosumer_ONE!$G$14:$G$33))</f>
        <v>0</v>
      </c>
      <c r="R158" s="38">
        <f>IF(R102=0,0,_xlfn.XLOOKUP(R$148,Prosumer_ONE!$B$14:$B$33,Prosumer_ONE!$G$14:$G$33))</f>
        <v>0</v>
      </c>
      <c r="S158" s="38">
        <f>IF(S102=0,0,_xlfn.XLOOKUP(S$148,Prosumer_ONE!$B$14:$B$33,Prosumer_ONE!$G$14:$G$33))</f>
        <v>0</v>
      </c>
      <c r="T158" s="38">
        <f>IF(T102=0,0,_xlfn.XLOOKUP(T$148,Prosumer_ONE!$B$14:$B$33,Prosumer_ONE!$G$14:$G$33))</f>
        <v>0</v>
      </c>
      <c r="U158" s="38">
        <f>IF(U102=0,0,_xlfn.XLOOKUP(U$148,Prosumer_ONE!$B$14:$B$33,Prosumer_ONE!$G$14:$G$33))</f>
        <v>0</v>
      </c>
      <c r="V158">
        <v>10</v>
      </c>
      <c r="Z158">
        <v>10</v>
      </c>
      <c r="AA158" s="38">
        <f>IF(AA102=0,0,_xlfn.XLOOKUP(AA$148,Prosumer_ANE!$B$14:$B$33,Prosumer_ANE!$G$14:$G$33))</f>
        <v>0</v>
      </c>
      <c r="AB158" s="38">
        <f>IF(AB102=0,0,_xlfn.XLOOKUP(AB$148,Prosumer_ANE!$B$14:$B$33,Prosumer_ANE!$G$14:$G$33))</f>
        <v>0</v>
      </c>
      <c r="AC158" s="38">
        <f>IF(AC102=0,0,_xlfn.XLOOKUP(AC$148,Prosumer_ANE!$B$14:$B$33,Prosumer_ANE!$G$14:$G$33))</f>
        <v>0</v>
      </c>
      <c r="AD158" s="38">
        <f>IF(AD102=0,0,_xlfn.XLOOKUP(AD$148,Prosumer_ANE!$B$14:$B$33,Prosumer_ANE!$G$14:$G$33))</f>
        <v>0</v>
      </c>
      <c r="AE158" s="38">
        <f>IF(AE102=0,0,_xlfn.XLOOKUP(AE$148,Prosumer_ANE!$B$14:$B$33,Prosumer_ANE!$G$14:$G$33))</f>
        <v>0</v>
      </c>
      <c r="AF158" s="38">
        <f>IF(AF102=0,0,_xlfn.XLOOKUP(AF$148,Prosumer_ANE!$B$14:$B$33,Prosumer_ANE!$G$14:$G$33))</f>
        <v>0</v>
      </c>
      <c r="AG158" s="38">
        <f>IF(AG102=0,0,_xlfn.XLOOKUP(AG$148,Prosumer_ANE!$B$14:$B$33,Prosumer_ANE!$G$14:$G$33))</f>
        <v>0</v>
      </c>
      <c r="AH158" s="38">
        <f>IF(AH102=0,0,_xlfn.XLOOKUP(AH$148,Prosumer_ANE!$B$14:$B$33,Prosumer_ANE!$G$14:$G$33))</f>
        <v>0</v>
      </c>
      <c r="AI158" s="38">
        <f>IF(AI102=0,0,_xlfn.XLOOKUP(AI$148,Prosumer_ANE!$B$14:$B$33,Prosumer_ANE!$G$14:$G$33))</f>
        <v>0</v>
      </c>
      <c r="AJ158" s="38">
        <f>IF(AJ102=0,0,_xlfn.XLOOKUP(AJ$148,Prosumer_ANE!$B$14:$B$33,Prosumer_ANE!$G$14:$G$33))</f>
        <v>0</v>
      </c>
      <c r="AK158" s="38">
        <f>IF(AK102=0,0,_xlfn.XLOOKUP(AK$148,Prosumer_ANE!$B$14:$B$33,Prosumer_ANE!$G$14:$G$33))</f>
        <v>0</v>
      </c>
      <c r="AL158" s="38">
        <f>IF(AL102=0,0,_xlfn.XLOOKUP(AL$148,Prosumer_ANE!$B$14:$B$33,Prosumer_ANE!$G$14:$G$33))</f>
        <v>0</v>
      </c>
      <c r="AM158" s="38">
        <f>IF(AM102=0,0,_xlfn.XLOOKUP(AM$148,Prosumer_ANE!$B$14:$B$33,Prosumer_ANE!$G$14:$G$33))</f>
        <v>0</v>
      </c>
      <c r="AN158" s="38">
        <f>IF(AN102=0,0,_xlfn.XLOOKUP(AN$148,Prosumer_ANE!$B$14:$B$33,Prosumer_ANE!$G$14:$G$33))</f>
        <v>0</v>
      </c>
      <c r="AO158" s="38">
        <f>IF(AO102=0,0,_xlfn.XLOOKUP(AO$148,Prosumer_ANE!$B$14:$B$33,Prosumer_ANE!$G$14:$G$33))</f>
        <v>0</v>
      </c>
      <c r="AP158" s="38">
        <f>IF(AP102=0,0,_xlfn.XLOOKUP(AP$148,Prosumer_ANE!$B$14:$B$33,Prosumer_ANE!$G$14:$G$33))</f>
        <v>0</v>
      </c>
      <c r="AQ158" s="38">
        <f>IF(AQ102=0,0,_xlfn.XLOOKUP(AQ$148,Prosumer_ANE!$B$14:$B$33,Prosumer_ANE!$G$14:$G$33))</f>
        <v>0</v>
      </c>
      <c r="AR158" s="38">
        <f>IF(AR102=0,0,_xlfn.XLOOKUP(AR$148,Prosumer_ANE!$B$14:$B$33,Prosumer_ANE!$G$14:$G$33))</f>
        <v>0</v>
      </c>
      <c r="AS158" s="38">
        <f>IF(AS102=0,0,_xlfn.XLOOKUP(AS$148,Prosumer_ANE!$B$14:$B$33,Prosumer_ANE!$G$14:$G$33))</f>
        <v>0</v>
      </c>
      <c r="AT158" s="38">
        <f>IF(AT102=0,0,_xlfn.XLOOKUP(AT$148,Prosumer_ANE!$B$14:$B$33,Prosumer_ANE!$G$14:$G$33))</f>
        <v>0</v>
      </c>
      <c r="AU158">
        <v>10</v>
      </c>
    </row>
    <row r="159" spans="1:47">
      <c r="A159">
        <v>11</v>
      </c>
      <c r="B159" s="38">
        <f>IF(B103=0,0,_xlfn.XLOOKUP(B$148,Prosumer_ONE!$B$14:$B$33,Prosumer_ONE!$G$14:$G$33))</f>
        <v>0</v>
      </c>
      <c r="C159" s="38">
        <f>IF(C103=0,0,_xlfn.XLOOKUP(C$148,Prosumer_ONE!$B$14:$B$33,Prosumer_ONE!$G$14:$G$33))</f>
        <v>0</v>
      </c>
      <c r="D159" s="38">
        <f>IF(D103=0,0,_xlfn.XLOOKUP(D$148,Prosumer_ONE!$B$14:$B$33,Prosumer_ONE!$G$14:$G$33))</f>
        <v>0</v>
      </c>
      <c r="E159" s="38">
        <f>IF(E103=0,0,_xlfn.XLOOKUP(E$148,Prosumer_ONE!$B$14:$B$33,Prosumer_ONE!$G$14:$G$33))</f>
        <v>0</v>
      </c>
      <c r="F159" s="38">
        <f>IF(F103=0,0,_xlfn.XLOOKUP(F$148,Prosumer_ONE!$B$14:$B$33,Prosumer_ONE!$G$14:$G$33))</f>
        <v>0</v>
      </c>
      <c r="G159" s="38">
        <f>IF(G103=0,0,_xlfn.XLOOKUP(G$148,Prosumer_ONE!$B$14:$B$33,Prosumer_ONE!$G$14:$G$33))</f>
        <v>0</v>
      </c>
      <c r="H159" s="38">
        <f>IF(H103=0,0,_xlfn.XLOOKUP(H$148,Prosumer_ONE!$B$14:$B$33,Prosumer_ONE!$G$14:$G$33))</f>
        <v>0</v>
      </c>
      <c r="I159" s="38">
        <f>IF(I103=0,0,_xlfn.XLOOKUP(I$148,Prosumer_ONE!$B$14:$B$33,Prosumer_ONE!$G$14:$G$33))</f>
        <v>0</v>
      </c>
      <c r="J159" s="38">
        <f>IF(J103=0,0,_xlfn.XLOOKUP(J$148,Prosumer_ONE!$B$14:$B$33,Prosumer_ONE!$G$14:$G$33))</f>
        <v>0</v>
      </c>
      <c r="K159" s="38">
        <f>IF(K103=0,0,_xlfn.XLOOKUP(K$148,Prosumer_ONE!$B$14:$B$33,Prosumer_ONE!$G$14:$G$33))</f>
        <v>0</v>
      </c>
      <c r="L159" s="38">
        <f>IF(L103=0,0,_xlfn.XLOOKUP(L$148,Prosumer_ONE!$B$14:$B$33,Prosumer_ONE!$G$14:$G$33))</f>
        <v>0</v>
      </c>
      <c r="M159" s="38">
        <f>IF(M103=0,0,_xlfn.XLOOKUP(M$148,Prosumer_ONE!$B$14:$B$33,Prosumer_ONE!$G$14:$G$33))</f>
        <v>0</v>
      </c>
      <c r="N159" s="38">
        <f>IF(N103=0,0,_xlfn.XLOOKUP(N$148,Prosumer_ONE!$B$14:$B$33,Prosumer_ONE!$G$14:$G$33))</f>
        <v>0</v>
      </c>
      <c r="O159" s="38">
        <f>IF(O103=0,0,_xlfn.XLOOKUP(O$148,Prosumer_ONE!$B$14:$B$33,Prosumer_ONE!$G$14:$G$33))</f>
        <v>0</v>
      </c>
      <c r="P159" s="38">
        <f>IF(P103=0,0,_xlfn.XLOOKUP(P$148,Prosumer_ONE!$B$14:$B$33,Prosumer_ONE!$G$14:$G$33))</f>
        <v>0</v>
      </c>
      <c r="Q159" s="38">
        <f>IF(Q103=0,0,_xlfn.XLOOKUP(Q$148,Prosumer_ONE!$B$14:$B$33,Prosumer_ONE!$G$14:$G$33))</f>
        <v>0</v>
      </c>
      <c r="R159" s="38">
        <f>IF(R103=0,0,_xlfn.XLOOKUP(R$148,Prosumer_ONE!$B$14:$B$33,Prosumer_ONE!$G$14:$G$33))</f>
        <v>0</v>
      </c>
      <c r="S159" s="38">
        <f>IF(S103=0,0,_xlfn.XLOOKUP(S$148,Prosumer_ONE!$B$14:$B$33,Prosumer_ONE!$G$14:$G$33))</f>
        <v>0</v>
      </c>
      <c r="T159" s="38">
        <f>IF(T103=0,0,_xlfn.XLOOKUP(T$148,Prosumer_ONE!$B$14:$B$33,Prosumer_ONE!$G$14:$G$33))</f>
        <v>0</v>
      </c>
      <c r="U159" s="38">
        <f>IF(U103=0,0,_xlfn.XLOOKUP(U$148,Prosumer_ONE!$B$14:$B$33,Prosumer_ONE!$G$14:$G$33))</f>
        <v>0</v>
      </c>
      <c r="V159">
        <v>11</v>
      </c>
      <c r="Z159">
        <v>11</v>
      </c>
      <c r="AA159" s="38">
        <f>IF(AA103=0,0,_xlfn.XLOOKUP(AA$148,Prosumer_ANE!$B$14:$B$33,Prosumer_ANE!$G$14:$G$33))</f>
        <v>0</v>
      </c>
      <c r="AB159" s="38">
        <f>IF(AB103=0,0,_xlfn.XLOOKUP(AB$148,Prosumer_ANE!$B$14:$B$33,Prosumer_ANE!$G$14:$G$33))</f>
        <v>0</v>
      </c>
      <c r="AC159" s="38">
        <f>IF(AC103=0,0,_xlfn.XLOOKUP(AC$148,Prosumer_ANE!$B$14:$B$33,Prosumer_ANE!$G$14:$G$33))</f>
        <v>0</v>
      </c>
      <c r="AD159" s="38">
        <f>IF(AD103=0,0,_xlfn.XLOOKUP(AD$148,Prosumer_ANE!$B$14:$B$33,Prosumer_ANE!$G$14:$G$33))</f>
        <v>0</v>
      </c>
      <c r="AE159" s="38">
        <f>IF(AE103=0,0,_xlfn.XLOOKUP(AE$148,Prosumer_ANE!$B$14:$B$33,Prosumer_ANE!$G$14:$G$33))</f>
        <v>0</v>
      </c>
      <c r="AF159" s="38">
        <f>IF(AF103=0,0,_xlfn.XLOOKUP(AF$148,Prosumer_ANE!$B$14:$B$33,Prosumer_ANE!$G$14:$G$33))</f>
        <v>0</v>
      </c>
      <c r="AG159" s="38">
        <f>IF(AG103=0,0,_xlfn.XLOOKUP(AG$148,Prosumer_ANE!$B$14:$B$33,Prosumer_ANE!$G$14:$G$33))</f>
        <v>0</v>
      </c>
      <c r="AH159" s="38">
        <f>IF(AH103=0,0,_xlfn.XLOOKUP(AH$148,Prosumer_ANE!$B$14:$B$33,Prosumer_ANE!$G$14:$G$33))</f>
        <v>0</v>
      </c>
      <c r="AI159" s="38">
        <f>IF(AI103=0,0,_xlfn.XLOOKUP(AI$148,Prosumer_ANE!$B$14:$B$33,Prosumer_ANE!$G$14:$G$33))</f>
        <v>0</v>
      </c>
      <c r="AJ159" s="38">
        <f>IF(AJ103=0,0,_xlfn.XLOOKUP(AJ$148,Prosumer_ANE!$B$14:$B$33,Prosumer_ANE!$G$14:$G$33))</f>
        <v>0</v>
      </c>
      <c r="AK159" s="38">
        <f>IF(AK103=0,0,_xlfn.XLOOKUP(AK$148,Prosumer_ANE!$B$14:$B$33,Prosumer_ANE!$G$14:$G$33))</f>
        <v>0</v>
      </c>
      <c r="AL159" s="38">
        <f>IF(AL103=0,0,_xlfn.XLOOKUP(AL$148,Prosumer_ANE!$B$14:$B$33,Prosumer_ANE!$G$14:$G$33))</f>
        <v>0</v>
      </c>
      <c r="AM159" s="38">
        <f>IF(AM103=0,0,_xlfn.XLOOKUP(AM$148,Prosumer_ANE!$B$14:$B$33,Prosumer_ANE!$G$14:$G$33))</f>
        <v>0</v>
      </c>
      <c r="AN159" s="38">
        <f>IF(AN103=0,0,_xlfn.XLOOKUP(AN$148,Prosumer_ANE!$B$14:$B$33,Prosumer_ANE!$G$14:$G$33))</f>
        <v>0</v>
      </c>
      <c r="AO159" s="38">
        <f>IF(AO103=0,0,_xlfn.XLOOKUP(AO$148,Prosumer_ANE!$B$14:$B$33,Prosumer_ANE!$G$14:$G$33))</f>
        <v>0</v>
      </c>
      <c r="AP159" s="38">
        <f>IF(AP103=0,0,_xlfn.XLOOKUP(AP$148,Prosumer_ANE!$B$14:$B$33,Prosumer_ANE!$G$14:$G$33))</f>
        <v>0</v>
      </c>
      <c r="AQ159" s="38">
        <f>IF(AQ103=0,0,_xlfn.XLOOKUP(AQ$148,Prosumer_ANE!$B$14:$B$33,Prosumer_ANE!$G$14:$G$33))</f>
        <v>0</v>
      </c>
      <c r="AR159" s="38">
        <f>IF(AR103=0,0,_xlfn.XLOOKUP(AR$148,Prosumer_ANE!$B$14:$B$33,Prosumer_ANE!$G$14:$G$33))</f>
        <v>0</v>
      </c>
      <c r="AS159" s="38">
        <f>IF(AS103=0,0,_xlfn.XLOOKUP(AS$148,Prosumer_ANE!$B$14:$B$33,Prosumer_ANE!$G$14:$G$33))</f>
        <v>0</v>
      </c>
      <c r="AT159" s="38">
        <f>IF(AT103=0,0,_xlfn.XLOOKUP(AT$148,Prosumer_ANE!$B$14:$B$33,Prosumer_ANE!$G$14:$G$33))</f>
        <v>0</v>
      </c>
      <c r="AU159">
        <v>11</v>
      </c>
    </row>
    <row r="160" spans="1:47">
      <c r="A160">
        <v>12</v>
      </c>
      <c r="B160" s="38">
        <f>IF(B104=0,0,_xlfn.XLOOKUP(B$148,Prosumer_ONE!$B$14:$B$33,Prosumer_ONE!$G$14:$G$33))</f>
        <v>0</v>
      </c>
      <c r="C160" s="38">
        <f>IF(C104=0,0,_xlfn.XLOOKUP(C$148,Prosumer_ONE!$B$14:$B$33,Prosumer_ONE!$G$14:$G$33))</f>
        <v>0</v>
      </c>
      <c r="D160" s="38">
        <f>IF(D104=0,0,_xlfn.XLOOKUP(D$148,Prosumer_ONE!$B$14:$B$33,Prosumer_ONE!$G$14:$G$33))</f>
        <v>0</v>
      </c>
      <c r="E160" s="38">
        <f>IF(E104=0,0,_xlfn.XLOOKUP(E$148,Prosumer_ONE!$B$14:$B$33,Prosumer_ONE!$G$14:$G$33))</f>
        <v>0</v>
      </c>
      <c r="F160" s="38">
        <f>IF(F104=0,0,_xlfn.XLOOKUP(F$148,Prosumer_ONE!$B$14:$B$33,Prosumer_ONE!$G$14:$G$33))</f>
        <v>0</v>
      </c>
      <c r="G160" s="38">
        <f>IF(G104=0,0,_xlfn.XLOOKUP(G$148,Prosumer_ONE!$B$14:$B$33,Prosumer_ONE!$G$14:$G$33))</f>
        <v>0</v>
      </c>
      <c r="H160" s="38">
        <f>IF(H104=0,0,_xlfn.XLOOKUP(H$148,Prosumer_ONE!$B$14:$B$33,Prosumer_ONE!$G$14:$G$33))</f>
        <v>0</v>
      </c>
      <c r="I160" s="38">
        <f>IF(I104=0,0,_xlfn.XLOOKUP(I$148,Prosumer_ONE!$B$14:$B$33,Prosumer_ONE!$G$14:$G$33))</f>
        <v>0</v>
      </c>
      <c r="J160" s="38">
        <f>IF(J104=0,0,_xlfn.XLOOKUP(J$148,Prosumer_ONE!$B$14:$B$33,Prosumer_ONE!$G$14:$G$33))</f>
        <v>0</v>
      </c>
      <c r="K160" s="38">
        <f>IF(K104=0,0,_xlfn.XLOOKUP(K$148,Prosumer_ONE!$B$14:$B$33,Prosumer_ONE!$G$14:$G$33))</f>
        <v>0</v>
      </c>
      <c r="L160" s="38">
        <f>IF(L104=0,0,_xlfn.XLOOKUP(L$148,Prosumer_ONE!$B$14:$B$33,Prosumer_ONE!$G$14:$G$33))</f>
        <v>0</v>
      </c>
      <c r="M160" s="38">
        <f>IF(M104=0,0,_xlfn.XLOOKUP(M$148,Prosumer_ONE!$B$14:$B$33,Prosumer_ONE!$G$14:$G$33))</f>
        <v>0</v>
      </c>
      <c r="N160" s="38">
        <f>IF(N104=0,0,_xlfn.XLOOKUP(N$148,Prosumer_ONE!$B$14:$B$33,Prosumer_ONE!$G$14:$G$33))</f>
        <v>0</v>
      </c>
      <c r="O160" s="38">
        <f>IF(O104=0,0,_xlfn.XLOOKUP(O$148,Prosumer_ONE!$B$14:$B$33,Prosumer_ONE!$G$14:$G$33))</f>
        <v>0</v>
      </c>
      <c r="P160" s="38">
        <f>IF(P104=0,0,_xlfn.XLOOKUP(P$148,Prosumer_ONE!$B$14:$B$33,Prosumer_ONE!$G$14:$G$33))</f>
        <v>0</v>
      </c>
      <c r="Q160" s="38">
        <f>IF(Q104=0,0,_xlfn.XLOOKUP(Q$148,Prosumer_ONE!$B$14:$B$33,Prosumer_ONE!$G$14:$G$33))</f>
        <v>0</v>
      </c>
      <c r="R160" s="38">
        <f>IF(R104=0,0,_xlfn.XLOOKUP(R$148,Prosumer_ONE!$B$14:$B$33,Prosumer_ONE!$G$14:$G$33))</f>
        <v>0</v>
      </c>
      <c r="S160" s="38">
        <f>IF(S104=0,0,_xlfn.XLOOKUP(S$148,Prosumer_ONE!$B$14:$B$33,Prosumer_ONE!$G$14:$G$33))</f>
        <v>0</v>
      </c>
      <c r="T160" s="38">
        <f>IF(T104=0,0,_xlfn.XLOOKUP(T$148,Prosumer_ONE!$B$14:$B$33,Prosumer_ONE!$G$14:$G$33))</f>
        <v>0</v>
      </c>
      <c r="U160" s="38">
        <f>IF(U104=0,0,_xlfn.XLOOKUP(U$148,Prosumer_ONE!$B$14:$B$33,Prosumer_ONE!$G$14:$G$33))</f>
        <v>0</v>
      </c>
      <c r="V160">
        <v>12</v>
      </c>
      <c r="Z160">
        <v>12</v>
      </c>
      <c r="AA160" s="38">
        <f>IF(AA104=0,0,_xlfn.XLOOKUP(AA$148,Prosumer_ANE!$B$14:$B$33,Prosumer_ANE!$G$14:$G$33))</f>
        <v>0</v>
      </c>
      <c r="AB160" s="38">
        <f>IF(AB104=0,0,_xlfn.XLOOKUP(AB$148,Prosumer_ANE!$B$14:$B$33,Prosumer_ANE!$G$14:$G$33))</f>
        <v>0</v>
      </c>
      <c r="AC160" s="38">
        <f>IF(AC104=0,0,_xlfn.XLOOKUP(AC$148,Prosumer_ANE!$B$14:$B$33,Prosumer_ANE!$G$14:$G$33))</f>
        <v>0</v>
      </c>
      <c r="AD160" s="38">
        <f>IF(AD104=0,0,_xlfn.XLOOKUP(AD$148,Prosumer_ANE!$B$14:$B$33,Prosumer_ANE!$G$14:$G$33))</f>
        <v>0</v>
      </c>
      <c r="AE160" s="38">
        <f>IF(AE104=0,0,_xlfn.XLOOKUP(AE$148,Prosumer_ANE!$B$14:$B$33,Prosumer_ANE!$G$14:$G$33))</f>
        <v>0</v>
      </c>
      <c r="AF160" s="38">
        <f>IF(AF104=0,0,_xlfn.XLOOKUP(AF$148,Prosumer_ANE!$B$14:$B$33,Prosumer_ANE!$G$14:$G$33))</f>
        <v>0</v>
      </c>
      <c r="AG160" s="38">
        <f>IF(AG104=0,0,_xlfn.XLOOKUP(AG$148,Prosumer_ANE!$B$14:$B$33,Prosumer_ANE!$G$14:$G$33))</f>
        <v>0</v>
      </c>
      <c r="AH160" s="38">
        <f>IF(AH104=0,0,_xlfn.XLOOKUP(AH$148,Prosumer_ANE!$B$14:$B$33,Prosumer_ANE!$G$14:$G$33))</f>
        <v>0</v>
      </c>
      <c r="AI160" s="38">
        <f>IF(AI104=0,0,_xlfn.XLOOKUP(AI$148,Prosumer_ANE!$B$14:$B$33,Prosumer_ANE!$G$14:$G$33))</f>
        <v>0</v>
      </c>
      <c r="AJ160" s="38">
        <f>IF(AJ104=0,0,_xlfn.XLOOKUP(AJ$148,Prosumer_ANE!$B$14:$B$33,Prosumer_ANE!$G$14:$G$33))</f>
        <v>0</v>
      </c>
      <c r="AK160" s="38">
        <f>IF(AK104=0,0,_xlfn.XLOOKUP(AK$148,Prosumer_ANE!$B$14:$B$33,Prosumer_ANE!$G$14:$G$33))</f>
        <v>0</v>
      </c>
      <c r="AL160" s="38">
        <f>IF(AL104=0,0,_xlfn.XLOOKUP(AL$148,Prosumer_ANE!$B$14:$B$33,Prosumer_ANE!$G$14:$G$33))</f>
        <v>0</v>
      </c>
      <c r="AM160" s="38">
        <f>IF(AM104=0,0,_xlfn.XLOOKUP(AM$148,Prosumer_ANE!$B$14:$B$33,Prosumer_ANE!$G$14:$G$33))</f>
        <v>0</v>
      </c>
      <c r="AN160" s="38">
        <f>IF(AN104=0,0,_xlfn.XLOOKUP(AN$148,Prosumer_ANE!$B$14:$B$33,Prosumer_ANE!$G$14:$G$33))</f>
        <v>0</v>
      </c>
      <c r="AO160" s="38">
        <f>IF(AO104=0,0,_xlfn.XLOOKUP(AO$148,Prosumer_ANE!$B$14:$B$33,Prosumer_ANE!$G$14:$G$33))</f>
        <v>0</v>
      </c>
      <c r="AP160" s="38">
        <f>IF(AP104=0,0,_xlfn.XLOOKUP(AP$148,Prosumer_ANE!$B$14:$B$33,Prosumer_ANE!$G$14:$G$33))</f>
        <v>0</v>
      </c>
      <c r="AQ160" s="38">
        <f>IF(AQ104=0,0,_xlfn.XLOOKUP(AQ$148,Prosumer_ANE!$B$14:$B$33,Prosumer_ANE!$G$14:$G$33))</f>
        <v>0</v>
      </c>
      <c r="AR160" s="38">
        <f>IF(AR104=0,0,_xlfn.XLOOKUP(AR$148,Prosumer_ANE!$B$14:$B$33,Prosumer_ANE!$G$14:$G$33))</f>
        <v>0</v>
      </c>
      <c r="AS160" s="38">
        <f>IF(AS104=0,0,_xlfn.XLOOKUP(AS$148,Prosumer_ANE!$B$14:$B$33,Prosumer_ANE!$G$14:$G$33))</f>
        <v>0</v>
      </c>
      <c r="AT160" s="38">
        <f>IF(AT104=0,0,_xlfn.XLOOKUP(AT$148,Prosumer_ANE!$B$14:$B$33,Prosumer_ANE!$G$14:$G$33))</f>
        <v>0</v>
      </c>
      <c r="AU160">
        <v>12</v>
      </c>
    </row>
    <row r="161" spans="1:47">
      <c r="A161">
        <v>13</v>
      </c>
      <c r="B161" s="38">
        <f>IF(B105=0,0,_xlfn.XLOOKUP(B$148,Prosumer_ONE!$B$14:$B$33,Prosumer_ONE!$G$14:$G$33))</f>
        <v>0</v>
      </c>
      <c r="C161" s="38">
        <f>IF(C105=0,0,_xlfn.XLOOKUP(C$148,Prosumer_ONE!$B$14:$B$33,Prosumer_ONE!$G$14:$G$33))</f>
        <v>0</v>
      </c>
      <c r="D161" s="38">
        <f>IF(D105=0,0,_xlfn.XLOOKUP(D$148,Prosumer_ONE!$B$14:$B$33,Prosumer_ONE!$G$14:$G$33))</f>
        <v>0</v>
      </c>
      <c r="E161" s="38">
        <f>IF(E105=0,0,_xlfn.XLOOKUP(E$148,Prosumer_ONE!$B$14:$B$33,Prosumer_ONE!$G$14:$G$33))</f>
        <v>0</v>
      </c>
      <c r="F161" s="38">
        <f>IF(F105=0,0,_xlfn.XLOOKUP(F$148,Prosumer_ONE!$B$14:$B$33,Prosumer_ONE!$G$14:$G$33))</f>
        <v>0</v>
      </c>
      <c r="G161" s="38">
        <f>IF(G105=0,0,_xlfn.XLOOKUP(G$148,Prosumer_ONE!$B$14:$B$33,Prosumer_ONE!$G$14:$G$33))</f>
        <v>0</v>
      </c>
      <c r="H161" s="38">
        <f>IF(H105=0,0,_xlfn.XLOOKUP(H$148,Prosumer_ONE!$B$14:$B$33,Prosumer_ONE!$G$14:$G$33))</f>
        <v>0</v>
      </c>
      <c r="I161" s="38">
        <f>IF(I105=0,0,_xlfn.XLOOKUP(I$148,Prosumer_ONE!$B$14:$B$33,Prosumer_ONE!$G$14:$G$33))</f>
        <v>0</v>
      </c>
      <c r="J161" s="38">
        <f>IF(J105=0,0,_xlfn.XLOOKUP(J$148,Prosumer_ONE!$B$14:$B$33,Prosumer_ONE!$G$14:$G$33))</f>
        <v>0</v>
      </c>
      <c r="K161" s="38">
        <f>IF(K105=0,0,_xlfn.XLOOKUP(K$148,Prosumer_ONE!$B$14:$B$33,Prosumer_ONE!$G$14:$G$33))</f>
        <v>0</v>
      </c>
      <c r="L161" s="38">
        <f>IF(L105=0,0,_xlfn.XLOOKUP(L$148,Prosumer_ONE!$B$14:$B$33,Prosumer_ONE!$G$14:$G$33))</f>
        <v>0</v>
      </c>
      <c r="M161" s="38">
        <f>IF(M105=0,0,_xlfn.XLOOKUP(M$148,Prosumer_ONE!$B$14:$B$33,Prosumer_ONE!$G$14:$G$33))</f>
        <v>0</v>
      </c>
      <c r="N161" s="38">
        <f>IF(N105=0,0,_xlfn.XLOOKUP(N$148,Prosumer_ONE!$B$14:$B$33,Prosumer_ONE!$G$14:$G$33))</f>
        <v>0</v>
      </c>
      <c r="O161" s="38">
        <f>IF(O105=0,0,_xlfn.XLOOKUP(O$148,Prosumer_ONE!$B$14:$B$33,Prosumer_ONE!$G$14:$G$33))</f>
        <v>0</v>
      </c>
      <c r="P161" s="38">
        <f>IF(P105=0,0,_xlfn.XLOOKUP(P$148,Prosumer_ONE!$B$14:$B$33,Prosumer_ONE!$G$14:$G$33))</f>
        <v>0</v>
      </c>
      <c r="Q161" s="38">
        <f>IF(Q105=0,0,_xlfn.XLOOKUP(Q$148,Prosumer_ONE!$B$14:$B$33,Prosumer_ONE!$G$14:$G$33))</f>
        <v>0</v>
      </c>
      <c r="R161" s="38">
        <f>IF(R105=0,0,_xlfn.XLOOKUP(R$148,Prosumer_ONE!$B$14:$B$33,Prosumer_ONE!$G$14:$G$33))</f>
        <v>0</v>
      </c>
      <c r="S161" s="38">
        <f>IF(S105=0,0,_xlfn.XLOOKUP(S$148,Prosumer_ONE!$B$14:$B$33,Prosumer_ONE!$G$14:$G$33))</f>
        <v>0</v>
      </c>
      <c r="T161" s="38">
        <f>IF(T105=0,0,_xlfn.XLOOKUP(T$148,Prosumer_ONE!$B$14:$B$33,Prosumer_ONE!$G$14:$G$33))</f>
        <v>0</v>
      </c>
      <c r="U161" s="38">
        <f>IF(U105=0,0,_xlfn.XLOOKUP(U$148,Prosumer_ONE!$B$14:$B$33,Prosumer_ONE!$G$14:$G$33))</f>
        <v>0</v>
      </c>
      <c r="V161">
        <v>13</v>
      </c>
      <c r="Z161">
        <v>13</v>
      </c>
      <c r="AA161" s="38">
        <f>IF(AA105=0,0,_xlfn.XLOOKUP(AA$148,Prosumer_ANE!$B$14:$B$33,Prosumer_ANE!$G$14:$G$33))</f>
        <v>0</v>
      </c>
      <c r="AB161" s="38">
        <f>IF(AB105=0,0,_xlfn.XLOOKUP(AB$148,Prosumer_ANE!$B$14:$B$33,Prosumer_ANE!$G$14:$G$33))</f>
        <v>0</v>
      </c>
      <c r="AC161" s="38">
        <f>IF(AC105=0,0,_xlfn.XLOOKUP(AC$148,Prosumer_ANE!$B$14:$B$33,Prosumer_ANE!$G$14:$G$33))</f>
        <v>0</v>
      </c>
      <c r="AD161" s="38">
        <f>IF(AD105=0,0,_xlfn.XLOOKUP(AD$148,Prosumer_ANE!$B$14:$B$33,Prosumer_ANE!$G$14:$G$33))</f>
        <v>0</v>
      </c>
      <c r="AE161" s="38">
        <f>IF(AE105=0,0,_xlfn.XLOOKUP(AE$148,Prosumer_ANE!$B$14:$B$33,Prosumer_ANE!$G$14:$G$33))</f>
        <v>0</v>
      </c>
      <c r="AF161" s="38">
        <f>IF(AF105=0,0,_xlfn.XLOOKUP(AF$148,Prosumer_ANE!$B$14:$B$33,Prosumer_ANE!$G$14:$G$33))</f>
        <v>0</v>
      </c>
      <c r="AG161" s="38">
        <f>IF(AG105=0,0,_xlfn.XLOOKUP(AG$148,Prosumer_ANE!$B$14:$B$33,Prosumer_ANE!$G$14:$G$33))</f>
        <v>0</v>
      </c>
      <c r="AH161" s="38">
        <f>IF(AH105=0,0,_xlfn.XLOOKUP(AH$148,Prosumer_ANE!$B$14:$B$33,Prosumer_ANE!$G$14:$G$33))</f>
        <v>0</v>
      </c>
      <c r="AI161" s="38">
        <f>IF(AI105=0,0,_xlfn.XLOOKUP(AI$148,Prosumer_ANE!$B$14:$B$33,Prosumer_ANE!$G$14:$G$33))</f>
        <v>0</v>
      </c>
      <c r="AJ161" s="38">
        <f>IF(AJ105=0,0,_xlfn.XLOOKUP(AJ$148,Prosumer_ANE!$B$14:$B$33,Prosumer_ANE!$G$14:$G$33))</f>
        <v>0</v>
      </c>
      <c r="AK161" s="38">
        <f>IF(AK105=0,0,_xlfn.XLOOKUP(AK$148,Prosumer_ANE!$B$14:$B$33,Prosumer_ANE!$G$14:$G$33))</f>
        <v>0</v>
      </c>
      <c r="AL161" s="38">
        <f>IF(AL105=0,0,_xlfn.XLOOKUP(AL$148,Prosumer_ANE!$B$14:$B$33,Prosumer_ANE!$G$14:$G$33))</f>
        <v>0</v>
      </c>
      <c r="AM161" s="38">
        <f>IF(AM105=0,0,_xlfn.XLOOKUP(AM$148,Prosumer_ANE!$B$14:$B$33,Prosumer_ANE!$G$14:$G$33))</f>
        <v>0</v>
      </c>
      <c r="AN161" s="38">
        <f>IF(AN105=0,0,_xlfn.XLOOKUP(AN$148,Prosumer_ANE!$B$14:$B$33,Prosumer_ANE!$G$14:$G$33))</f>
        <v>0</v>
      </c>
      <c r="AO161" s="38">
        <f>IF(AO105=0,0,_xlfn.XLOOKUP(AO$148,Prosumer_ANE!$B$14:$B$33,Prosumer_ANE!$G$14:$G$33))</f>
        <v>0</v>
      </c>
      <c r="AP161" s="38">
        <f>IF(AP105=0,0,_xlfn.XLOOKUP(AP$148,Prosumer_ANE!$B$14:$B$33,Prosumer_ANE!$G$14:$G$33))</f>
        <v>0</v>
      </c>
      <c r="AQ161" s="38">
        <f>IF(AQ105=0,0,_xlfn.XLOOKUP(AQ$148,Prosumer_ANE!$B$14:$B$33,Prosumer_ANE!$G$14:$G$33))</f>
        <v>0</v>
      </c>
      <c r="AR161" s="38">
        <f>IF(AR105=0,0,_xlfn.XLOOKUP(AR$148,Prosumer_ANE!$B$14:$B$33,Prosumer_ANE!$G$14:$G$33))</f>
        <v>0</v>
      </c>
      <c r="AS161" s="38">
        <f>IF(AS105=0,0,_xlfn.XLOOKUP(AS$148,Prosumer_ANE!$B$14:$B$33,Prosumer_ANE!$G$14:$G$33))</f>
        <v>0</v>
      </c>
      <c r="AT161" s="38">
        <f>IF(AT105=0,0,_xlfn.XLOOKUP(AT$148,Prosumer_ANE!$B$14:$B$33,Prosumer_ANE!$G$14:$G$33))</f>
        <v>0</v>
      </c>
      <c r="AU161">
        <v>13</v>
      </c>
    </row>
    <row r="162" spans="1:47">
      <c r="A162">
        <v>14</v>
      </c>
      <c r="B162" s="38">
        <f>IF(B106=0,0,_xlfn.XLOOKUP(B$148,Prosumer_ONE!$B$14:$B$33,Prosumer_ONE!$G$14:$G$33))</f>
        <v>0</v>
      </c>
      <c r="C162" s="38">
        <f>IF(C106=0,0,_xlfn.XLOOKUP(C$148,Prosumer_ONE!$B$14:$B$33,Prosumer_ONE!$G$14:$G$33))</f>
        <v>0</v>
      </c>
      <c r="D162" s="38">
        <f>IF(D106=0,0,_xlfn.XLOOKUP(D$148,Prosumer_ONE!$B$14:$B$33,Prosumer_ONE!$G$14:$G$33))</f>
        <v>0</v>
      </c>
      <c r="E162" s="38">
        <f>IF(E106=0,0,_xlfn.XLOOKUP(E$148,Prosumer_ONE!$B$14:$B$33,Prosumer_ONE!$G$14:$G$33))</f>
        <v>0</v>
      </c>
      <c r="F162" s="38">
        <f>IF(F106=0,0,_xlfn.XLOOKUP(F$148,Prosumer_ONE!$B$14:$B$33,Prosumer_ONE!$G$14:$G$33))</f>
        <v>0</v>
      </c>
      <c r="G162" s="38">
        <f>IF(G106=0,0,_xlfn.XLOOKUP(G$148,Prosumer_ONE!$B$14:$B$33,Prosumer_ONE!$G$14:$G$33))</f>
        <v>0</v>
      </c>
      <c r="H162" s="38">
        <f>IF(H106=0,0,_xlfn.XLOOKUP(H$148,Prosumer_ONE!$B$14:$B$33,Prosumer_ONE!$G$14:$G$33))</f>
        <v>0</v>
      </c>
      <c r="I162" s="38">
        <f>IF(I106=0,0,_xlfn.XLOOKUP(I$148,Prosumer_ONE!$B$14:$B$33,Prosumer_ONE!$G$14:$G$33))</f>
        <v>0</v>
      </c>
      <c r="J162" s="38">
        <f>IF(J106=0,0,_xlfn.XLOOKUP(J$148,Prosumer_ONE!$B$14:$B$33,Prosumer_ONE!$G$14:$G$33))</f>
        <v>0</v>
      </c>
      <c r="K162" s="38">
        <f>IF(K106=0,0,_xlfn.XLOOKUP(K$148,Prosumer_ONE!$B$14:$B$33,Prosumer_ONE!$G$14:$G$33))</f>
        <v>0</v>
      </c>
      <c r="L162" s="38">
        <f>IF(L106=0,0,_xlfn.XLOOKUP(L$148,Prosumer_ONE!$B$14:$B$33,Prosumer_ONE!$G$14:$G$33))</f>
        <v>0</v>
      </c>
      <c r="M162" s="38">
        <f>IF(M106=0,0,_xlfn.XLOOKUP(M$148,Prosumer_ONE!$B$14:$B$33,Prosumer_ONE!$G$14:$G$33))</f>
        <v>0</v>
      </c>
      <c r="N162" s="38">
        <f>IF(N106=0,0,_xlfn.XLOOKUP(N$148,Prosumer_ONE!$B$14:$B$33,Prosumer_ONE!$G$14:$G$33))</f>
        <v>0</v>
      </c>
      <c r="O162" s="38">
        <f>IF(O106=0,0,_xlfn.XLOOKUP(O$148,Prosumer_ONE!$B$14:$B$33,Prosumer_ONE!$G$14:$G$33))</f>
        <v>0</v>
      </c>
      <c r="P162" s="38">
        <f>IF(P106=0,0,_xlfn.XLOOKUP(P$148,Prosumer_ONE!$B$14:$B$33,Prosumer_ONE!$G$14:$G$33))</f>
        <v>0</v>
      </c>
      <c r="Q162" s="38">
        <f>IF(Q106=0,0,_xlfn.XLOOKUP(Q$148,Prosumer_ONE!$B$14:$B$33,Prosumer_ONE!$G$14:$G$33))</f>
        <v>0</v>
      </c>
      <c r="R162" s="38">
        <f>IF(R106=0,0,_xlfn.XLOOKUP(R$148,Prosumer_ONE!$B$14:$B$33,Prosumer_ONE!$G$14:$G$33))</f>
        <v>0</v>
      </c>
      <c r="S162" s="38">
        <f>IF(S106=0,0,_xlfn.XLOOKUP(S$148,Prosumer_ONE!$B$14:$B$33,Prosumer_ONE!$G$14:$G$33))</f>
        <v>0</v>
      </c>
      <c r="T162" s="38">
        <f>IF(T106=0,0,_xlfn.XLOOKUP(T$148,Prosumer_ONE!$B$14:$B$33,Prosumer_ONE!$G$14:$G$33))</f>
        <v>0</v>
      </c>
      <c r="U162" s="38">
        <f>IF(U106=0,0,_xlfn.XLOOKUP(U$148,Prosumer_ONE!$B$14:$B$33,Prosumer_ONE!$G$14:$G$33))</f>
        <v>0</v>
      </c>
      <c r="V162">
        <v>14</v>
      </c>
      <c r="Z162">
        <v>14</v>
      </c>
      <c r="AA162" s="38">
        <f>IF(AA106=0,0,_xlfn.XLOOKUP(AA$148,Prosumer_ANE!$B$14:$B$33,Prosumer_ANE!$G$14:$G$33))</f>
        <v>0</v>
      </c>
      <c r="AB162" s="38">
        <f>IF(AB106=0,0,_xlfn.XLOOKUP(AB$148,Prosumer_ANE!$B$14:$B$33,Prosumer_ANE!$G$14:$G$33))</f>
        <v>0</v>
      </c>
      <c r="AC162" s="38">
        <f>IF(AC106=0,0,_xlfn.XLOOKUP(AC$148,Prosumer_ANE!$B$14:$B$33,Prosumer_ANE!$G$14:$G$33))</f>
        <v>0</v>
      </c>
      <c r="AD162" s="38">
        <f>IF(AD106=0,0,_xlfn.XLOOKUP(AD$148,Prosumer_ANE!$B$14:$B$33,Prosumer_ANE!$G$14:$G$33))</f>
        <v>0</v>
      </c>
      <c r="AE162" s="38">
        <f>IF(AE106=0,0,_xlfn.XLOOKUP(AE$148,Prosumer_ANE!$B$14:$B$33,Prosumer_ANE!$G$14:$G$33))</f>
        <v>0</v>
      </c>
      <c r="AF162" s="38">
        <f>IF(AF106=0,0,_xlfn.XLOOKUP(AF$148,Prosumer_ANE!$B$14:$B$33,Prosumer_ANE!$G$14:$G$33))</f>
        <v>0</v>
      </c>
      <c r="AG162" s="38">
        <f>IF(AG106=0,0,_xlfn.XLOOKUP(AG$148,Prosumer_ANE!$B$14:$B$33,Prosumer_ANE!$G$14:$G$33))</f>
        <v>0</v>
      </c>
      <c r="AH162" s="38">
        <f>IF(AH106=0,0,_xlfn.XLOOKUP(AH$148,Prosumer_ANE!$B$14:$B$33,Prosumer_ANE!$G$14:$G$33))</f>
        <v>0</v>
      </c>
      <c r="AI162" s="38">
        <f>IF(AI106=0,0,_xlfn.XLOOKUP(AI$148,Prosumer_ANE!$B$14:$B$33,Prosumer_ANE!$G$14:$G$33))</f>
        <v>0</v>
      </c>
      <c r="AJ162" s="38">
        <f>IF(AJ106=0,0,_xlfn.XLOOKUP(AJ$148,Prosumer_ANE!$B$14:$B$33,Prosumer_ANE!$G$14:$G$33))</f>
        <v>0</v>
      </c>
      <c r="AK162" s="38">
        <f>IF(AK106=0,0,_xlfn.XLOOKUP(AK$148,Prosumer_ANE!$B$14:$B$33,Prosumer_ANE!$G$14:$G$33))</f>
        <v>0</v>
      </c>
      <c r="AL162" s="38">
        <f>IF(AL106=0,0,_xlfn.XLOOKUP(AL$148,Prosumer_ANE!$B$14:$B$33,Prosumer_ANE!$G$14:$G$33))</f>
        <v>0</v>
      </c>
      <c r="AM162" s="38">
        <f>IF(AM106=0,0,_xlfn.XLOOKUP(AM$148,Prosumer_ANE!$B$14:$B$33,Prosumer_ANE!$G$14:$G$33))</f>
        <v>0</v>
      </c>
      <c r="AN162" s="38">
        <f>IF(AN106=0,0,_xlfn.XLOOKUP(AN$148,Prosumer_ANE!$B$14:$B$33,Prosumer_ANE!$G$14:$G$33))</f>
        <v>0</v>
      </c>
      <c r="AO162" s="38">
        <f>IF(AO106=0,0,_xlfn.XLOOKUP(AO$148,Prosumer_ANE!$B$14:$B$33,Prosumer_ANE!$G$14:$G$33))</f>
        <v>0</v>
      </c>
      <c r="AP162" s="38">
        <f>IF(AP106=0,0,_xlfn.XLOOKUP(AP$148,Prosumer_ANE!$B$14:$B$33,Prosumer_ANE!$G$14:$G$33))</f>
        <v>0</v>
      </c>
      <c r="AQ162" s="38">
        <f>IF(AQ106=0,0,_xlfn.XLOOKUP(AQ$148,Prosumer_ANE!$B$14:$B$33,Prosumer_ANE!$G$14:$G$33))</f>
        <v>0</v>
      </c>
      <c r="AR162" s="38">
        <f>IF(AR106=0,0,_xlfn.XLOOKUP(AR$148,Prosumer_ANE!$B$14:$B$33,Prosumer_ANE!$G$14:$G$33))</f>
        <v>0</v>
      </c>
      <c r="AS162" s="38">
        <f>IF(AS106=0,0,_xlfn.XLOOKUP(AS$148,Prosumer_ANE!$B$14:$B$33,Prosumer_ANE!$G$14:$G$33))</f>
        <v>0</v>
      </c>
      <c r="AT162" s="38">
        <f>IF(AT106=0,0,_xlfn.XLOOKUP(AT$148,Prosumer_ANE!$B$14:$B$33,Prosumer_ANE!$G$14:$G$33))</f>
        <v>0</v>
      </c>
      <c r="AU162">
        <v>14</v>
      </c>
    </row>
    <row r="163" spans="1:47">
      <c r="A163">
        <v>15</v>
      </c>
      <c r="B163" s="38">
        <f>IF(B107=0,0,_xlfn.XLOOKUP(B$148,Prosumer_ONE!$B$14:$B$33,Prosumer_ONE!$G$14:$G$33))</f>
        <v>0</v>
      </c>
      <c r="C163" s="38">
        <f>IF(C107=0,0,_xlfn.XLOOKUP(C$148,Prosumer_ONE!$B$14:$B$33,Prosumer_ONE!$G$14:$G$33))</f>
        <v>0</v>
      </c>
      <c r="D163" s="38">
        <f>IF(D107=0,0,_xlfn.XLOOKUP(D$148,Prosumer_ONE!$B$14:$B$33,Prosumer_ONE!$G$14:$G$33))</f>
        <v>0</v>
      </c>
      <c r="E163" s="38">
        <f>IF(E107=0,0,_xlfn.XLOOKUP(E$148,Prosumer_ONE!$B$14:$B$33,Prosumer_ONE!$G$14:$G$33))</f>
        <v>0</v>
      </c>
      <c r="F163" s="38">
        <f>IF(F107=0,0,_xlfn.XLOOKUP(F$148,Prosumer_ONE!$B$14:$B$33,Prosumer_ONE!$G$14:$G$33))</f>
        <v>0</v>
      </c>
      <c r="G163" s="38">
        <f>IF(G107=0,0,_xlfn.XLOOKUP(G$148,Prosumer_ONE!$B$14:$B$33,Prosumer_ONE!$G$14:$G$33))</f>
        <v>0</v>
      </c>
      <c r="H163" s="38">
        <f>IF(H107=0,0,_xlfn.XLOOKUP(H$148,Prosumer_ONE!$B$14:$B$33,Prosumer_ONE!$G$14:$G$33))</f>
        <v>0</v>
      </c>
      <c r="I163" s="38">
        <f>IF(I107=0,0,_xlfn.XLOOKUP(I$148,Prosumer_ONE!$B$14:$B$33,Prosumer_ONE!$G$14:$G$33))</f>
        <v>0</v>
      </c>
      <c r="J163" s="38">
        <f>IF(J107=0,0,_xlfn.XLOOKUP(J$148,Prosumer_ONE!$B$14:$B$33,Prosumer_ONE!$G$14:$G$33))</f>
        <v>0</v>
      </c>
      <c r="K163" s="38">
        <f>IF(K107=0,0,_xlfn.XLOOKUP(K$148,Prosumer_ONE!$B$14:$B$33,Prosumer_ONE!$G$14:$G$33))</f>
        <v>0</v>
      </c>
      <c r="L163" s="38">
        <f>IF(L107=0,0,_xlfn.XLOOKUP(L$148,Prosumer_ONE!$B$14:$B$33,Prosumer_ONE!$G$14:$G$33))</f>
        <v>0</v>
      </c>
      <c r="M163" s="38">
        <f>IF(M107=0,0,_xlfn.XLOOKUP(M$148,Prosumer_ONE!$B$14:$B$33,Prosumer_ONE!$G$14:$G$33))</f>
        <v>0</v>
      </c>
      <c r="N163" s="38">
        <f>IF(N107=0,0,_xlfn.XLOOKUP(N$148,Prosumer_ONE!$B$14:$B$33,Prosumer_ONE!$G$14:$G$33))</f>
        <v>0</v>
      </c>
      <c r="O163" s="38">
        <f>IF(O107=0,0,_xlfn.XLOOKUP(O$148,Prosumer_ONE!$B$14:$B$33,Prosumer_ONE!$G$14:$G$33))</f>
        <v>0</v>
      </c>
      <c r="P163" s="38">
        <f>IF(P107=0,0,_xlfn.XLOOKUP(P$148,Prosumer_ONE!$B$14:$B$33,Prosumer_ONE!$G$14:$G$33))</f>
        <v>0</v>
      </c>
      <c r="Q163" s="38">
        <f>IF(Q107=0,0,_xlfn.XLOOKUP(Q$148,Prosumer_ONE!$B$14:$B$33,Prosumer_ONE!$G$14:$G$33))</f>
        <v>0</v>
      </c>
      <c r="R163" s="38">
        <f>IF(R107=0,0,_xlfn.XLOOKUP(R$148,Prosumer_ONE!$B$14:$B$33,Prosumer_ONE!$G$14:$G$33))</f>
        <v>0</v>
      </c>
      <c r="S163" s="38">
        <f>IF(S107=0,0,_xlfn.XLOOKUP(S$148,Prosumer_ONE!$B$14:$B$33,Prosumer_ONE!$G$14:$G$33))</f>
        <v>0</v>
      </c>
      <c r="T163" s="38">
        <f>IF(T107=0,0,_xlfn.XLOOKUP(T$148,Prosumer_ONE!$B$14:$B$33,Prosumer_ONE!$G$14:$G$33))</f>
        <v>0</v>
      </c>
      <c r="U163" s="38">
        <f>IF(U107=0,0,_xlfn.XLOOKUP(U$148,Prosumer_ONE!$B$14:$B$33,Prosumer_ONE!$G$14:$G$33))</f>
        <v>0</v>
      </c>
      <c r="V163">
        <v>15</v>
      </c>
      <c r="Z163">
        <v>15</v>
      </c>
      <c r="AA163" s="38">
        <f>IF(AA107=0,0,_xlfn.XLOOKUP(AA$148,Prosumer_ANE!$B$14:$B$33,Prosumer_ANE!$G$14:$G$33))</f>
        <v>0</v>
      </c>
      <c r="AB163" s="38">
        <f>IF(AB107=0,0,_xlfn.XLOOKUP(AB$148,Prosumer_ANE!$B$14:$B$33,Prosumer_ANE!$G$14:$G$33))</f>
        <v>0</v>
      </c>
      <c r="AC163" s="38">
        <f>IF(AC107=0,0,_xlfn.XLOOKUP(AC$148,Prosumer_ANE!$B$14:$B$33,Prosumer_ANE!$G$14:$G$33))</f>
        <v>0</v>
      </c>
      <c r="AD163" s="38">
        <f>IF(AD107=0,0,_xlfn.XLOOKUP(AD$148,Prosumer_ANE!$B$14:$B$33,Prosumer_ANE!$G$14:$G$33))</f>
        <v>0</v>
      </c>
      <c r="AE163" s="38">
        <f>IF(AE107=0,0,_xlfn.XLOOKUP(AE$148,Prosumer_ANE!$B$14:$B$33,Prosumer_ANE!$G$14:$G$33))</f>
        <v>0</v>
      </c>
      <c r="AF163" s="38">
        <f>IF(AF107=0,0,_xlfn.XLOOKUP(AF$148,Prosumer_ANE!$B$14:$B$33,Prosumer_ANE!$G$14:$G$33))</f>
        <v>0</v>
      </c>
      <c r="AG163" s="38">
        <f>IF(AG107=0,0,_xlfn.XLOOKUP(AG$148,Prosumer_ANE!$B$14:$B$33,Prosumer_ANE!$G$14:$G$33))</f>
        <v>0</v>
      </c>
      <c r="AH163" s="38">
        <f>IF(AH107=0,0,_xlfn.XLOOKUP(AH$148,Prosumer_ANE!$B$14:$B$33,Prosumer_ANE!$G$14:$G$33))</f>
        <v>0</v>
      </c>
      <c r="AI163" s="38">
        <f>IF(AI107=0,0,_xlfn.XLOOKUP(AI$148,Prosumer_ANE!$B$14:$B$33,Prosumer_ANE!$G$14:$G$33))</f>
        <v>0</v>
      </c>
      <c r="AJ163" s="38">
        <f>IF(AJ107=0,0,_xlfn.XLOOKUP(AJ$148,Prosumer_ANE!$B$14:$B$33,Prosumer_ANE!$G$14:$G$33))</f>
        <v>0</v>
      </c>
      <c r="AK163" s="38">
        <f>IF(AK107=0,0,_xlfn.XLOOKUP(AK$148,Prosumer_ANE!$B$14:$B$33,Prosumer_ANE!$G$14:$G$33))</f>
        <v>0</v>
      </c>
      <c r="AL163" s="38">
        <f>IF(AL107=0,0,_xlfn.XLOOKUP(AL$148,Prosumer_ANE!$B$14:$B$33,Prosumer_ANE!$G$14:$G$33))</f>
        <v>0</v>
      </c>
      <c r="AM163" s="38">
        <f>IF(AM107=0,0,_xlfn.XLOOKUP(AM$148,Prosumer_ANE!$B$14:$B$33,Prosumer_ANE!$G$14:$G$33))</f>
        <v>0</v>
      </c>
      <c r="AN163" s="38">
        <f>IF(AN107=0,0,_xlfn.XLOOKUP(AN$148,Prosumer_ANE!$B$14:$B$33,Prosumer_ANE!$G$14:$G$33))</f>
        <v>0</v>
      </c>
      <c r="AO163" s="38">
        <f>IF(AO107=0,0,_xlfn.XLOOKUP(AO$148,Prosumer_ANE!$B$14:$B$33,Prosumer_ANE!$G$14:$G$33))</f>
        <v>0</v>
      </c>
      <c r="AP163" s="38">
        <f>IF(AP107=0,0,_xlfn.XLOOKUP(AP$148,Prosumer_ANE!$B$14:$B$33,Prosumer_ANE!$G$14:$G$33))</f>
        <v>0</v>
      </c>
      <c r="AQ163" s="38">
        <f>IF(AQ107=0,0,_xlfn.XLOOKUP(AQ$148,Prosumer_ANE!$B$14:$B$33,Prosumer_ANE!$G$14:$G$33))</f>
        <v>0</v>
      </c>
      <c r="AR163" s="38">
        <f>IF(AR107=0,0,_xlfn.XLOOKUP(AR$148,Prosumer_ANE!$B$14:$B$33,Prosumer_ANE!$G$14:$G$33))</f>
        <v>0</v>
      </c>
      <c r="AS163" s="38">
        <f>IF(AS107=0,0,_xlfn.XLOOKUP(AS$148,Prosumer_ANE!$B$14:$B$33,Prosumer_ANE!$G$14:$G$33))</f>
        <v>0</v>
      </c>
      <c r="AT163" s="38">
        <f>IF(AT107=0,0,_xlfn.XLOOKUP(AT$148,Prosumer_ANE!$B$14:$B$33,Prosumer_ANE!$G$14:$G$33))</f>
        <v>0</v>
      </c>
      <c r="AU163">
        <v>15</v>
      </c>
    </row>
    <row r="164" spans="1:47">
      <c r="A164">
        <v>16</v>
      </c>
      <c r="B164" s="38">
        <f>IF(B108=0,0,_xlfn.XLOOKUP(B$148,Prosumer_ONE!$B$14:$B$33,Prosumer_ONE!$G$14:$G$33))</f>
        <v>0</v>
      </c>
      <c r="C164" s="38">
        <f>IF(C108=0,0,_xlfn.XLOOKUP(C$148,Prosumer_ONE!$B$14:$B$33,Prosumer_ONE!$G$14:$G$33))</f>
        <v>0</v>
      </c>
      <c r="D164" s="38">
        <f>IF(D108=0,0,_xlfn.XLOOKUP(D$148,Prosumer_ONE!$B$14:$B$33,Prosumer_ONE!$G$14:$G$33))</f>
        <v>0</v>
      </c>
      <c r="E164" s="38">
        <f>IF(E108=0,0,_xlfn.XLOOKUP(E$148,Prosumer_ONE!$B$14:$B$33,Prosumer_ONE!$G$14:$G$33))</f>
        <v>0</v>
      </c>
      <c r="F164" s="38">
        <f>IF(F108=0,0,_xlfn.XLOOKUP(F$148,Prosumer_ONE!$B$14:$B$33,Prosumer_ONE!$G$14:$G$33))</f>
        <v>0</v>
      </c>
      <c r="G164" s="38">
        <f>IF(G108=0,0,_xlfn.XLOOKUP(G$148,Prosumer_ONE!$B$14:$B$33,Prosumer_ONE!$G$14:$G$33))</f>
        <v>0</v>
      </c>
      <c r="H164" s="38">
        <f>IF(H108=0,0,_xlfn.XLOOKUP(H$148,Prosumer_ONE!$B$14:$B$33,Prosumer_ONE!$G$14:$G$33))</f>
        <v>0</v>
      </c>
      <c r="I164" s="38">
        <f>IF(I108=0,0,_xlfn.XLOOKUP(I$148,Prosumer_ONE!$B$14:$B$33,Prosumer_ONE!$G$14:$G$33))</f>
        <v>0</v>
      </c>
      <c r="J164" s="38">
        <f>IF(J108=0,0,_xlfn.XLOOKUP(J$148,Prosumer_ONE!$B$14:$B$33,Prosumer_ONE!$G$14:$G$33))</f>
        <v>0</v>
      </c>
      <c r="K164" s="38">
        <f>IF(K108=0,0,_xlfn.XLOOKUP(K$148,Prosumer_ONE!$B$14:$B$33,Prosumer_ONE!$G$14:$G$33))</f>
        <v>0</v>
      </c>
      <c r="L164" s="38">
        <f>IF(L108=0,0,_xlfn.XLOOKUP(L$148,Prosumer_ONE!$B$14:$B$33,Prosumer_ONE!$G$14:$G$33))</f>
        <v>0</v>
      </c>
      <c r="M164" s="38">
        <f>IF(M108=0,0,_xlfn.XLOOKUP(M$148,Prosumer_ONE!$B$14:$B$33,Prosumer_ONE!$G$14:$G$33))</f>
        <v>0</v>
      </c>
      <c r="N164" s="38">
        <f>IF(N108=0,0,_xlfn.XLOOKUP(N$148,Prosumer_ONE!$B$14:$B$33,Prosumer_ONE!$G$14:$G$33))</f>
        <v>0</v>
      </c>
      <c r="O164" s="38">
        <f>IF(O108=0,0,_xlfn.XLOOKUP(O$148,Prosumer_ONE!$B$14:$B$33,Prosumer_ONE!$G$14:$G$33))</f>
        <v>0</v>
      </c>
      <c r="P164" s="38">
        <f>IF(P108=0,0,_xlfn.XLOOKUP(P$148,Prosumer_ONE!$B$14:$B$33,Prosumer_ONE!$G$14:$G$33))</f>
        <v>0</v>
      </c>
      <c r="Q164" s="38">
        <f>IF(Q108=0,0,_xlfn.XLOOKUP(Q$148,Prosumer_ONE!$B$14:$B$33,Prosumer_ONE!$G$14:$G$33))</f>
        <v>0</v>
      </c>
      <c r="R164" s="38">
        <f>IF(R108=0,0,_xlfn.XLOOKUP(R$148,Prosumer_ONE!$B$14:$B$33,Prosumer_ONE!$G$14:$G$33))</f>
        <v>0</v>
      </c>
      <c r="S164" s="38">
        <f>IF(S108=0,0,_xlfn.XLOOKUP(S$148,Prosumer_ONE!$B$14:$B$33,Prosumer_ONE!$G$14:$G$33))</f>
        <v>0</v>
      </c>
      <c r="T164" s="38">
        <f>IF(T108=0,0,_xlfn.XLOOKUP(T$148,Prosumer_ONE!$B$14:$B$33,Prosumer_ONE!$G$14:$G$33))</f>
        <v>0</v>
      </c>
      <c r="U164" s="38">
        <f>IF(U108=0,0,_xlfn.XLOOKUP(U$148,Prosumer_ONE!$B$14:$B$33,Prosumer_ONE!$G$14:$G$33))</f>
        <v>0</v>
      </c>
      <c r="V164">
        <v>16</v>
      </c>
      <c r="Z164">
        <v>16</v>
      </c>
      <c r="AA164" s="38">
        <f>IF(AA108=0,0,_xlfn.XLOOKUP(AA$148,Prosumer_ANE!$B$14:$B$33,Prosumer_ANE!$G$14:$G$33))</f>
        <v>0</v>
      </c>
      <c r="AB164" s="38">
        <f>IF(AB108=0,0,_xlfn.XLOOKUP(AB$148,Prosumer_ANE!$B$14:$B$33,Prosumer_ANE!$G$14:$G$33))</f>
        <v>0</v>
      </c>
      <c r="AC164" s="38">
        <f>IF(AC108=0,0,_xlfn.XLOOKUP(AC$148,Prosumer_ANE!$B$14:$B$33,Prosumer_ANE!$G$14:$G$33))</f>
        <v>0</v>
      </c>
      <c r="AD164" s="38">
        <f>IF(AD108=0,0,_xlfn.XLOOKUP(AD$148,Prosumer_ANE!$B$14:$B$33,Prosumer_ANE!$G$14:$G$33))</f>
        <v>0</v>
      </c>
      <c r="AE164" s="38">
        <f>IF(AE108=0,0,_xlfn.XLOOKUP(AE$148,Prosumer_ANE!$B$14:$B$33,Prosumer_ANE!$G$14:$G$33))</f>
        <v>0</v>
      </c>
      <c r="AF164" s="38">
        <f>IF(AF108=0,0,_xlfn.XLOOKUP(AF$148,Prosumer_ANE!$B$14:$B$33,Prosumer_ANE!$G$14:$G$33))</f>
        <v>0</v>
      </c>
      <c r="AG164" s="38">
        <f>IF(AG108=0,0,_xlfn.XLOOKUP(AG$148,Prosumer_ANE!$B$14:$B$33,Prosumer_ANE!$G$14:$G$33))</f>
        <v>0</v>
      </c>
      <c r="AH164" s="38">
        <f>IF(AH108=0,0,_xlfn.XLOOKUP(AH$148,Prosumer_ANE!$B$14:$B$33,Prosumer_ANE!$G$14:$G$33))</f>
        <v>0</v>
      </c>
      <c r="AI164" s="38">
        <f>IF(AI108=0,0,_xlfn.XLOOKUP(AI$148,Prosumer_ANE!$B$14:$B$33,Prosumer_ANE!$G$14:$G$33))</f>
        <v>0</v>
      </c>
      <c r="AJ164" s="38">
        <f>IF(AJ108=0,0,_xlfn.XLOOKUP(AJ$148,Prosumer_ANE!$B$14:$B$33,Prosumer_ANE!$G$14:$G$33))</f>
        <v>0</v>
      </c>
      <c r="AK164" s="38">
        <f>IF(AK108=0,0,_xlfn.XLOOKUP(AK$148,Prosumer_ANE!$B$14:$B$33,Prosumer_ANE!$G$14:$G$33))</f>
        <v>0</v>
      </c>
      <c r="AL164" s="38">
        <f>IF(AL108=0,0,_xlfn.XLOOKUP(AL$148,Prosumer_ANE!$B$14:$B$33,Prosumer_ANE!$G$14:$G$33))</f>
        <v>0</v>
      </c>
      <c r="AM164" s="38">
        <f>IF(AM108=0,0,_xlfn.XLOOKUP(AM$148,Prosumer_ANE!$B$14:$B$33,Prosumer_ANE!$G$14:$G$33))</f>
        <v>0</v>
      </c>
      <c r="AN164" s="38">
        <f>IF(AN108=0,0,_xlfn.XLOOKUP(AN$148,Prosumer_ANE!$B$14:$B$33,Prosumer_ANE!$G$14:$G$33))</f>
        <v>0</v>
      </c>
      <c r="AO164" s="38">
        <f>IF(AO108=0,0,_xlfn.XLOOKUP(AO$148,Prosumer_ANE!$B$14:$B$33,Prosumer_ANE!$G$14:$G$33))</f>
        <v>0</v>
      </c>
      <c r="AP164" s="38">
        <f>IF(AP108=0,0,_xlfn.XLOOKUP(AP$148,Prosumer_ANE!$B$14:$B$33,Prosumer_ANE!$G$14:$G$33))</f>
        <v>0</v>
      </c>
      <c r="AQ164" s="38">
        <f>IF(AQ108=0,0,_xlfn.XLOOKUP(AQ$148,Prosumer_ANE!$B$14:$B$33,Prosumer_ANE!$G$14:$G$33))</f>
        <v>0</v>
      </c>
      <c r="AR164" s="38">
        <f>IF(AR108=0,0,_xlfn.XLOOKUP(AR$148,Prosumer_ANE!$B$14:$B$33,Prosumer_ANE!$G$14:$G$33))</f>
        <v>0</v>
      </c>
      <c r="AS164" s="38">
        <f>IF(AS108=0,0,_xlfn.XLOOKUP(AS$148,Prosumer_ANE!$B$14:$B$33,Prosumer_ANE!$G$14:$G$33))</f>
        <v>0</v>
      </c>
      <c r="AT164" s="38">
        <f>IF(AT108=0,0,_xlfn.XLOOKUP(AT$148,Prosumer_ANE!$B$14:$B$33,Prosumer_ANE!$G$14:$G$33))</f>
        <v>0</v>
      </c>
      <c r="AU164">
        <v>16</v>
      </c>
    </row>
    <row r="165" spans="1:47">
      <c r="A165">
        <v>17</v>
      </c>
      <c r="B165" s="38">
        <f>IF(B109=0,0,_xlfn.XLOOKUP(B$148,Prosumer_ONE!$B$14:$B$33,Prosumer_ONE!$G$14:$G$33))</f>
        <v>0</v>
      </c>
      <c r="C165" s="38">
        <f>IF(C109=0,0,_xlfn.XLOOKUP(C$148,Prosumer_ONE!$B$14:$B$33,Prosumer_ONE!$G$14:$G$33))</f>
        <v>0</v>
      </c>
      <c r="D165" s="38">
        <f>IF(D109=0,0,_xlfn.XLOOKUP(D$148,Prosumer_ONE!$B$14:$B$33,Prosumer_ONE!$G$14:$G$33))</f>
        <v>0</v>
      </c>
      <c r="E165" s="38">
        <f>IF(E109=0,0,_xlfn.XLOOKUP(E$148,Prosumer_ONE!$B$14:$B$33,Prosumer_ONE!$G$14:$G$33))</f>
        <v>0</v>
      </c>
      <c r="F165" s="38">
        <f>IF(F109=0,0,_xlfn.XLOOKUP(F$148,Prosumer_ONE!$B$14:$B$33,Prosumer_ONE!$G$14:$G$33))</f>
        <v>0</v>
      </c>
      <c r="G165" s="38">
        <f>IF(G109=0,0,_xlfn.XLOOKUP(G$148,Prosumer_ONE!$B$14:$B$33,Prosumer_ONE!$G$14:$G$33))</f>
        <v>0</v>
      </c>
      <c r="H165" s="38">
        <f>IF(H109=0,0,_xlfn.XLOOKUP(H$148,Prosumer_ONE!$B$14:$B$33,Prosumer_ONE!$G$14:$G$33))</f>
        <v>0</v>
      </c>
      <c r="I165" s="38">
        <f>IF(I109=0,0,_xlfn.XLOOKUP(I$148,Prosumer_ONE!$B$14:$B$33,Prosumer_ONE!$G$14:$G$33))</f>
        <v>0</v>
      </c>
      <c r="J165" s="38">
        <f>IF(J109=0,0,_xlfn.XLOOKUP(J$148,Prosumer_ONE!$B$14:$B$33,Prosumer_ONE!$G$14:$G$33))</f>
        <v>0</v>
      </c>
      <c r="K165" s="38">
        <f>IF(K109=0,0,_xlfn.XLOOKUP(K$148,Prosumer_ONE!$B$14:$B$33,Prosumer_ONE!$G$14:$G$33))</f>
        <v>0</v>
      </c>
      <c r="L165" s="38">
        <f>IF(L109=0,0,_xlfn.XLOOKUP(L$148,Prosumer_ONE!$B$14:$B$33,Prosumer_ONE!$G$14:$G$33))</f>
        <v>0</v>
      </c>
      <c r="M165" s="38">
        <f>IF(M109=0,0,_xlfn.XLOOKUP(M$148,Prosumer_ONE!$B$14:$B$33,Prosumer_ONE!$G$14:$G$33))</f>
        <v>0</v>
      </c>
      <c r="N165" s="38">
        <f>IF(N109=0,0,_xlfn.XLOOKUP(N$148,Prosumer_ONE!$B$14:$B$33,Prosumer_ONE!$G$14:$G$33))</f>
        <v>0</v>
      </c>
      <c r="O165" s="38">
        <f>IF(O109=0,0,_xlfn.XLOOKUP(O$148,Prosumer_ONE!$B$14:$B$33,Prosumer_ONE!$G$14:$G$33))</f>
        <v>0</v>
      </c>
      <c r="P165" s="38">
        <f>IF(P109=0,0,_xlfn.XLOOKUP(P$148,Prosumer_ONE!$B$14:$B$33,Prosumer_ONE!$G$14:$G$33))</f>
        <v>0</v>
      </c>
      <c r="Q165" s="38">
        <f>IF(Q109=0,0,_xlfn.XLOOKUP(Q$148,Prosumer_ONE!$B$14:$B$33,Prosumer_ONE!$G$14:$G$33))</f>
        <v>0</v>
      </c>
      <c r="R165" s="38">
        <f>IF(R109=0,0,_xlfn.XLOOKUP(R$148,Prosumer_ONE!$B$14:$B$33,Prosumer_ONE!$G$14:$G$33))</f>
        <v>0</v>
      </c>
      <c r="S165" s="38">
        <f>IF(S109=0,0,_xlfn.XLOOKUP(S$148,Prosumer_ONE!$B$14:$B$33,Prosumer_ONE!$G$14:$G$33))</f>
        <v>0</v>
      </c>
      <c r="T165" s="38">
        <f>IF(T109=0,0,_xlfn.XLOOKUP(T$148,Prosumer_ONE!$B$14:$B$33,Prosumer_ONE!$G$14:$G$33))</f>
        <v>0</v>
      </c>
      <c r="U165" s="38">
        <f>IF(U109=0,0,_xlfn.XLOOKUP(U$148,Prosumer_ONE!$B$14:$B$33,Prosumer_ONE!$G$14:$G$33))</f>
        <v>0</v>
      </c>
      <c r="V165">
        <v>17</v>
      </c>
      <c r="Z165">
        <v>17</v>
      </c>
      <c r="AA165" s="38">
        <f>IF(AA109=0,0,_xlfn.XLOOKUP(AA$148,Prosumer_ANE!$B$14:$B$33,Prosumer_ANE!$G$14:$G$33))</f>
        <v>0</v>
      </c>
      <c r="AB165" s="38">
        <f>IF(AB109=0,0,_xlfn.XLOOKUP(AB$148,Prosumer_ANE!$B$14:$B$33,Prosumer_ANE!$G$14:$G$33))</f>
        <v>0</v>
      </c>
      <c r="AC165" s="38">
        <f>IF(AC109=0,0,_xlfn.XLOOKUP(AC$148,Prosumer_ANE!$B$14:$B$33,Prosumer_ANE!$G$14:$G$33))</f>
        <v>0</v>
      </c>
      <c r="AD165" s="38">
        <f>IF(AD109=0,0,_xlfn.XLOOKUP(AD$148,Prosumer_ANE!$B$14:$B$33,Prosumer_ANE!$G$14:$G$33))</f>
        <v>0</v>
      </c>
      <c r="AE165" s="38">
        <f>IF(AE109=0,0,_xlfn.XLOOKUP(AE$148,Prosumer_ANE!$B$14:$B$33,Prosumer_ANE!$G$14:$G$33))</f>
        <v>0</v>
      </c>
      <c r="AF165" s="38">
        <f>IF(AF109=0,0,_xlfn.XLOOKUP(AF$148,Prosumer_ANE!$B$14:$B$33,Prosumer_ANE!$G$14:$G$33))</f>
        <v>0</v>
      </c>
      <c r="AG165" s="38">
        <f>IF(AG109=0,0,_xlfn.XLOOKUP(AG$148,Prosumer_ANE!$B$14:$B$33,Prosumer_ANE!$G$14:$G$33))</f>
        <v>0</v>
      </c>
      <c r="AH165" s="38">
        <f>IF(AH109=0,0,_xlfn.XLOOKUP(AH$148,Prosumer_ANE!$B$14:$B$33,Prosumer_ANE!$G$14:$G$33))</f>
        <v>0</v>
      </c>
      <c r="AI165" s="38">
        <f>IF(AI109=0,0,_xlfn.XLOOKUP(AI$148,Prosumer_ANE!$B$14:$B$33,Prosumer_ANE!$G$14:$G$33))</f>
        <v>0</v>
      </c>
      <c r="AJ165" s="38">
        <f>IF(AJ109=0,0,_xlfn.XLOOKUP(AJ$148,Prosumer_ANE!$B$14:$B$33,Prosumer_ANE!$G$14:$G$33))</f>
        <v>0</v>
      </c>
      <c r="AK165" s="38">
        <f>IF(AK109=0,0,_xlfn.XLOOKUP(AK$148,Prosumer_ANE!$B$14:$B$33,Prosumer_ANE!$G$14:$G$33))</f>
        <v>0</v>
      </c>
      <c r="AL165" s="38">
        <f>IF(AL109=0,0,_xlfn.XLOOKUP(AL$148,Prosumer_ANE!$B$14:$B$33,Prosumer_ANE!$G$14:$G$33))</f>
        <v>0</v>
      </c>
      <c r="AM165" s="38">
        <f>IF(AM109=0,0,_xlfn.XLOOKUP(AM$148,Prosumer_ANE!$B$14:$B$33,Prosumer_ANE!$G$14:$G$33))</f>
        <v>0</v>
      </c>
      <c r="AN165" s="38">
        <f>IF(AN109=0,0,_xlfn.XLOOKUP(AN$148,Prosumer_ANE!$B$14:$B$33,Prosumer_ANE!$G$14:$G$33))</f>
        <v>0</v>
      </c>
      <c r="AO165" s="38">
        <f>IF(AO109=0,0,_xlfn.XLOOKUP(AO$148,Prosumer_ANE!$B$14:$B$33,Prosumer_ANE!$G$14:$G$33))</f>
        <v>0</v>
      </c>
      <c r="AP165" s="38">
        <f>IF(AP109=0,0,_xlfn.XLOOKUP(AP$148,Prosumer_ANE!$B$14:$B$33,Prosumer_ANE!$G$14:$G$33))</f>
        <v>0</v>
      </c>
      <c r="AQ165" s="38">
        <f>IF(AQ109=0,0,_xlfn.XLOOKUP(AQ$148,Prosumer_ANE!$B$14:$B$33,Prosumer_ANE!$G$14:$G$33))</f>
        <v>0</v>
      </c>
      <c r="AR165" s="38">
        <f>IF(AR109=0,0,_xlfn.XLOOKUP(AR$148,Prosumer_ANE!$B$14:$B$33,Prosumer_ANE!$G$14:$G$33))</f>
        <v>0</v>
      </c>
      <c r="AS165" s="38">
        <f>IF(AS109=0,0,_xlfn.XLOOKUP(AS$148,Prosumer_ANE!$B$14:$B$33,Prosumer_ANE!$G$14:$G$33))</f>
        <v>0</v>
      </c>
      <c r="AT165" s="38">
        <f>IF(AT109=0,0,_xlfn.XLOOKUP(AT$148,Prosumer_ANE!$B$14:$B$33,Prosumer_ANE!$G$14:$G$33))</f>
        <v>0</v>
      </c>
      <c r="AU165">
        <v>17</v>
      </c>
    </row>
    <row r="166" spans="1:47">
      <c r="A166">
        <v>18</v>
      </c>
      <c r="B166" s="38">
        <f>IF(B110=0,0,_xlfn.XLOOKUP(B$148,Prosumer_ONE!$B$14:$B$33,Prosumer_ONE!$G$14:$G$33))</f>
        <v>0</v>
      </c>
      <c r="C166" s="38">
        <f>IF(C110=0,0,_xlfn.XLOOKUP(C$148,Prosumer_ONE!$B$14:$B$33,Prosumer_ONE!$G$14:$G$33))</f>
        <v>0</v>
      </c>
      <c r="D166" s="38">
        <f>IF(D110=0,0,_xlfn.XLOOKUP(D$148,Prosumer_ONE!$B$14:$B$33,Prosumer_ONE!$G$14:$G$33))</f>
        <v>0</v>
      </c>
      <c r="E166" s="38">
        <f>IF(E110=0,0,_xlfn.XLOOKUP(E$148,Prosumer_ONE!$B$14:$B$33,Prosumer_ONE!$G$14:$G$33))</f>
        <v>0</v>
      </c>
      <c r="F166" s="38">
        <f>IF(F110=0,0,_xlfn.XLOOKUP(F$148,Prosumer_ONE!$B$14:$B$33,Prosumer_ONE!$G$14:$G$33))</f>
        <v>0</v>
      </c>
      <c r="G166" s="38">
        <f>IF(G110=0,0,_xlfn.XLOOKUP(G$148,Prosumer_ONE!$B$14:$B$33,Prosumer_ONE!$G$14:$G$33))</f>
        <v>0</v>
      </c>
      <c r="H166" s="38">
        <f>IF(H110=0,0,_xlfn.XLOOKUP(H$148,Prosumer_ONE!$B$14:$B$33,Prosumer_ONE!$G$14:$G$33))</f>
        <v>0</v>
      </c>
      <c r="I166" s="38">
        <f>IF(I110=0,0,_xlfn.XLOOKUP(I$148,Prosumer_ONE!$B$14:$B$33,Prosumer_ONE!$G$14:$G$33))</f>
        <v>0</v>
      </c>
      <c r="J166" s="38">
        <f>IF(J110=0,0,_xlfn.XLOOKUP(J$148,Prosumer_ONE!$B$14:$B$33,Prosumer_ONE!$G$14:$G$33))</f>
        <v>0</v>
      </c>
      <c r="K166" s="38">
        <f>IF(K110=0,0,_xlfn.XLOOKUP(K$148,Prosumer_ONE!$B$14:$B$33,Prosumer_ONE!$G$14:$G$33))</f>
        <v>0</v>
      </c>
      <c r="L166" s="38">
        <f>IF(L110=0,0,_xlfn.XLOOKUP(L$148,Prosumer_ONE!$B$14:$B$33,Prosumer_ONE!$G$14:$G$33))</f>
        <v>0</v>
      </c>
      <c r="M166" s="38">
        <f>IF(M110=0,0,_xlfn.XLOOKUP(M$148,Prosumer_ONE!$B$14:$B$33,Prosumer_ONE!$G$14:$G$33))</f>
        <v>0</v>
      </c>
      <c r="N166" s="38">
        <f>IF(N110=0,0,_xlfn.XLOOKUP(N$148,Prosumer_ONE!$B$14:$B$33,Prosumer_ONE!$G$14:$G$33))</f>
        <v>0</v>
      </c>
      <c r="O166" s="38">
        <f>IF(O110=0,0,_xlfn.XLOOKUP(O$148,Prosumer_ONE!$B$14:$B$33,Prosumer_ONE!$G$14:$G$33))</f>
        <v>0</v>
      </c>
      <c r="P166" s="38">
        <f>IF(P110=0,0,_xlfn.XLOOKUP(P$148,Prosumer_ONE!$B$14:$B$33,Prosumer_ONE!$G$14:$G$33))</f>
        <v>0</v>
      </c>
      <c r="Q166" s="38">
        <f>IF(Q110=0,0,_xlfn.XLOOKUP(Q$148,Prosumer_ONE!$B$14:$B$33,Prosumer_ONE!$G$14:$G$33))</f>
        <v>0</v>
      </c>
      <c r="R166" s="38">
        <f>IF(R110=0,0,_xlfn.XLOOKUP(R$148,Prosumer_ONE!$B$14:$B$33,Prosumer_ONE!$G$14:$G$33))</f>
        <v>0</v>
      </c>
      <c r="S166" s="38">
        <f>IF(S110=0,0,_xlfn.XLOOKUP(S$148,Prosumer_ONE!$B$14:$B$33,Prosumer_ONE!$G$14:$G$33))</f>
        <v>0</v>
      </c>
      <c r="T166" s="38">
        <f>IF(T110=0,0,_xlfn.XLOOKUP(T$148,Prosumer_ONE!$B$14:$B$33,Prosumer_ONE!$G$14:$G$33))</f>
        <v>0</v>
      </c>
      <c r="U166" s="38">
        <f>IF(U110=0,0,_xlfn.XLOOKUP(U$148,Prosumer_ONE!$B$14:$B$33,Prosumer_ONE!$G$14:$G$33))</f>
        <v>0</v>
      </c>
      <c r="V166">
        <v>18</v>
      </c>
      <c r="Z166">
        <v>18</v>
      </c>
      <c r="AA166" s="38">
        <f>IF(AA110=0,0,_xlfn.XLOOKUP(AA$148,Prosumer_ANE!$B$14:$B$33,Prosumer_ANE!$G$14:$G$33))</f>
        <v>0</v>
      </c>
      <c r="AB166" s="38">
        <f>IF(AB110=0,0,_xlfn.XLOOKUP(AB$148,Prosumer_ANE!$B$14:$B$33,Prosumer_ANE!$G$14:$G$33))</f>
        <v>0</v>
      </c>
      <c r="AC166" s="38">
        <f>IF(AC110=0,0,_xlfn.XLOOKUP(AC$148,Prosumer_ANE!$B$14:$B$33,Prosumer_ANE!$G$14:$G$33))</f>
        <v>0</v>
      </c>
      <c r="AD166" s="38">
        <f>IF(AD110=0,0,_xlfn.XLOOKUP(AD$148,Prosumer_ANE!$B$14:$B$33,Prosumer_ANE!$G$14:$G$33))</f>
        <v>0</v>
      </c>
      <c r="AE166" s="38">
        <f>IF(AE110=0,0,_xlfn.XLOOKUP(AE$148,Prosumer_ANE!$B$14:$B$33,Prosumer_ANE!$G$14:$G$33))</f>
        <v>0</v>
      </c>
      <c r="AF166" s="38">
        <f>IF(AF110=0,0,_xlfn.XLOOKUP(AF$148,Prosumer_ANE!$B$14:$B$33,Prosumer_ANE!$G$14:$G$33))</f>
        <v>0</v>
      </c>
      <c r="AG166" s="38">
        <f>IF(AG110=0,0,_xlfn.XLOOKUP(AG$148,Prosumer_ANE!$B$14:$B$33,Prosumer_ANE!$G$14:$G$33))</f>
        <v>0</v>
      </c>
      <c r="AH166" s="38">
        <f>IF(AH110=0,0,_xlfn.XLOOKUP(AH$148,Prosumer_ANE!$B$14:$B$33,Prosumer_ANE!$G$14:$G$33))</f>
        <v>0</v>
      </c>
      <c r="AI166" s="38">
        <f>IF(AI110=0,0,_xlfn.XLOOKUP(AI$148,Prosumer_ANE!$B$14:$B$33,Prosumer_ANE!$G$14:$G$33))</f>
        <v>0</v>
      </c>
      <c r="AJ166" s="38">
        <f>IF(AJ110=0,0,_xlfn.XLOOKUP(AJ$148,Prosumer_ANE!$B$14:$B$33,Prosumer_ANE!$G$14:$G$33))</f>
        <v>0</v>
      </c>
      <c r="AK166" s="38">
        <f>IF(AK110=0,0,_xlfn.XLOOKUP(AK$148,Prosumer_ANE!$B$14:$B$33,Prosumer_ANE!$G$14:$G$33))</f>
        <v>0</v>
      </c>
      <c r="AL166" s="38">
        <f>IF(AL110=0,0,_xlfn.XLOOKUP(AL$148,Prosumer_ANE!$B$14:$B$33,Prosumer_ANE!$G$14:$G$33))</f>
        <v>0</v>
      </c>
      <c r="AM166" s="38">
        <f>IF(AM110=0,0,_xlfn.XLOOKUP(AM$148,Prosumer_ANE!$B$14:$B$33,Prosumer_ANE!$G$14:$G$33))</f>
        <v>0</v>
      </c>
      <c r="AN166" s="38">
        <f>IF(AN110=0,0,_xlfn.XLOOKUP(AN$148,Prosumer_ANE!$B$14:$B$33,Prosumer_ANE!$G$14:$G$33))</f>
        <v>0</v>
      </c>
      <c r="AO166" s="38">
        <f>IF(AO110=0,0,_xlfn.XLOOKUP(AO$148,Prosumer_ANE!$B$14:$B$33,Prosumer_ANE!$G$14:$G$33))</f>
        <v>0</v>
      </c>
      <c r="AP166" s="38">
        <f>IF(AP110=0,0,_xlfn.XLOOKUP(AP$148,Prosumer_ANE!$B$14:$B$33,Prosumer_ANE!$G$14:$G$33))</f>
        <v>0</v>
      </c>
      <c r="AQ166" s="38">
        <f>IF(AQ110=0,0,_xlfn.XLOOKUP(AQ$148,Prosumer_ANE!$B$14:$B$33,Prosumer_ANE!$G$14:$G$33))</f>
        <v>0</v>
      </c>
      <c r="AR166" s="38">
        <f>IF(AR110=0,0,_xlfn.XLOOKUP(AR$148,Prosumer_ANE!$B$14:$B$33,Prosumer_ANE!$G$14:$G$33))</f>
        <v>0</v>
      </c>
      <c r="AS166" s="38">
        <f>IF(AS110=0,0,_xlfn.XLOOKUP(AS$148,Prosumer_ANE!$B$14:$B$33,Prosumer_ANE!$G$14:$G$33))</f>
        <v>0</v>
      </c>
      <c r="AT166" s="38">
        <f>IF(AT110=0,0,_xlfn.XLOOKUP(AT$148,Prosumer_ANE!$B$14:$B$33,Prosumer_ANE!$G$14:$G$33))</f>
        <v>0</v>
      </c>
      <c r="AU166">
        <v>18</v>
      </c>
    </row>
    <row r="167" spans="1:47">
      <c r="A167">
        <v>19</v>
      </c>
      <c r="B167" s="38">
        <f>IF(B111=0,0,_xlfn.XLOOKUP(B$148,Prosumer_ONE!$B$14:$B$33,Prosumer_ONE!$G$14:$G$33))</f>
        <v>0</v>
      </c>
      <c r="C167" s="38">
        <f>IF(C111=0,0,_xlfn.XLOOKUP(C$148,Prosumer_ONE!$B$14:$B$33,Prosumer_ONE!$G$14:$G$33))</f>
        <v>0</v>
      </c>
      <c r="D167" s="38">
        <f>IF(D111=0,0,_xlfn.XLOOKUP(D$148,Prosumer_ONE!$B$14:$B$33,Prosumer_ONE!$G$14:$G$33))</f>
        <v>0</v>
      </c>
      <c r="E167" s="38">
        <f>IF(E111=0,0,_xlfn.XLOOKUP(E$148,Prosumer_ONE!$B$14:$B$33,Prosumer_ONE!$G$14:$G$33))</f>
        <v>0</v>
      </c>
      <c r="F167" s="38">
        <f>IF(F111=0,0,_xlfn.XLOOKUP(F$148,Prosumer_ONE!$B$14:$B$33,Prosumer_ONE!$G$14:$G$33))</f>
        <v>0</v>
      </c>
      <c r="G167" s="38">
        <f>IF(G111=0,0,_xlfn.XLOOKUP(G$148,Prosumer_ONE!$B$14:$B$33,Prosumer_ONE!$G$14:$G$33))</f>
        <v>0</v>
      </c>
      <c r="H167" s="38">
        <f>IF(H111=0,0,_xlfn.XLOOKUP(H$148,Prosumer_ONE!$B$14:$B$33,Prosumer_ONE!$G$14:$G$33))</f>
        <v>0</v>
      </c>
      <c r="I167" s="38">
        <f>IF(I111=0,0,_xlfn.XLOOKUP(I$148,Prosumer_ONE!$B$14:$B$33,Prosumer_ONE!$G$14:$G$33))</f>
        <v>0</v>
      </c>
      <c r="J167" s="38">
        <f>IF(J111=0,0,_xlfn.XLOOKUP(J$148,Prosumer_ONE!$B$14:$B$33,Prosumer_ONE!$G$14:$G$33))</f>
        <v>0</v>
      </c>
      <c r="K167" s="38">
        <f>IF(K111=0,0,_xlfn.XLOOKUP(K$148,Prosumer_ONE!$B$14:$B$33,Prosumer_ONE!$G$14:$G$33))</f>
        <v>0</v>
      </c>
      <c r="L167" s="38">
        <f>IF(L111=0,0,_xlfn.XLOOKUP(L$148,Prosumer_ONE!$B$14:$B$33,Prosumer_ONE!$G$14:$G$33))</f>
        <v>0</v>
      </c>
      <c r="M167" s="38">
        <f>IF(M111=0,0,_xlfn.XLOOKUP(M$148,Prosumer_ONE!$B$14:$B$33,Prosumer_ONE!$G$14:$G$33))</f>
        <v>0</v>
      </c>
      <c r="N167" s="38">
        <f>IF(N111=0,0,_xlfn.XLOOKUP(N$148,Prosumer_ONE!$B$14:$B$33,Prosumer_ONE!$G$14:$G$33))</f>
        <v>0</v>
      </c>
      <c r="O167" s="38">
        <f>IF(O111=0,0,_xlfn.XLOOKUP(O$148,Prosumer_ONE!$B$14:$B$33,Prosumer_ONE!$G$14:$G$33))</f>
        <v>0</v>
      </c>
      <c r="P167" s="38">
        <f>IF(P111=0,0,_xlfn.XLOOKUP(P$148,Prosumer_ONE!$B$14:$B$33,Prosumer_ONE!$G$14:$G$33))</f>
        <v>0</v>
      </c>
      <c r="Q167" s="38">
        <f>IF(Q111=0,0,_xlfn.XLOOKUP(Q$148,Prosumer_ONE!$B$14:$B$33,Prosumer_ONE!$G$14:$G$33))</f>
        <v>0</v>
      </c>
      <c r="R167" s="38">
        <f>IF(R111=0,0,_xlfn.XLOOKUP(R$148,Prosumer_ONE!$B$14:$B$33,Prosumer_ONE!$G$14:$G$33))</f>
        <v>0</v>
      </c>
      <c r="S167" s="38">
        <f>IF(S111=0,0,_xlfn.XLOOKUP(S$148,Prosumer_ONE!$B$14:$B$33,Prosumer_ONE!$G$14:$G$33))</f>
        <v>0</v>
      </c>
      <c r="T167" s="38">
        <f>IF(T111=0,0,_xlfn.XLOOKUP(T$148,Prosumer_ONE!$B$14:$B$33,Prosumer_ONE!$G$14:$G$33))</f>
        <v>0</v>
      </c>
      <c r="U167" s="38">
        <f>IF(U111=0,0,_xlfn.XLOOKUP(U$148,Prosumer_ONE!$B$14:$B$33,Prosumer_ONE!$G$14:$G$33))</f>
        <v>0</v>
      </c>
      <c r="V167">
        <v>19</v>
      </c>
      <c r="Z167">
        <v>19</v>
      </c>
      <c r="AA167" s="38">
        <f>IF(AA111=0,0,_xlfn.XLOOKUP(AA$148,Prosumer_ANE!$B$14:$B$33,Prosumer_ANE!$G$14:$G$33))</f>
        <v>0</v>
      </c>
      <c r="AB167" s="38">
        <f>IF(AB111=0,0,_xlfn.XLOOKUP(AB$148,Prosumer_ANE!$B$14:$B$33,Prosumer_ANE!$G$14:$G$33))</f>
        <v>0</v>
      </c>
      <c r="AC167" s="38">
        <f>IF(AC111=0,0,_xlfn.XLOOKUP(AC$148,Prosumer_ANE!$B$14:$B$33,Prosumer_ANE!$G$14:$G$33))</f>
        <v>0</v>
      </c>
      <c r="AD167" s="38">
        <f>IF(AD111=0,0,_xlfn.XLOOKUP(AD$148,Prosumer_ANE!$B$14:$B$33,Prosumer_ANE!$G$14:$G$33))</f>
        <v>0</v>
      </c>
      <c r="AE167" s="38">
        <f>IF(AE111=0,0,_xlfn.XLOOKUP(AE$148,Prosumer_ANE!$B$14:$B$33,Prosumer_ANE!$G$14:$G$33))</f>
        <v>0</v>
      </c>
      <c r="AF167" s="38">
        <f>IF(AF111=0,0,_xlfn.XLOOKUP(AF$148,Prosumer_ANE!$B$14:$B$33,Prosumer_ANE!$G$14:$G$33))</f>
        <v>0</v>
      </c>
      <c r="AG167" s="38">
        <f>IF(AG111=0,0,_xlfn.XLOOKUP(AG$148,Prosumer_ANE!$B$14:$B$33,Prosumer_ANE!$G$14:$G$33))</f>
        <v>0</v>
      </c>
      <c r="AH167" s="38">
        <f>IF(AH111=0,0,_xlfn.XLOOKUP(AH$148,Prosumer_ANE!$B$14:$B$33,Prosumer_ANE!$G$14:$G$33))</f>
        <v>0</v>
      </c>
      <c r="AI167" s="38">
        <f>IF(AI111=0,0,_xlfn.XLOOKUP(AI$148,Prosumer_ANE!$B$14:$B$33,Prosumer_ANE!$G$14:$G$33))</f>
        <v>0</v>
      </c>
      <c r="AJ167" s="38">
        <f>IF(AJ111=0,0,_xlfn.XLOOKUP(AJ$148,Prosumer_ANE!$B$14:$B$33,Prosumer_ANE!$G$14:$G$33))</f>
        <v>0</v>
      </c>
      <c r="AK167" s="38">
        <f>IF(AK111=0,0,_xlfn.XLOOKUP(AK$148,Prosumer_ANE!$B$14:$B$33,Prosumer_ANE!$G$14:$G$33))</f>
        <v>0</v>
      </c>
      <c r="AL167" s="38">
        <f>IF(AL111=0,0,_xlfn.XLOOKUP(AL$148,Prosumer_ANE!$B$14:$B$33,Prosumer_ANE!$G$14:$G$33))</f>
        <v>0</v>
      </c>
      <c r="AM167" s="38">
        <f>IF(AM111=0,0,_xlfn.XLOOKUP(AM$148,Prosumer_ANE!$B$14:$B$33,Prosumer_ANE!$G$14:$G$33))</f>
        <v>0</v>
      </c>
      <c r="AN167" s="38">
        <f>IF(AN111=0,0,_xlfn.XLOOKUP(AN$148,Prosumer_ANE!$B$14:$B$33,Prosumer_ANE!$G$14:$G$33))</f>
        <v>0</v>
      </c>
      <c r="AO167" s="38">
        <f>IF(AO111=0,0,_xlfn.XLOOKUP(AO$148,Prosumer_ANE!$B$14:$B$33,Prosumer_ANE!$G$14:$G$33))</f>
        <v>0</v>
      </c>
      <c r="AP167" s="38">
        <f>IF(AP111=0,0,_xlfn.XLOOKUP(AP$148,Prosumer_ANE!$B$14:$B$33,Prosumer_ANE!$G$14:$G$33))</f>
        <v>0</v>
      </c>
      <c r="AQ167" s="38">
        <f>IF(AQ111=0,0,_xlfn.XLOOKUP(AQ$148,Prosumer_ANE!$B$14:$B$33,Prosumer_ANE!$G$14:$G$33))</f>
        <v>0</v>
      </c>
      <c r="AR167" s="38">
        <f>IF(AR111=0,0,_xlfn.XLOOKUP(AR$148,Prosumer_ANE!$B$14:$B$33,Prosumer_ANE!$G$14:$G$33))</f>
        <v>0</v>
      </c>
      <c r="AS167" s="38">
        <f>IF(AS111=0,0,_xlfn.XLOOKUP(AS$148,Prosumer_ANE!$B$14:$B$33,Prosumer_ANE!$G$14:$G$33))</f>
        <v>0</v>
      </c>
      <c r="AT167" s="38">
        <f>IF(AT111=0,0,_xlfn.XLOOKUP(AT$148,Prosumer_ANE!$B$14:$B$33,Prosumer_ANE!$G$14:$G$33))</f>
        <v>0</v>
      </c>
      <c r="AU167">
        <v>19</v>
      </c>
    </row>
    <row r="168" spans="1:47">
      <c r="A168">
        <v>20</v>
      </c>
      <c r="B168" s="38">
        <f>IF(B112=0,0,_xlfn.XLOOKUP(B$148,Prosumer_ONE!$B$14:$B$33,Prosumer_ONE!$G$14:$G$33))</f>
        <v>0</v>
      </c>
      <c r="C168" s="38">
        <f>IF(C112=0,0,_xlfn.XLOOKUP(C$148,Prosumer_ONE!$B$14:$B$33,Prosumer_ONE!$G$14:$G$33))</f>
        <v>0</v>
      </c>
      <c r="D168" s="38">
        <f>IF(D112=0,0,_xlfn.XLOOKUP(D$148,Prosumer_ONE!$B$14:$B$33,Prosumer_ONE!$G$14:$G$33))</f>
        <v>0</v>
      </c>
      <c r="E168" s="38">
        <f>IF(E112=0,0,_xlfn.XLOOKUP(E$148,Prosumer_ONE!$B$14:$B$33,Prosumer_ONE!$G$14:$G$33))</f>
        <v>0</v>
      </c>
      <c r="F168" s="38">
        <f>IF(F112=0,0,_xlfn.XLOOKUP(F$148,Prosumer_ONE!$B$14:$B$33,Prosumer_ONE!$G$14:$G$33))</f>
        <v>0</v>
      </c>
      <c r="G168" s="38">
        <f>IF(G112=0,0,_xlfn.XLOOKUP(G$148,Prosumer_ONE!$B$14:$B$33,Prosumer_ONE!$G$14:$G$33))</f>
        <v>0</v>
      </c>
      <c r="H168" s="38">
        <f>IF(H112=0,0,_xlfn.XLOOKUP(H$148,Prosumer_ONE!$B$14:$B$33,Prosumer_ONE!$G$14:$G$33))</f>
        <v>0</v>
      </c>
      <c r="I168" s="38">
        <f>IF(I112=0,0,_xlfn.XLOOKUP(I$148,Prosumer_ONE!$B$14:$B$33,Prosumer_ONE!$G$14:$G$33))</f>
        <v>0</v>
      </c>
      <c r="J168" s="38">
        <f>IF(J112=0,0,_xlfn.XLOOKUP(J$148,Prosumer_ONE!$B$14:$B$33,Prosumer_ONE!$G$14:$G$33))</f>
        <v>0</v>
      </c>
      <c r="K168" s="38">
        <f>IF(K112=0,0,_xlfn.XLOOKUP(K$148,Prosumer_ONE!$B$14:$B$33,Prosumer_ONE!$G$14:$G$33))</f>
        <v>0</v>
      </c>
      <c r="L168" s="38">
        <f>IF(L112=0,0,_xlfn.XLOOKUP(L$148,Prosumer_ONE!$B$14:$B$33,Prosumer_ONE!$G$14:$G$33))</f>
        <v>0</v>
      </c>
      <c r="M168" s="38">
        <f>IF(M112=0,0,_xlfn.XLOOKUP(M$148,Prosumer_ONE!$B$14:$B$33,Prosumer_ONE!$G$14:$G$33))</f>
        <v>0</v>
      </c>
      <c r="N168" s="38">
        <f>IF(N112=0,0,_xlfn.XLOOKUP(N$148,Prosumer_ONE!$B$14:$B$33,Prosumer_ONE!$G$14:$G$33))</f>
        <v>0</v>
      </c>
      <c r="O168" s="38">
        <f>IF(O112=0,0,_xlfn.XLOOKUP(O$148,Prosumer_ONE!$B$14:$B$33,Prosumer_ONE!$G$14:$G$33))</f>
        <v>0</v>
      </c>
      <c r="P168" s="38">
        <f>IF(P112=0,0,_xlfn.XLOOKUP(P$148,Prosumer_ONE!$B$14:$B$33,Prosumer_ONE!$G$14:$G$33))</f>
        <v>0</v>
      </c>
      <c r="Q168" s="38">
        <f>IF(Q112=0,0,_xlfn.XLOOKUP(Q$148,Prosumer_ONE!$B$14:$B$33,Prosumer_ONE!$G$14:$G$33))</f>
        <v>0</v>
      </c>
      <c r="R168" s="38">
        <f>IF(R112=0,0,_xlfn.XLOOKUP(R$148,Prosumer_ONE!$B$14:$B$33,Prosumer_ONE!$G$14:$G$33))</f>
        <v>0</v>
      </c>
      <c r="S168" s="38">
        <f>IF(S112=0,0,_xlfn.XLOOKUP(S$148,Prosumer_ONE!$B$14:$B$33,Prosumer_ONE!$G$14:$G$33))</f>
        <v>0</v>
      </c>
      <c r="T168" s="38">
        <f>IF(T112=0,0,_xlfn.XLOOKUP(T$148,Prosumer_ONE!$B$14:$B$33,Prosumer_ONE!$G$14:$G$33))</f>
        <v>0</v>
      </c>
      <c r="U168" s="38">
        <f>IF(U112=0,0,_xlfn.XLOOKUP(U$148,Prosumer_ONE!$B$14:$B$33,Prosumer_ONE!$G$14:$G$33))</f>
        <v>0</v>
      </c>
      <c r="V168">
        <v>20</v>
      </c>
      <c r="Z168">
        <v>20</v>
      </c>
      <c r="AA168" s="38">
        <f>IF(AA112=0,0,_xlfn.XLOOKUP(AA$148,Prosumer_ANE!$B$14:$B$33,Prosumer_ANE!$G$14:$G$33))</f>
        <v>0</v>
      </c>
      <c r="AB168" s="38">
        <f>IF(AB112=0,0,_xlfn.XLOOKUP(AB$148,Prosumer_ANE!$B$14:$B$33,Prosumer_ANE!$G$14:$G$33))</f>
        <v>0</v>
      </c>
      <c r="AC168" s="38">
        <f>IF(AC112=0,0,_xlfn.XLOOKUP(AC$148,Prosumer_ANE!$B$14:$B$33,Prosumer_ANE!$G$14:$G$33))</f>
        <v>0</v>
      </c>
      <c r="AD168" s="38">
        <f>IF(AD112=0,0,_xlfn.XLOOKUP(AD$148,Prosumer_ANE!$B$14:$B$33,Prosumer_ANE!$G$14:$G$33))</f>
        <v>0</v>
      </c>
      <c r="AE168" s="38">
        <f>IF(AE112=0,0,_xlfn.XLOOKUP(AE$148,Prosumer_ANE!$B$14:$B$33,Prosumer_ANE!$G$14:$G$33))</f>
        <v>0</v>
      </c>
      <c r="AF168" s="38">
        <f>IF(AF112=0,0,_xlfn.XLOOKUP(AF$148,Prosumer_ANE!$B$14:$B$33,Prosumer_ANE!$G$14:$G$33))</f>
        <v>0</v>
      </c>
      <c r="AG168" s="38">
        <f>IF(AG112=0,0,_xlfn.XLOOKUP(AG$148,Prosumer_ANE!$B$14:$B$33,Prosumer_ANE!$G$14:$G$33))</f>
        <v>0</v>
      </c>
      <c r="AH168" s="38">
        <f>IF(AH112=0,0,_xlfn.XLOOKUP(AH$148,Prosumer_ANE!$B$14:$B$33,Prosumer_ANE!$G$14:$G$33))</f>
        <v>0</v>
      </c>
      <c r="AI168" s="38">
        <f>IF(AI112=0,0,_xlfn.XLOOKUP(AI$148,Prosumer_ANE!$B$14:$B$33,Prosumer_ANE!$G$14:$G$33))</f>
        <v>0</v>
      </c>
      <c r="AJ168" s="38">
        <f>IF(AJ112=0,0,_xlfn.XLOOKUP(AJ$148,Prosumer_ANE!$B$14:$B$33,Prosumer_ANE!$G$14:$G$33))</f>
        <v>0</v>
      </c>
      <c r="AK168" s="38">
        <f>IF(AK112=0,0,_xlfn.XLOOKUP(AK$148,Prosumer_ANE!$B$14:$B$33,Prosumer_ANE!$G$14:$G$33))</f>
        <v>0</v>
      </c>
      <c r="AL168" s="38">
        <f>IF(AL112=0,0,_xlfn.XLOOKUP(AL$148,Prosumer_ANE!$B$14:$B$33,Prosumer_ANE!$G$14:$G$33))</f>
        <v>0</v>
      </c>
      <c r="AM168" s="38">
        <f>IF(AM112=0,0,_xlfn.XLOOKUP(AM$148,Prosumer_ANE!$B$14:$B$33,Prosumer_ANE!$G$14:$G$33))</f>
        <v>0</v>
      </c>
      <c r="AN168" s="38">
        <f>IF(AN112=0,0,_xlfn.XLOOKUP(AN$148,Prosumer_ANE!$B$14:$B$33,Prosumer_ANE!$G$14:$G$33))</f>
        <v>0</v>
      </c>
      <c r="AO168" s="38">
        <f>IF(AO112=0,0,_xlfn.XLOOKUP(AO$148,Prosumer_ANE!$B$14:$B$33,Prosumer_ANE!$G$14:$G$33))</f>
        <v>0</v>
      </c>
      <c r="AP168" s="38">
        <f>IF(AP112=0,0,_xlfn.XLOOKUP(AP$148,Prosumer_ANE!$B$14:$B$33,Prosumer_ANE!$G$14:$G$33))</f>
        <v>0</v>
      </c>
      <c r="AQ168" s="38">
        <f>IF(AQ112=0,0,_xlfn.XLOOKUP(AQ$148,Prosumer_ANE!$B$14:$B$33,Prosumer_ANE!$G$14:$G$33))</f>
        <v>0</v>
      </c>
      <c r="AR168" s="38">
        <f>IF(AR112=0,0,_xlfn.XLOOKUP(AR$148,Prosumer_ANE!$B$14:$B$33,Prosumer_ANE!$G$14:$G$33))</f>
        <v>0</v>
      </c>
      <c r="AS168" s="38">
        <f>IF(AS112=0,0,_xlfn.XLOOKUP(AS$148,Prosumer_ANE!$B$14:$B$33,Prosumer_ANE!$G$14:$G$33))</f>
        <v>0</v>
      </c>
      <c r="AT168" s="38">
        <f>IF(AT112=0,0,_xlfn.XLOOKUP(AT$148,Prosumer_ANE!$B$14:$B$33,Prosumer_ANE!$G$14:$G$33))</f>
        <v>0</v>
      </c>
      <c r="AU168">
        <v>20</v>
      </c>
    </row>
    <row r="169" spans="1:47">
      <c r="B169" s="73">
        <f>MAX(B170:B171)</f>
        <v>20</v>
      </c>
      <c r="C169" s="73">
        <f t="shared" ref="C169:U169" si="4">MAX(C170:C171)</f>
        <v>20</v>
      </c>
      <c r="D169" s="73">
        <f t="shared" si="4"/>
        <v>20</v>
      </c>
      <c r="E169" s="73">
        <f t="shared" si="4"/>
        <v>20</v>
      </c>
      <c r="F169" s="73">
        <f t="shared" si="4"/>
        <v>20</v>
      </c>
      <c r="G169" s="73">
        <f t="shared" si="4"/>
        <v>0</v>
      </c>
      <c r="H169" s="73">
        <f t="shared" si="4"/>
        <v>0</v>
      </c>
      <c r="I169" s="73">
        <f t="shared" si="4"/>
        <v>0</v>
      </c>
      <c r="J169" s="73">
        <f t="shared" si="4"/>
        <v>0</v>
      </c>
      <c r="K169" s="73">
        <f t="shared" si="4"/>
        <v>0</v>
      </c>
      <c r="L169" s="73">
        <f t="shared" si="4"/>
        <v>0</v>
      </c>
      <c r="M169" s="73">
        <f t="shared" si="4"/>
        <v>0</v>
      </c>
      <c r="N169" s="73">
        <f t="shared" si="4"/>
        <v>0</v>
      </c>
      <c r="O169" s="73">
        <f t="shared" si="4"/>
        <v>0</v>
      </c>
      <c r="P169" s="73">
        <f t="shared" si="4"/>
        <v>0</v>
      </c>
      <c r="Q169" s="73">
        <f t="shared" si="4"/>
        <v>0</v>
      </c>
      <c r="R169" s="73">
        <f t="shared" si="4"/>
        <v>0</v>
      </c>
      <c r="S169" s="73">
        <f t="shared" si="4"/>
        <v>0</v>
      </c>
      <c r="T169" s="73">
        <f t="shared" si="4"/>
        <v>0</v>
      </c>
      <c r="U169" s="73">
        <f t="shared" si="4"/>
        <v>0</v>
      </c>
      <c r="AA169" s="73">
        <f>MAX(AA170:AA171)</f>
        <v>20</v>
      </c>
      <c r="AB169" s="73">
        <f t="shared" ref="AB169:AT169" si="5">MAX(AB170:AB171)</f>
        <v>20</v>
      </c>
      <c r="AC169" s="73">
        <f t="shared" si="5"/>
        <v>20</v>
      </c>
      <c r="AD169" s="73">
        <f t="shared" si="5"/>
        <v>20</v>
      </c>
      <c r="AE169" s="73">
        <f t="shared" si="5"/>
        <v>20</v>
      </c>
      <c r="AF169" s="73">
        <f t="shared" si="5"/>
        <v>0</v>
      </c>
      <c r="AG169" s="73">
        <f t="shared" si="5"/>
        <v>0</v>
      </c>
      <c r="AH169" s="73">
        <f t="shared" si="5"/>
        <v>0</v>
      </c>
      <c r="AI169" s="73">
        <f t="shared" si="5"/>
        <v>0</v>
      </c>
      <c r="AJ169" s="73">
        <f t="shared" si="5"/>
        <v>0</v>
      </c>
      <c r="AK169" s="73">
        <f t="shared" si="5"/>
        <v>0</v>
      </c>
      <c r="AL169" s="73">
        <f t="shared" si="5"/>
        <v>0</v>
      </c>
      <c r="AM169" s="73">
        <f t="shared" si="5"/>
        <v>0</v>
      </c>
      <c r="AN169" s="73">
        <f t="shared" si="5"/>
        <v>0</v>
      </c>
      <c r="AO169" s="73">
        <f t="shared" si="5"/>
        <v>0</v>
      </c>
      <c r="AP169" s="73">
        <f t="shared" si="5"/>
        <v>0</v>
      </c>
      <c r="AQ169" s="73">
        <f t="shared" si="5"/>
        <v>0</v>
      </c>
      <c r="AR169" s="73">
        <f t="shared" si="5"/>
        <v>0</v>
      </c>
      <c r="AS169" s="73">
        <f t="shared" si="5"/>
        <v>0</v>
      </c>
      <c r="AT169" s="73">
        <f t="shared" si="5"/>
        <v>0</v>
      </c>
    </row>
    <row r="170" spans="1:47">
      <c r="A170" t="s">
        <v>35</v>
      </c>
      <c r="B170" s="38">
        <f>MAX(B149)</f>
        <v>0</v>
      </c>
      <c r="C170" s="38">
        <f>MAX(C149)</f>
        <v>20</v>
      </c>
      <c r="D170" s="38">
        <f>MAX(D149:D150)</f>
        <v>20</v>
      </c>
      <c r="E170" s="38">
        <f>MAX(E149:E151)</f>
        <v>20</v>
      </c>
      <c r="F170" s="38">
        <f>MAX(F149:F152)</f>
        <v>20</v>
      </c>
      <c r="G170" s="38">
        <f>MAX(G149:G153)</f>
        <v>0</v>
      </c>
      <c r="H170" s="38">
        <f>MAX(H149:H154)</f>
        <v>0</v>
      </c>
      <c r="I170" s="38">
        <f>MAX(I149:I155)</f>
        <v>0</v>
      </c>
      <c r="J170" s="38">
        <f>MAX(J149:J156)</f>
        <v>0</v>
      </c>
      <c r="K170" s="38">
        <f>MAX(K149:K157)</f>
        <v>0</v>
      </c>
      <c r="L170" s="38">
        <f>MAX(L149:L158)</f>
        <v>0</v>
      </c>
      <c r="M170" s="38">
        <f>MAX(M149:M159)</f>
        <v>0</v>
      </c>
      <c r="N170" s="38">
        <f>MAX(N149:N160)</f>
        <v>0</v>
      </c>
      <c r="O170" s="38">
        <f>MAX(O149:O161)</f>
        <v>0</v>
      </c>
      <c r="P170" s="38">
        <f>MAX(P149:P162)</f>
        <v>0</v>
      </c>
      <c r="Q170" s="38">
        <f>MAX(Q149:Q163)</f>
        <v>0</v>
      </c>
      <c r="R170" s="38">
        <f>MAX(R149:R164)</f>
        <v>0</v>
      </c>
      <c r="S170" s="38">
        <f>MAX(S149:S165)</f>
        <v>0</v>
      </c>
      <c r="T170" s="38">
        <f>MAX(T149:T166)</f>
        <v>0</v>
      </c>
      <c r="U170" s="38">
        <f>MAX(U149:U167)</f>
        <v>0</v>
      </c>
      <c r="Z170" t="s">
        <v>35</v>
      </c>
      <c r="AA170" s="38">
        <f>MAX(AA149)</f>
        <v>0</v>
      </c>
      <c r="AB170" s="38">
        <f>MAX(AB149)</f>
        <v>20</v>
      </c>
      <c r="AC170" s="38">
        <f>MAX(AC149:AC150)</f>
        <v>20</v>
      </c>
      <c r="AD170" s="38">
        <f>MAX(AD149:AD151)</f>
        <v>20</v>
      </c>
      <c r="AE170" s="38">
        <f>MAX(AE149:AE152)</f>
        <v>20</v>
      </c>
      <c r="AF170" s="38">
        <f>MAX(AF149:AF153)</f>
        <v>0</v>
      </c>
      <c r="AG170" s="38">
        <f>MAX(AG149:AG154)</f>
        <v>0</v>
      </c>
      <c r="AH170" s="38">
        <f>MAX(AH149:AH155)</f>
        <v>0</v>
      </c>
      <c r="AI170" s="38">
        <f>MAX(AI149:AI156)</f>
        <v>0</v>
      </c>
      <c r="AJ170" s="38">
        <f>MAX(AJ149:AJ157)</f>
        <v>0</v>
      </c>
      <c r="AK170" s="38">
        <f>MAX(AK149:AK158)</f>
        <v>0</v>
      </c>
      <c r="AL170" s="38">
        <f>MAX(AL149:AL159)</f>
        <v>0</v>
      </c>
      <c r="AM170" s="38">
        <f>MAX(AM149:AM160)</f>
        <v>0</v>
      </c>
      <c r="AN170" s="38">
        <f>MAX(AN149:AN161)</f>
        <v>0</v>
      </c>
      <c r="AO170" s="38">
        <f>MAX(AO149:AO162)</f>
        <v>0</v>
      </c>
      <c r="AP170" s="38">
        <f>MAX(AP149:AP163)</f>
        <v>0</v>
      </c>
      <c r="AQ170" s="38">
        <f>MAX(AQ149:AQ164)</f>
        <v>0</v>
      </c>
      <c r="AR170" s="38">
        <f>MAX(AR149:AR165)</f>
        <v>0</v>
      </c>
      <c r="AS170" s="38">
        <f>MAX(AS149:AS166)</f>
        <v>0</v>
      </c>
      <c r="AT170" s="38">
        <f>MAX(AT149:AT167)</f>
        <v>0</v>
      </c>
    </row>
    <row r="171" spans="1:47">
      <c r="A171" t="s">
        <v>36</v>
      </c>
      <c r="B171" s="38">
        <f>MAX(B150:B168)</f>
        <v>20</v>
      </c>
      <c r="C171" s="38">
        <f>MAX(C151:C168)</f>
        <v>20</v>
      </c>
      <c r="D171" s="38">
        <f>MAX(D152:D168)</f>
        <v>20</v>
      </c>
      <c r="E171" s="38">
        <f>MAX(E153:E168)</f>
        <v>20</v>
      </c>
      <c r="F171" s="38">
        <f>MAX(F154:F168)</f>
        <v>0</v>
      </c>
      <c r="G171" s="38">
        <f>MAX(G154:G168)</f>
        <v>0</v>
      </c>
      <c r="H171" s="38">
        <f>MAX(H156:H168)</f>
        <v>0</v>
      </c>
      <c r="I171" s="38">
        <f>MAX(I157:I168)</f>
        <v>0</v>
      </c>
      <c r="J171" s="38">
        <f>MAX(J158:J168)</f>
        <v>0</v>
      </c>
      <c r="K171" s="38">
        <f>MAX(K159:K168)</f>
        <v>0</v>
      </c>
      <c r="L171" s="38">
        <f>MAX(L160:L168)</f>
        <v>0</v>
      </c>
      <c r="M171" s="38">
        <f>MAX(M161:M168)</f>
        <v>0</v>
      </c>
      <c r="N171" s="38">
        <f>MAX(N162:N168)</f>
        <v>0</v>
      </c>
      <c r="O171" s="38">
        <f>MAX(O163:O168)</f>
        <v>0</v>
      </c>
      <c r="P171" s="38">
        <f>MAX(P164:P168)</f>
        <v>0</v>
      </c>
      <c r="Q171" s="38">
        <f>MAX(Q165:Q168)</f>
        <v>0</v>
      </c>
      <c r="R171" s="38">
        <f>MAX(R166:R168)</f>
        <v>0</v>
      </c>
      <c r="S171" s="38">
        <f>MAX(S167:S168)</f>
        <v>0</v>
      </c>
      <c r="T171" s="38">
        <f>MAX(T168)</f>
        <v>0</v>
      </c>
      <c r="U171" s="38">
        <f>MAX(U168)</f>
        <v>0</v>
      </c>
      <c r="Z171" t="s">
        <v>36</v>
      </c>
      <c r="AA171" s="38">
        <f>MAX(AA150:AA168)</f>
        <v>20</v>
      </c>
      <c r="AB171" s="38">
        <f>MAX(AB151:AB168)</f>
        <v>20</v>
      </c>
      <c r="AC171" s="38">
        <f>MAX(AC152:AC168)</f>
        <v>20</v>
      </c>
      <c r="AD171" s="38">
        <f>MAX(AD153:AD168)</f>
        <v>20</v>
      </c>
      <c r="AE171" s="38">
        <f>MAX(AE154:AE168)</f>
        <v>0</v>
      </c>
      <c r="AF171" s="38">
        <f>MAX(AF154:AF168)</f>
        <v>0</v>
      </c>
      <c r="AG171" s="38">
        <f>MAX(AG156:AG168)</f>
        <v>0</v>
      </c>
      <c r="AH171" s="38">
        <f>MAX(AH157:AH168)</f>
        <v>0</v>
      </c>
      <c r="AI171" s="38">
        <f>MAX(AI158:AI168)</f>
        <v>0</v>
      </c>
      <c r="AJ171" s="38">
        <f>MAX(AJ159:AJ168)</f>
        <v>0</v>
      </c>
      <c r="AK171" s="38">
        <f>MAX(AK160:AK168)</f>
        <v>0</v>
      </c>
      <c r="AL171" s="38">
        <f>MAX(AL161:AL168)</f>
        <v>0</v>
      </c>
      <c r="AM171" s="38">
        <f>MAX(AM162:AM168)</f>
        <v>0</v>
      </c>
      <c r="AN171" s="38">
        <f>MAX(AN163:AN168)</f>
        <v>0</v>
      </c>
      <c r="AO171" s="38">
        <f>MAX(AO164:AO168)</f>
        <v>0</v>
      </c>
      <c r="AP171" s="38">
        <f>MAX(AP165:AP168)</f>
        <v>0</v>
      </c>
      <c r="AQ171" s="38">
        <f>MAX(AQ166:AQ168)</f>
        <v>0</v>
      </c>
      <c r="AR171" s="38">
        <f>MAX(AR167:AR168)</f>
        <v>0</v>
      </c>
      <c r="AS171" s="38">
        <f>MAX(AS168)</f>
        <v>0</v>
      </c>
      <c r="AT171" s="38">
        <f>MAX(AT168)</f>
        <v>0</v>
      </c>
    </row>
    <row r="174" spans="1:47">
      <c r="A174" t="s">
        <v>455</v>
      </c>
      <c r="Z174" t="s">
        <v>467</v>
      </c>
    </row>
    <row r="176" spans="1:47" ht="21.3" customHeight="1">
      <c r="A176" s="41" t="s">
        <v>609</v>
      </c>
      <c r="B176">
        <v>1</v>
      </c>
      <c r="C176">
        <v>2</v>
      </c>
      <c r="D176">
        <v>3</v>
      </c>
      <c r="E176">
        <v>4</v>
      </c>
      <c r="F176">
        <v>5</v>
      </c>
      <c r="G176">
        <v>6</v>
      </c>
      <c r="H176">
        <v>7</v>
      </c>
      <c r="I176">
        <v>8</v>
      </c>
      <c r="J176">
        <v>9</v>
      </c>
      <c r="K176">
        <v>10</v>
      </c>
      <c r="L176">
        <v>11</v>
      </c>
      <c r="M176">
        <v>12</v>
      </c>
      <c r="N176">
        <v>13</v>
      </c>
      <c r="O176">
        <v>14</v>
      </c>
      <c r="P176">
        <v>15</v>
      </c>
      <c r="Q176">
        <v>16</v>
      </c>
      <c r="R176">
        <v>17</v>
      </c>
      <c r="S176">
        <v>18</v>
      </c>
      <c r="T176">
        <v>19</v>
      </c>
      <c r="U176">
        <v>20</v>
      </c>
      <c r="V176" s="47" t="s">
        <v>609</v>
      </c>
      <c r="Z176" s="41" t="s">
        <v>609</v>
      </c>
      <c r="AA176">
        <v>1</v>
      </c>
      <c r="AB176">
        <v>2</v>
      </c>
      <c r="AC176">
        <v>3</v>
      </c>
      <c r="AD176">
        <v>4</v>
      </c>
      <c r="AE176">
        <v>5</v>
      </c>
      <c r="AF176">
        <v>6</v>
      </c>
      <c r="AG176">
        <v>7</v>
      </c>
      <c r="AH176">
        <v>8</v>
      </c>
      <c r="AI176">
        <v>9</v>
      </c>
      <c r="AJ176">
        <v>10</v>
      </c>
      <c r="AK176">
        <v>11</v>
      </c>
      <c r="AL176">
        <v>12</v>
      </c>
      <c r="AM176">
        <v>13</v>
      </c>
      <c r="AN176">
        <v>14</v>
      </c>
      <c r="AO176">
        <v>15</v>
      </c>
      <c r="AP176">
        <v>16</v>
      </c>
      <c r="AQ176">
        <v>17</v>
      </c>
      <c r="AR176">
        <v>18</v>
      </c>
      <c r="AS176">
        <v>19</v>
      </c>
      <c r="AT176">
        <v>20</v>
      </c>
      <c r="AU176" s="47" t="s">
        <v>609</v>
      </c>
    </row>
    <row r="177" spans="1:47">
      <c r="A177">
        <v>1</v>
      </c>
      <c r="B177" s="38">
        <f>IF(B93=0,0,Prosumer_ONE!$G14)</f>
        <v>0</v>
      </c>
      <c r="C177" s="38">
        <f>IF(C93=0,0,Prosumer_ONE!$G14)</f>
        <v>20</v>
      </c>
      <c r="D177" s="38">
        <f>IF(D93=0,0,Prosumer_ONE!$G14)</f>
        <v>0</v>
      </c>
      <c r="E177" s="38">
        <f>IF(E93=0,0,Prosumer_ONE!$G14)</f>
        <v>0</v>
      </c>
      <c r="F177" s="38">
        <f>IF(F93=0,0,Prosumer_ONE!$G14)</f>
        <v>0</v>
      </c>
      <c r="G177" s="38">
        <f>IF(G93=0,0,Prosumer_ONE!$G14)</f>
        <v>0</v>
      </c>
      <c r="H177" s="38">
        <f>IF(H93=0,0,Prosumer_ONE!$G14)</f>
        <v>0</v>
      </c>
      <c r="I177" s="38">
        <f>IF(I93=0,0,Prosumer_ONE!$G14)</f>
        <v>0</v>
      </c>
      <c r="J177" s="38">
        <f>IF(J93=0,0,Prosumer_ONE!$G14)</f>
        <v>0</v>
      </c>
      <c r="K177" s="38">
        <f>IF(K93=0,0,Prosumer_ONE!$G14)</f>
        <v>0</v>
      </c>
      <c r="L177" s="38">
        <f>IF(L93=0,0,Prosumer_ONE!$G14)</f>
        <v>0</v>
      </c>
      <c r="M177" s="38">
        <f>IF(M93=0,0,Prosumer_ONE!$G14)</f>
        <v>0</v>
      </c>
      <c r="N177" s="38">
        <f>IF(N93=0,0,Prosumer_ONE!$G14)</f>
        <v>0</v>
      </c>
      <c r="O177" s="38">
        <f>IF(O93=0,0,Prosumer_ONE!$G14)</f>
        <v>0</v>
      </c>
      <c r="P177" s="38">
        <f>IF(P93=0,0,Prosumer_ONE!$G14)</f>
        <v>0</v>
      </c>
      <c r="Q177" s="38">
        <f>IF(Q93=0,0,Prosumer_ONE!$G14)</f>
        <v>0</v>
      </c>
      <c r="R177" s="38">
        <f>IF(R93=0,0,Prosumer_ONE!$G14)</f>
        <v>0</v>
      </c>
      <c r="S177" s="38">
        <f>IF(S93=0,0,Prosumer_ONE!$G14)</f>
        <v>0</v>
      </c>
      <c r="T177" s="38">
        <f>IF(T93=0,0,Prosumer_ONE!$G14)</f>
        <v>0</v>
      </c>
      <c r="U177" s="38">
        <f>IF(U93=0,0,Prosumer_ONE!$G14)</f>
        <v>0</v>
      </c>
      <c r="V177">
        <v>1</v>
      </c>
      <c r="Z177">
        <v>1</v>
      </c>
      <c r="AA177" s="38">
        <f>IF(AA93=0,0,Prosumer_ANE!$G14)</f>
        <v>0</v>
      </c>
      <c r="AB177" s="38">
        <f>IF(AB93=0,0,Prosumer_ANE!$G14)</f>
        <v>20</v>
      </c>
      <c r="AC177" s="38">
        <f>IF(AC93=0,0,Prosumer_ANE!$G14)</f>
        <v>20</v>
      </c>
      <c r="AD177" s="38">
        <f>IF(AD93=0,0,Prosumer_ANE!$G14)</f>
        <v>20</v>
      </c>
      <c r="AE177" s="38">
        <f>IF(AE93=0,0,Prosumer_ANE!$G14)</f>
        <v>20</v>
      </c>
      <c r="AF177" s="38">
        <f>IF(AF93=0,0,Prosumer_ANE!$G14)</f>
        <v>0</v>
      </c>
      <c r="AG177" s="38">
        <f>IF(AG93=0,0,Prosumer_ANE!$G14)</f>
        <v>0</v>
      </c>
      <c r="AH177" s="38">
        <f>IF(AH93=0,0,Prosumer_ANE!$G14)</f>
        <v>0</v>
      </c>
      <c r="AI177" s="38">
        <f>IF(AI93=0,0,Prosumer_ANE!$G14)</f>
        <v>0</v>
      </c>
      <c r="AJ177" s="38">
        <f>IF(AJ93=0,0,Prosumer_ANE!$G14)</f>
        <v>0</v>
      </c>
      <c r="AK177" s="38">
        <f>IF(AK93=0,0,Prosumer_ANE!$G14)</f>
        <v>0</v>
      </c>
      <c r="AL177" s="38">
        <f>IF(AL93=0,0,Prosumer_ANE!$G14)</f>
        <v>0</v>
      </c>
      <c r="AM177" s="38">
        <f>IF(AM93=0,0,Prosumer_ANE!$G14)</f>
        <v>0</v>
      </c>
      <c r="AN177" s="38">
        <f>IF(AN93=0,0,Prosumer_ANE!$G14)</f>
        <v>0</v>
      </c>
      <c r="AO177" s="38">
        <f>IF(AO93=0,0,Prosumer_ANE!$G14)</f>
        <v>0</v>
      </c>
      <c r="AP177" s="38">
        <f>IF(AP93=0,0,Prosumer_ANE!$G14)</f>
        <v>0</v>
      </c>
      <c r="AQ177" s="38">
        <f>IF(AQ93=0,0,Prosumer_ANE!$G14)</f>
        <v>0</v>
      </c>
      <c r="AR177" s="38">
        <f>IF(AR93=0,0,Prosumer_ANE!$G14)</f>
        <v>0</v>
      </c>
      <c r="AS177" s="38">
        <f>IF(AS93=0,0,Prosumer_ANE!$G14)</f>
        <v>0</v>
      </c>
      <c r="AT177" s="38">
        <f>IF(AT93=0,0,Prosumer_ANE!$G14)</f>
        <v>0</v>
      </c>
      <c r="AU177">
        <v>1</v>
      </c>
    </row>
    <row r="178" spans="1:47">
      <c r="A178">
        <v>2</v>
      </c>
      <c r="B178" s="38">
        <f>IF(B94=0,0,Prosumer_ONE!$G15)</f>
        <v>20</v>
      </c>
      <c r="C178" s="38">
        <f>IF(C94=0,0,Prosumer_ONE!$G15)</f>
        <v>0</v>
      </c>
      <c r="D178" s="38">
        <f>IF(D94=0,0,Prosumer_ONE!$G15)</f>
        <v>20</v>
      </c>
      <c r="E178" s="38">
        <f>IF(E94=0,0,Prosumer_ONE!$G15)</f>
        <v>0</v>
      </c>
      <c r="F178" s="38">
        <f>IF(F94=0,0,Prosumer_ONE!$G15)</f>
        <v>0</v>
      </c>
      <c r="G178" s="38">
        <f>IF(G94=0,0,Prosumer_ONE!$G15)</f>
        <v>0</v>
      </c>
      <c r="H178" s="38">
        <f>IF(H94=0,0,Prosumer_ONE!$G15)</f>
        <v>0</v>
      </c>
      <c r="I178" s="38">
        <f>IF(I94=0,0,Prosumer_ONE!$G15)</f>
        <v>0</v>
      </c>
      <c r="J178" s="38">
        <f>IF(J94=0,0,Prosumer_ONE!$G15)</f>
        <v>0</v>
      </c>
      <c r="K178" s="38">
        <f>IF(K94=0,0,Prosumer_ONE!$G15)</f>
        <v>0</v>
      </c>
      <c r="L178" s="38">
        <f>IF(L94=0,0,Prosumer_ONE!$G15)</f>
        <v>0</v>
      </c>
      <c r="M178" s="38">
        <f>IF(M94=0,0,Prosumer_ONE!$G15)</f>
        <v>0</v>
      </c>
      <c r="N178" s="38">
        <f>IF(N94=0,0,Prosumer_ONE!$G15)</f>
        <v>0</v>
      </c>
      <c r="O178" s="38">
        <f>IF(O94=0,0,Prosumer_ONE!$G15)</f>
        <v>0</v>
      </c>
      <c r="P178" s="38">
        <f>IF(P94=0,0,Prosumer_ONE!$G15)</f>
        <v>0</v>
      </c>
      <c r="Q178" s="38">
        <f>IF(Q94=0,0,Prosumer_ONE!$G15)</f>
        <v>0</v>
      </c>
      <c r="R178" s="38">
        <f>IF(R94=0,0,Prosumer_ONE!$G15)</f>
        <v>0</v>
      </c>
      <c r="S178" s="38">
        <f>IF(S94=0,0,Prosumer_ONE!$G15)</f>
        <v>0</v>
      </c>
      <c r="T178" s="38">
        <f>IF(T94=0,0,Prosumer_ONE!$G15)</f>
        <v>0</v>
      </c>
      <c r="U178" s="38">
        <f>IF(U94=0,0,Prosumer_ONE!$G15)</f>
        <v>0</v>
      </c>
      <c r="V178">
        <v>2</v>
      </c>
      <c r="Z178">
        <v>2</v>
      </c>
      <c r="AA178" s="38">
        <f>IF(AA94=0,0,Prosumer_ANE!$G15)</f>
        <v>20</v>
      </c>
      <c r="AB178" s="38">
        <f>IF(AB94=0,0,Prosumer_ANE!$G15)</f>
        <v>0</v>
      </c>
      <c r="AC178" s="38">
        <f>IF(AC94=0,0,Prosumer_ANE!$G15)</f>
        <v>20</v>
      </c>
      <c r="AD178" s="38">
        <f>IF(AD94=0,0,Prosumer_ANE!$G15)</f>
        <v>20</v>
      </c>
      <c r="AE178" s="38">
        <f>IF(AE94=0,0,Prosumer_ANE!$G15)</f>
        <v>20</v>
      </c>
      <c r="AF178" s="38">
        <f>IF(AF94=0,0,Prosumer_ANE!$G15)</f>
        <v>0</v>
      </c>
      <c r="AG178" s="38">
        <f>IF(AG94=0,0,Prosumer_ANE!$G15)</f>
        <v>0</v>
      </c>
      <c r="AH178" s="38">
        <f>IF(AH94=0,0,Prosumer_ANE!$G15)</f>
        <v>0</v>
      </c>
      <c r="AI178" s="38">
        <f>IF(AI94=0,0,Prosumer_ANE!$G15)</f>
        <v>0</v>
      </c>
      <c r="AJ178" s="38">
        <f>IF(AJ94=0,0,Prosumer_ANE!$G15)</f>
        <v>0</v>
      </c>
      <c r="AK178" s="38">
        <f>IF(AK94=0,0,Prosumer_ANE!$G15)</f>
        <v>0</v>
      </c>
      <c r="AL178" s="38">
        <f>IF(AL94=0,0,Prosumer_ANE!$G15)</f>
        <v>0</v>
      </c>
      <c r="AM178" s="38">
        <f>IF(AM94=0,0,Prosumer_ANE!$G15)</f>
        <v>0</v>
      </c>
      <c r="AN178" s="38">
        <f>IF(AN94=0,0,Prosumer_ANE!$G15)</f>
        <v>0</v>
      </c>
      <c r="AO178" s="38">
        <f>IF(AO94=0,0,Prosumer_ANE!$G15)</f>
        <v>0</v>
      </c>
      <c r="AP178" s="38">
        <f>IF(AP94=0,0,Prosumer_ANE!$G15)</f>
        <v>0</v>
      </c>
      <c r="AQ178" s="38">
        <f>IF(AQ94=0,0,Prosumer_ANE!$G15)</f>
        <v>0</v>
      </c>
      <c r="AR178" s="38">
        <f>IF(AR94=0,0,Prosumer_ANE!$G15)</f>
        <v>0</v>
      </c>
      <c r="AS178" s="38">
        <f>IF(AS94=0,0,Prosumer_ANE!$G15)</f>
        <v>0</v>
      </c>
      <c r="AT178" s="38">
        <f>IF(AT94=0,0,Prosumer_ANE!$G15)</f>
        <v>0</v>
      </c>
      <c r="AU178">
        <v>2</v>
      </c>
    </row>
    <row r="179" spans="1:47">
      <c r="A179">
        <v>3</v>
      </c>
      <c r="B179" s="38">
        <f>IF(B95=0,0,Prosumer_ONE!$G16)</f>
        <v>0</v>
      </c>
      <c r="C179" s="38">
        <f>IF(C95=0,0,Prosumer_ONE!$G16)</f>
        <v>20</v>
      </c>
      <c r="D179" s="38">
        <f>IF(D95=0,0,Prosumer_ONE!$G16)</f>
        <v>0</v>
      </c>
      <c r="E179" s="38">
        <f>IF(E95=0,0,Prosumer_ONE!$G16)</f>
        <v>20</v>
      </c>
      <c r="F179" s="38">
        <f>IF(F95=0,0,Prosumer_ONE!$G16)</f>
        <v>0</v>
      </c>
      <c r="G179" s="38">
        <f>IF(G95=0,0,Prosumer_ONE!$G16)</f>
        <v>0</v>
      </c>
      <c r="H179" s="38">
        <f>IF(H95=0,0,Prosumer_ONE!$G16)</f>
        <v>0</v>
      </c>
      <c r="I179" s="38">
        <f>IF(I95=0,0,Prosumer_ONE!$G16)</f>
        <v>0</v>
      </c>
      <c r="J179" s="38">
        <f>IF(J95=0,0,Prosumer_ONE!$G16)</f>
        <v>0</v>
      </c>
      <c r="K179" s="38">
        <f>IF(K95=0,0,Prosumer_ONE!$G16)</f>
        <v>0</v>
      </c>
      <c r="L179" s="38">
        <f>IF(L95=0,0,Prosumer_ONE!$G16)</f>
        <v>0</v>
      </c>
      <c r="M179" s="38">
        <f>IF(M95=0,0,Prosumer_ONE!$G16)</f>
        <v>0</v>
      </c>
      <c r="N179" s="38">
        <f>IF(N95=0,0,Prosumer_ONE!$G16)</f>
        <v>0</v>
      </c>
      <c r="O179" s="38">
        <f>IF(O95=0,0,Prosumer_ONE!$G16)</f>
        <v>0</v>
      </c>
      <c r="P179" s="38">
        <f>IF(P95=0,0,Prosumer_ONE!$G16)</f>
        <v>0</v>
      </c>
      <c r="Q179" s="38">
        <f>IF(Q95=0,0,Prosumer_ONE!$G16)</f>
        <v>0</v>
      </c>
      <c r="R179" s="38">
        <f>IF(R95=0,0,Prosumer_ONE!$G16)</f>
        <v>0</v>
      </c>
      <c r="S179" s="38">
        <f>IF(S95=0,0,Prosumer_ONE!$G16)</f>
        <v>0</v>
      </c>
      <c r="T179" s="38">
        <f>IF(T95=0,0,Prosumer_ONE!$G16)</f>
        <v>0</v>
      </c>
      <c r="U179" s="38">
        <f>IF(U95=0,0,Prosumer_ONE!$G16)</f>
        <v>0</v>
      </c>
      <c r="V179">
        <v>3</v>
      </c>
      <c r="Z179">
        <v>3</v>
      </c>
      <c r="AA179" s="38">
        <f>IF(AA95=0,0,Prosumer_ANE!$G16)</f>
        <v>20</v>
      </c>
      <c r="AB179" s="38">
        <f>IF(AB95=0,0,Prosumer_ANE!$G16)</f>
        <v>20</v>
      </c>
      <c r="AC179" s="38">
        <f>IF(AC95=0,0,Prosumer_ANE!$G16)</f>
        <v>0</v>
      </c>
      <c r="AD179" s="38">
        <f>IF(AD95=0,0,Prosumer_ANE!$G16)</f>
        <v>20</v>
      </c>
      <c r="AE179" s="38">
        <f>IF(AE95=0,0,Prosumer_ANE!$G16)</f>
        <v>20</v>
      </c>
      <c r="AF179" s="38">
        <f>IF(AF95=0,0,Prosumer_ANE!$G16)</f>
        <v>0</v>
      </c>
      <c r="AG179" s="38">
        <f>IF(AG95=0,0,Prosumer_ANE!$G16)</f>
        <v>0</v>
      </c>
      <c r="AH179" s="38">
        <f>IF(AH95=0,0,Prosumer_ANE!$G16)</f>
        <v>0</v>
      </c>
      <c r="AI179" s="38">
        <f>IF(AI95=0,0,Prosumer_ANE!$G16)</f>
        <v>0</v>
      </c>
      <c r="AJ179" s="38">
        <f>IF(AJ95=0,0,Prosumer_ANE!$G16)</f>
        <v>0</v>
      </c>
      <c r="AK179" s="38">
        <f>IF(AK95=0,0,Prosumer_ANE!$G16)</f>
        <v>0</v>
      </c>
      <c r="AL179" s="38">
        <f>IF(AL95=0,0,Prosumer_ANE!$G16)</f>
        <v>0</v>
      </c>
      <c r="AM179" s="38">
        <f>IF(AM95=0,0,Prosumer_ANE!$G16)</f>
        <v>0</v>
      </c>
      <c r="AN179" s="38">
        <f>IF(AN95=0,0,Prosumer_ANE!$G16)</f>
        <v>0</v>
      </c>
      <c r="AO179" s="38">
        <f>IF(AO95=0,0,Prosumer_ANE!$G16)</f>
        <v>0</v>
      </c>
      <c r="AP179" s="38">
        <f>IF(AP95=0,0,Prosumer_ANE!$G16)</f>
        <v>0</v>
      </c>
      <c r="AQ179" s="38">
        <f>IF(AQ95=0,0,Prosumer_ANE!$G16)</f>
        <v>0</v>
      </c>
      <c r="AR179" s="38">
        <f>IF(AR95=0,0,Prosumer_ANE!$G16)</f>
        <v>0</v>
      </c>
      <c r="AS179" s="38">
        <f>IF(AS95=0,0,Prosumer_ANE!$G16)</f>
        <v>0</v>
      </c>
      <c r="AT179" s="38">
        <f>IF(AT95=0,0,Prosumer_ANE!$G16)</f>
        <v>0</v>
      </c>
      <c r="AU179">
        <v>3</v>
      </c>
    </row>
    <row r="180" spans="1:47">
      <c r="A180">
        <v>4</v>
      </c>
      <c r="B180" s="38">
        <f>IF(B96=0,0,Prosumer_ONE!$G17)</f>
        <v>0</v>
      </c>
      <c r="C180" s="38">
        <f>IF(C96=0,0,Prosumer_ONE!$G17)</f>
        <v>0</v>
      </c>
      <c r="D180" s="38">
        <f>IF(D96=0,0,Prosumer_ONE!$G17)</f>
        <v>20</v>
      </c>
      <c r="E180" s="38">
        <f>IF(E96=0,0,Prosumer_ONE!$G17)</f>
        <v>0</v>
      </c>
      <c r="F180" s="38">
        <f>IF(F96=0,0,Prosumer_ONE!$G17)</f>
        <v>20</v>
      </c>
      <c r="G180" s="38">
        <f>IF(G96=0,0,Prosumer_ONE!$G17)</f>
        <v>0</v>
      </c>
      <c r="H180" s="38">
        <f>IF(H96=0,0,Prosumer_ONE!$G17)</f>
        <v>0</v>
      </c>
      <c r="I180" s="38">
        <f>IF(I96=0,0,Prosumer_ONE!$G17)</f>
        <v>0</v>
      </c>
      <c r="J180" s="38">
        <f>IF(J96=0,0,Prosumer_ONE!$G17)</f>
        <v>0</v>
      </c>
      <c r="K180" s="38">
        <f>IF(K96=0,0,Prosumer_ONE!$G17)</f>
        <v>0</v>
      </c>
      <c r="L180" s="38">
        <f>IF(L96=0,0,Prosumer_ONE!$G17)</f>
        <v>0</v>
      </c>
      <c r="M180" s="38">
        <f>IF(M96=0,0,Prosumer_ONE!$G17)</f>
        <v>0</v>
      </c>
      <c r="N180" s="38">
        <f>IF(N96=0,0,Prosumer_ONE!$G17)</f>
        <v>0</v>
      </c>
      <c r="O180" s="38">
        <f>IF(O96=0,0,Prosumer_ONE!$G17)</f>
        <v>0</v>
      </c>
      <c r="P180" s="38">
        <f>IF(P96=0,0,Prosumer_ONE!$G17)</f>
        <v>0</v>
      </c>
      <c r="Q180" s="38">
        <f>IF(Q96=0,0,Prosumer_ONE!$G17)</f>
        <v>0</v>
      </c>
      <c r="R180" s="38">
        <f>IF(R96=0,0,Prosumer_ONE!$G17)</f>
        <v>0</v>
      </c>
      <c r="S180" s="38">
        <f>IF(S96=0,0,Prosumer_ONE!$G17)</f>
        <v>0</v>
      </c>
      <c r="T180" s="38">
        <f>IF(T96=0,0,Prosumer_ONE!$G17)</f>
        <v>0</v>
      </c>
      <c r="U180" s="38">
        <f>IF(U96=0,0,Prosumer_ONE!$G17)</f>
        <v>0</v>
      </c>
      <c r="V180">
        <v>4</v>
      </c>
      <c r="Z180">
        <v>4</v>
      </c>
      <c r="AA180" s="38">
        <f>IF(AA96=0,0,Prosumer_ANE!$G17)</f>
        <v>20</v>
      </c>
      <c r="AB180" s="38">
        <f>IF(AB96=0,0,Prosumer_ANE!$G17)</f>
        <v>20</v>
      </c>
      <c r="AC180" s="38">
        <f>IF(AC96=0,0,Prosumer_ANE!$G17)</f>
        <v>20</v>
      </c>
      <c r="AD180" s="38">
        <f>IF(AD96=0,0,Prosumer_ANE!$G17)</f>
        <v>0</v>
      </c>
      <c r="AE180" s="38">
        <f>IF(AE96=0,0,Prosumer_ANE!$G17)</f>
        <v>20</v>
      </c>
      <c r="AF180" s="38">
        <f>IF(AF96=0,0,Prosumer_ANE!$G17)</f>
        <v>0</v>
      </c>
      <c r="AG180" s="38">
        <f>IF(AG96=0,0,Prosumer_ANE!$G17)</f>
        <v>0</v>
      </c>
      <c r="AH180" s="38">
        <f>IF(AH96=0,0,Prosumer_ANE!$G17)</f>
        <v>0</v>
      </c>
      <c r="AI180" s="38">
        <f>IF(AI96=0,0,Prosumer_ANE!$G17)</f>
        <v>0</v>
      </c>
      <c r="AJ180" s="38">
        <f>IF(AJ96=0,0,Prosumer_ANE!$G17)</f>
        <v>0</v>
      </c>
      <c r="AK180" s="38">
        <f>IF(AK96=0,0,Prosumer_ANE!$G17)</f>
        <v>0</v>
      </c>
      <c r="AL180" s="38">
        <f>IF(AL96=0,0,Prosumer_ANE!$G17)</f>
        <v>0</v>
      </c>
      <c r="AM180" s="38">
        <f>IF(AM96=0,0,Prosumer_ANE!$G17)</f>
        <v>0</v>
      </c>
      <c r="AN180" s="38">
        <f>IF(AN96=0,0,Prosumer_ANE!$G17)</f>
        <v>0</v>
      </c>
      <c r="AO180" s="38">
        <f>IF(AO96=0,0,Prosumer_ANE!$G17)</f>
        <v>0</v>
      </c>
      <c r="AP180" s="38">
        <f>IF(AP96=0,0,Prosumer_ANE!$G17)</f>
        <v>0</v>
      </c>
      <c r="AQ180" s="38">
        <f>IF(AQ96=0,0,Prosumer_ANE!$G17)</f>
        <v>0</v>
      </c>
      <c r="AR180" s="38">
        <f>IF(AR96=0,0,Prosumer_ANE!$G17)</f>
        <v>0</v>
      </c>
      <c r="AS180" s="38">
        <f>IF(AS96=0,0,Prosumer_ANE!$G17)</f>
        <v>0</v>
      </c>
      <c r="AT180" s="38">
        <f>IF(AT96=0,0,Prosumer_ANE!$G17)</f>
        <v>0</v>
      </c>
      <c r="AU180">
        <v>4</v>
      </c>
    </row>
    <row r="181" spans="1:47">
      <c r="A181">
        <v>5</v>
      </c>
      <c r="B181" s="38">
        <f>IF(B97=0,0,Prosumer_ONE!$G18)</f>
        <v>0</v>
      </c>
      <c r="C181" s="38">
        <f>IF(C97=0,0,Prosumer_ONE!$G18)</f>
        <v>0</v>
      </c>
      <c r="D181" s="38">
        <f>IF(D97=0,0,Prosumer_ONE!$G18)</f>
        <v>0</v>
      </c>
      <c r="E181" s="38">
        <f>IF(E97=0,0,Prosumer_ONE!$G18)</f>
        <v>20</v>
      </c>
      <c r="F181" s="38">
        <f>IF(F97=0,0,Prosumer_ONE!$G18)</f>
        <v>0</v>
      </c>
      <c r="G181" s="38">
        <f>IF(G97=0,0,Prosumer_ONE!$G18)</f>
        <v>0</v>
      </c>
      <c r="H181" s="38">
        <f>IF(H97=0,0,Prosumer_ONE!$G18)</f>
        <v>0</v>
      </c>
      <c r="I181" s="38">
        <f>IF(I97=0,0,Prosumer_ONE!$G18)</f>
        <v>0</v>
      </c>
      <c r="J181" s="38">
        <f>IF(J97=0,0,Prosumer_ONE!$G18)</f>
        <v>0</v>
      </c>
      <c r="K181" s="38">
        <f>IF(K97=0,0,Prosumer_ONE!$G18)</f>
        <v>0</v>
      </c>
      <c r="L181" s="38">
        <f>IF(L97=0,0,Prosumer_ONE!$G18)</f>
        <v>0</v>
      </c>
      <c r="M181" s="38">
        <f>IF(M97=0,0,Prosumer_ONE!$G18)</f>
        <v>0</v>
      </c>
      <c r="N181" s="38">
        <f>IF(N97=0,0,Prosumer_ONE!$G18)</f>
        <v>0</v>
      </c>
      <c r="O181" s="38">
        <f>IF(O97=0,0,Prosumer_ONE!$G18)</f>
        <v>0</v>
      </c>
      <c r="P181" s="38">
        <f>IF(P97=0,0,Prosumer_ONE!$G18)</f>
        <v>0</v>
      </c>
      <c r="Q181" s="38">
        <f>IF(Q97=0,0,Prosumer_ONE!$G18)</f>
        <v>0</v>
      </c>
      <c r="R181" s="38">
        <f>IF(R97=0,0,Prosumer_ONE!$G18)</f>
        <v>0</v>
      </c>
      <c r="S181" s="38">
        <f>IF(S97=0,0,Prosumer_ONE!$G18)</f>
        <v>0</v>
      </c>
      <c r="T181" s="38">
        <f>IF(T97=0,0,Prosumer_ONE!$G18)</f>
        <v>0</v>
      </c>
      <c r="U181" s="38">
        <f>IF(U97=0,0,Prosumer_ONE!$G18)</f>
        <v>0</v>
      </c>
      <c r="V181">
        <v>5</v>
      </c>
      <c r="Z181">
        <v>5</v>
      </c>
      <c r="AA181" s="38">
        <f>IF(AA97=0,0,Prosumer_ANE!$G18)</f>
        <v>20</v>
      </c>
      <c r="AB181" s="38">
        <f>IF(AB97=0,0,Prosumer_ANE!$G18)</f>
        <v>20</v>
      </c>
      <c r="AC181" s="38">
        <f>IF(AC97=0,0,Prosumer_ANE!$G18)</f>
        <v>20</v>
      </c>
      <c r="AD181" s="38">
        <f>IF(AD97=0,0,Prosumer_ANE!$G18)</f>
        <v>20</v>
      </c>
      <c r="AE181" s="38">
        <f>IF(AE97=0,0,Prosumer_ANE!$G18)</f>
        <v>0</v>
      </c>
      <c r="AF181" s="38">
        <f>IF(AF97=0,0,Prosumer_ANE!$G18)</f>
        <v>0</v>
      </c>
      <c r="AG181" s="38">
        <f>IF(AG97=0,0,Prosumer_ANE!$G18)</f>
        <v>0</v>
      </c>
      <c r="AH181" s="38">
        <f>IF(AH97=0,0,Prosumer_ANE!$G18)</f>
        <v>0</v>
      </c>
      <c r="AI181" s="38">
        <f>IF(AI97=0,0,Prosumer_ANE!$G18)</f>
        <v>0</v>
      </c>
      <c r="AJ181" s="38">
        <f>IF(AJ97=0,0,Prosumer_ANE!$G18)</f>
        <v>0</v>
      </c>
      <c r="AK181" s="38">
        <f>IF(AK97=0,0,Prosumer_ANE!$G18)</f>
        <v>0</v>
      </c>
      <c r="AL181" s="38">
        <f>IF(AL97=0,0,Prosumer_ANE!$G18)</f>
        <v>0</v>
      </c>
      <c r="AM181" s="38">
        <f>IF(AM97=0,0,Prosumer_ANE!$G18)</f>
        <v>0</v>
      </c>
      <c r="AN181" s="38">
        <f>IF(AN97=0,0,Prosumer_ANE!$G18)</f>
        <v>0</v>
      </c>
      <c r="AO181" s="38">
        <f>IF(AO97=0,0,Prosumer_ANE!$G18)</f>
        <v>0</v>
      </c>
      <c r="AP181" s="38">
        <f>IF(AP97=0,0,Prosumer_ANE!$G18)</f>
        <v>0</v>
      </c>
      <c r="AQ181" s="38">
        <f>IF(AQ97=0,0,Prosumer_ANE!$G18)</f>
        <v>0</v>
      </c>
      <c r="AR181" s="38">
        <f>IF(AR97=0,0,Prosumer_ANE!$G18)</f>
        <v>0</v>
      </c>
      <c r="AS181" s="38">
        <f>IF(AS97=0,0,Prosumer_ANE!$G18)</f>
        <v>0</v>
      </c>
      <c r="AT181" s="38">
        <f>IF(AT97=0,0,Prosumer_ANE!$G18)</f>
        <v>0</v>
      </c>
      <c r="AU181">
        <v>5</v>
      </c>
    </row>
    <row r="182" spans="1:47">
      <c r="A182">
        <v>6</v>
      </c>
      <c r="B182" s="38">
        <f>IF(B98=0,0,Prosumer_ONE!$G19)</f>
        <v>0</v>
      </c>
      <c r="C182" s="38">
        <f>IF(C98=0,0,Prosumer_ONE!$G19)</f>
        <v>0</v>
      </c>
      <c r="D182" s="38">
        <f>IF(D98=0,0,Prosumer_ONE!$G19)</f>
        <v>0</v>
      </c>
      <c r="E182" s="38">
        <f>IF(E98=0,0,Prosumer_ONE!$G19)</f>
        <v>0</v>
      </c>
      <c r="F182" s="38">
        <f>IF(F98=0,0,Prosumer_ONE!$G19)</f>
        <v>0</v>
      </c>
      <c r="G182" s="38">
        <f>IF(G98=0,0,Prosumer_ONE!$G19)</f>
        <v>0</v>
      </c>
      <c r="H182" s="38">
        <f>IF(H98=0,0,Prosumer_ONE!$G19)</f>
        <v>0</v>
      </c>
      <c r="I182" s="38">
        <f>IF(I98=0,0,Prosumer_ONE!$G19)</f>
        <v>0</v>
      </c>
      <c r="J182" s="38">
        <f>IF(J98=0,0,Prosumer_ONE!$G19)</f>
        <v>0</v>
      </c>
      <c r="K182" s="38">
        <f>IF(K98=0,0,Prosumer_ONE!$G19)</f>
        <v>0</v>
      </c>
      <c r="L182" s="38">
        <f>IF(L98=0,0,Prosumer_ONE!$G19)</f>
        <v>0</v>
      </c>
      <c r="M182" s="38">
        <f>IF(M98=0,0,Prosumer_ONE!$G19)</f>
        <v>0</v>
      </c>
      <c r="N182" s="38">
        <f>IF(N98=0,0,Prosumer_ONE!$G19)</f>
        <v>0</v>
      </c>
      <c r="O182" s="38">
        <f>IF(O98=0,0,Prosumer_ONE!$G19)</f>
        <v>0</v>
      </c>
      <c r="P182" s="38">
        <f>IF(P98=0,0,Prosumer_ONE!$G19)</f>
        <v>0</v>
      </c>
      <c r="Q182" s="38">
        <f>IF(Q98=0,0,Prosumer_ONE!$G19)</f>
        <v>0</v>
      </c>
      <c r="R182" s="38">
        <f>IF(R98=0,0,Prosumer_ONE!$G19)</f>
        <v>0</v>
      </c>
      <c r="S182" s="38">
        <f>IF(S98=0,0,Prosumer_ONE!$G19)</f>
        <v>0</v>
      </c>
      <c r="T182" s="38">
        <f>IF(T98=0,0,Prosumer_ONE!$G19)</f>
        <v>0</v>
      </c>
      <c r="U182" s="38">
        <f>IF(U98=0,0,Prosumer_ONE!$G19)</f>
        <v>0</v>
      </c>
      <c r="V182">
        <v>6</v>
      </c>
      <c r="Z182">
        <v>6</v>
      </c>
      <c r="AA182" s="38">
        <f>IF(AA98=0,0,Prosumer_ANE!$G19)</f>
        <v>0</v>
      </c>
      <c r="AB182" s="38">
        <f>IF(AB98=0,0,Prosumer_ANE!$G19)</f>
        <v>0</v>
      </c>
      <c r="AC182" s="38">
        <f>IF(AC98=0,0,Prosumer_ANE!$G19)</f>
        <v>0</v>
      </c>
      <c r="AD182" s="38">
        <f>IF(AD98=0,0,Prosumer_ANE!$G19)</f>
        <v>0</v>
      </c>
      <c r="AE182" s="38">
        <f>IF(AE98=0,0,Prosumer_ANE!$G19)</f>
        <v>0</v>
      </c>
      <c r="AF182" s="38">
        <f>IF(AF98=0,0,Prosumer_ANE!$G19)</f>
        <v>0</v>
      </c>
      <c r="AG182" s="38">
        <f>IF(AG98=0,0,Prosumer_ANE!$G19)</f>
        <v>0</v>
      </c>
      <c r="AH182" s="38">
        <f>IF(AH98=0,0,Prosumer_ANE!$G19)</f>
        <v>0</v>
      </c>
      <c r="AI182" s="38">
        <f>IF(AI98=0,0,Prosumer_ANE!$G19)</f>
        <v>0</v>
      </c>
      <c r="AJ182" s="38">
        <f>IF(AJ98=0,0,Prosumer_ANE!$G19)</f>
        <v>0</v>
      </c>
      <c r="AK182" s="38">
        <f>IF(AK98=0,0,Prosumer_ANE!$G19)</f>
        <v>0</v>
      </c>
      <c r="AL182" s="38">
        <f>IF(AL98=0,0,Prosumer_ANE!$G19)</f>
        <v>0</v>
      </c>
      <c r="AM182" s="38">
        <f>IF(AM98=0,0,Prosumer_ANE!$G19)</f>
        <v>0</v>
      </c>
      <c r="AN182" s="38">
        <f>IF(AN98=0,0,Prosumer_ANE!$G19)</f>
        <v>0</v>
      </c>
      <c r="AO182" s="38">
        <f>IF(AO98=0,0,Prosumer_ANE!$G19)</f>
        <v>0</v>
      </c>
      <c r="AP182" s="38">
        <f>IF(AP98=0,0,Prosumer_ANE!$G19)</f>
        <v>0</v>
      </c>
      <c r="AQ182" s="38">
        <f>IF(AQ98=0,0,Prosumer_ANE!$G19)</f>
        <v>0</v>
      </c>
      <c r="AR182" s="38">
        <f>IF(AR98=0,0,Prosumer_ANE!$G19)</f>
        <v>0</v>
      </c>
      <c r="AS182" s="38">
        <f>IF(AS98=0,0,Prosumer_ANE!$G19)</f>
        <v>0</v>
      </c>
      <c r="AT182" s="38">
        <f>IF(AT98=0,0,Prosumer_ANE!$G19)</f>
        <v>0</v>
      </c>
      <c r="AU182">
        <v>6</v>
      </c>
    </row>
    <row r="183" spans="1:47">
      <c r="A183">
        <v>7</v>
      </c>
      <c r="B183" s="38">
        <f>IF(B99=0,0,Prosumer_ONE!$G20)</f>
        <v>0</v>
      </c>
      <c r="C183" s="38">
        <f>IF(C99=0,0,Prosumer_ONE!$G20)</f>
        <v>0</v>
      </c>
      <c r="D183" s="38">
        <f>IF(D99=0,0,Prosumer_ONE!$G20)</f>
        <v>0</v>
      </c>
      <c r="E183" s="38">
        <f>IF(E99=0,0,Prosumer_ONE!$G20)</f>
        <v>0</v>
      </c>
      <c r="F183" s="38">
        <f>IF(F99=0,0,Prosumer_ONE!$G20)</f>
        <v>0</v>
      </c>
      <c r="G183" s="38">
        <f>IF(G99=0,0,Prosumer_ONE!$G20)</f>
        <v>0</v>
      </c>
      <c r="H183" s="38">
        <f>IF(H99=0,0,Prosumer_ONE!$G20)</f>
        <v>0</v>
      </c>
      <c r="I183" s="38">
        <f>IF(I99=0,0,Prosumer_ONE!$G20)</f>
        <v>0</v>
      </c>
      <c r="J183" s="38">
        <f>IF(J99=0,0,Prosumer_ONE!$G20)</f>
        <v>0</v>
      </c>
      <c r="K183" s="38">
        <f>IF(K99=0,0,Prosumer_ONE!$G20)</f>
        <v>0</v>
      </c>
      <c r="L183" s="38">
        <f>IF(L99=0,0,Prosumer_ONE!$G20)</f>
        <v>0</v>
      </c>
      <c r="M183" s="38">
        <f>IF(M99=0,0,Prosumer_ONE!$G20)</f>
        <v>0</v>
      </c>
      <c r="N183" s="38">
        <f>IF(N99=0,0,Prosumer_ONE!$G20)</f>
        <v>0</v>
      </c>
      <c r="O183" s="38">
        <f>IF(O99=0,0,Prosumer_ONE!$G20)</f>
        <v>0</v>
      </c>
      <c r="P183" s="38">
        <f>IF(P99=0,0,Prosumer_ONE!$G20)</f>
        <v>0</v>
      </c>
      <c r="Q183" s="38">
        <f>IF(Q99=0,0,Prosumer_ONE!$G20)</f>
        <v>0</v>
      </c>
      <c r="R183" s="38">
        <f>IF(R99=0,0,Prosumer_ONE!$G20)</f>
        <v>0</v>
      </c>
      <c r="S183" s="38">
        <f>IF(S99=0,0,Prosumer_ONE!$G20)</f>
        <v>0</v>
      </c>
      <c r="T183" s="38">
        <f>IF(T99=0,0,Prosumer_ONE!$G20)</f>
        <v>0</v>
      </c>
      <c r="U183" s="38">
        <f>IF(U99=0,0,Prosumer_ONE!$G20)</f>
        <v>0</v>
      </c>
      <c r="V183">
        <v>7</v>
      </c>
      <c r="Z183">
        <v>7</v>
      </c>
      <c r="AA183" s="38">
        <f>IF(AA99=0,0,Prosumer_ANE!$G20)</f>
        <v>0</v>
      </c>
      <c r="AB183" s="38">
        <f>IF(AB99=0,0,Prosumer_ANE!$G20)</f>
        <v>0</v>
      </c>
      <c r="AC183" s="38">
        <f>IF(AC99=0,0,Prosumer_ANE!$G20)</f>
        <v>0</v>
      </c>
      <c r="AD183" s="38">
        <f>IF(AD99=0,0,Prosumer_ANE!$G20)</f>
        <v>0</v>
      </c>
      <c r="AE183" s="38">
        <f>IF(AE99=0,0,Prosumer_ANE!$G20)</f>
        <v>0</v>
      </c>
      <c r="AF183" s="38">
        <f>IF(AF99=0,0,Prosumer_ANE!$G20)</f>
        <v>0</v>
      </c>
      <c r="AG183" s="38">
        <f>IF(AG99=0,0,Prosumer_ANE!$G20)</f>
        <v>0</v>
      </c>
      <c r="AH183" s="38">
        <f>IF(AH99=0,0,Prosumer_ANE!$G20)</f>
        <v>0</v>
      </c>
      <c r="AI183" s="38">
        <f>IF(AI99=0,0,Prosumer_ANE!$G20)</f>
        <v>0</v>
      </c>
      <c r="AJ183" s="38">
        <f>IF(AJ99=0,0,Prosumer_ANE!$G20)</f>
        <v>0</v>
      </c>
      <c r="AK183" s="38">
        <f>IF(AK99=0,0,Prosumer_ANE!$G20)</f>
        <v>0</v>
      </c>
      <c r="AL183" s="38">
        <f>IF(AL99=0,0,Prosumer_ANE!$G20)</f>
        <v>0</v>
      </c>
      <c r="AM183" s="38">
        <f>IF(AM99=0,0,Prosumer_ANE!$G20)</f>
        <v>0</v>
      </c>
      <c r="AN183" s="38">
        <f>IF(AN99=0,0,Prosumer_ANE!$G20)</f>
        <v>0</v>
      </c>
      <c r="AO183" s="38">
        <f>IF(AO99=0,0,Prosumer_ANE!$G20)</f>
        <v>0</v>
      </c>
      <c r="AP183" s="38">
        <f>IF(AP99=0,0,Prosumer_ANE!$G20)</f>
        <v>0</v>
      </c>
      <c r="AQ183" s="38">
        <f>IF(AQ99=0,0,Prosumer_ANE!$G20)</f>
        <v>0</v>
      </c>
      <c r="AR183" s="38">
        <f>IF(AR99=0,0,Prosumer_ANE!$G20)</f>
        <v>0</v>
      </c>
      <c r="AS183" s="38">
        <f>IF(AS99=0,0,Prosumer_ANE!$G20)</f>
        <v>0</v>
      </c>
      <c r="AT183" s="38">
        <f>IF(AT99=0,0,Prosumer_ANE!$G20)</f>
        <v>0</v>
      </c>
      <c r="AU183">
        <v>7</v>
      </c>
    </row>
    <row r="184" spans="1:47">
      <c r="A184">
        <v>8</v>
      </c>
      <c r="B184" s="38">
        <f>IF(B100=0,0,Prosumer_ONE!$G21)</f>
        <v>0</v>
      </c>
      <c r="C184" s="38">
        <f>IF(C100=0,0,Prosumer_ONE!$G21)</f>
        <v>0</v>
      </c>
      <c r="D184" s="38">
        <f>IF(D100=0,0,Prosumer_ONE!$G21)</f>
        <v>0</v>
      </c>
      <c r="E184" s="38">
        <f>IF(E100=0,0,Prosumer_ONE!$G21)</f>
        <v>0</v>
      </c>
      <c r="F184" s="38">
        <f>IF(F100=0,0,Prosumer_ONE!$G21)</f>
        <v>0</v>
      </c>
      <c r="G184" s="38">
        <f>IF(G100=0,0,Prosumer_ONE!$G21)</f>
        <v>0</v>
      </c>
      <c r="H184" s="38">
        <f>IF(H100=0,0,Prosumer_ONE!$G21)</f>
        <v>0</v>
      </c>
      <c r="I184" s="38">
        <f>IF(I100=0,0,Prosumer_ONE!$G21)</f>
        <v>0</v>
      </c>
      <c r="J184" s="38">
        <f>IF(J100=0,0,Prosumer_ONE!$G21)</f>
        <v>0</v>
      </c>
      <c r="K184" s="38">
        <f>IF(K100=0,0,Prosumer_ONE!$G21)</f>
        <v>0</v>
      </c>
      <c r="L184" s="38">
        <f>IF(L100=0,0,Prosumer_ONE!$G21)</f>
        <v>0</v>
      </c>
      <c r="M184" s="38">
        <f>IF(M100=0,0,Prosumer_ONE!$G21)</f>
        <v>0</v>
      </c>
      <c r="N184" s="38">
        <f>IF(N100=0,0,Prosumer_ONE!$G21)</f>
        <v>0</v>
      </c>
      <c r="O184" s="38">
        <f>IF(O100=0,0,Prosumer_ONE!$G21)</f>
        <v>0</v>
      </c>
      <c r="P184" s="38">
        <f>IF(P100=0,0,Prosumer_ONE!$G21)</f>
        <v>0</v>
      </c>
      <c r="Q184" s="38">
        <f>IF(Q100=0,0,Prosumer_ONE!$G21)</f>
        <v>0</v>
      </c>
      <c r="R184" s="38">
        <f>IF(R100=0,0,Prosumer_ONE!$G21)</f>
        <v>0</v>
      </c>
      <c r="S184" s="38">
        <f>IF(S100=0,0,Prosumer_ONE!$G21)</f>
        <v>0</v>
      </c>
      <c r="T184" s="38">
        <f>IF(T100=0,0,Prosumer_ONE!$G21)</f>
        <v>0</v>
      </c>
      <c r="U184" s="38">
        <f>IF(U100=0,0,Prosumer_ONE!$G21)</f>
        <v>0</v>
      </c>
      <c r="V184">
        <v>8</v>
      </c>
      <c r="Z184">
        <v>8</v>
      </c>
      <c r="AA184" s="38">
        <f>IF(AA100=0,0,Prosumer_ANE!$G21)</f>
        <v>0</v>
      </c>
      <c r="AB184" s="38">
        <f>IF(AB100=0,0,Prosumer_ANE!$G21)</f>
        <v>0</v>
      </c>
      <c r="AC184" s="38">
        <f>IF(AC100=0,0,Prosumer_ANE!$G21)</f>
        <v>0</v>
      </c>
      <c r="AD184" s="38">
        <f>IF(AD100=0,0,Prosumer_ANE!$G21)</f>
        <v>0</v>
      </c>
      <c r="AE184" s="38">
        <f>IF(AE100=0,0,Prosumer_ANE!$G21)</f>
        <v>0</v>
      </c>
      <c r="AF184" s="38">
        <f>IF(AF100=0,0,Prosumer_ANE!$G21)</f>
        <v>0</v>
      </c>
      <c r="AG184" s="38">
        <f>IF(AG100=0,0,Prosumer_ANE!$G21)</f>
        <v>0</v>
      </c>
      <c r="AH184" s="38">
        <f>IF(AH100=0,0,Prosumer_ANE!$G21)</f>
        <v>0</v>
      </c>
      <c r="AI184" s="38">
        <f>IF(AI100=0,0,Prosumer_ANE!$G21)</f>
        <v>0</v>
      </c>
      <c r="AJ184" s="38">
        <f>IF(AJ100=0,0,Prosumer_ANE!$G21)</f>
        <v>0</v>
      </c>
      <c r="AK184" s="38">
        <f>IF(AK100=0,0,Prosumer_ANE!$G21)</f>
        <v>0</v>
      </c>
      <c r="AL184" s="38">
        <f>IF(AL100=0,0,Prosumer_ANE!$G21)</f>
        <v>0</v>
      </c>
      <c r="AM184" s="38">
        <f>IF(AM100=0,0,Prosumer_ANE!$G21)</f>
        <v>0</v>
      </c>
      <c r="AN184" s="38">
        <f>IF(AN100=0,0,Prosumer_ANE!$G21)</f>
        <v>0</v>
      </c>
      <c r="AO184" s="38">
        <f>IF(AO100=0,0,Prosumer_ANE!$G21)</f>
        <v>0</v>
      </c>
      <c r="AP184" s="38">
        <f>IF(AP100=0,0,Prosumer_ANE!$G21)</f>
        <v>0</v>
      </c>
      <c r="AQ184" s="38">
        <f>IF(AQ100=0,0,Prosumer_ANE!$G21)</f>
        <v>0</v>
      </c>
      <c r="AR184" s="38">
        <f>IF(AR100=0,0,Prosumer_ANE!$G21)</f>
        <v>0</v>
      </c>
      <c r="AS184" s="38">
        <f>IF(AS100=0,0,Prosumer_ANE!$G21)</f>
        <v>0</v>
      </c>
      <c r="AT184" s="38">
        <f>IF(AT100=0,0,Prosumer_ANE!$G21)</f>
        <v>0</v>
      </c>
      <c r="AU184">
        <v>8</v>
      </c>
    </row>
    <row r="185" spans="1:47">
      <c r="A185">
        <v>9</v>
      </c>
      <c r="B185" s="38">
        <f>IF(B101=0,0,Prosumer_ONE!$G22)</f>
        <v>0</v>
      </c>
      <c r="C185" s="38">
        <f>IF(C101=0,0,Prosumer_ONE!$G22)</f>
        <v>0</v>
      </c>
      <c r="D185" s="38">
        <f>IF(D101=0,0,Prosumer_ONE!$G22)</f>
        <v>0</v>
      </c>
      <c r="E185" s="38">
        <f>IF(E101=0,0,Prosumer_ONE!$G22)</f>
        <v>0</v>
      </c>
      <c r="F185" s="38">
        <f>IF(F101=0,0,Prosumer_ONE!$G22)</f>
        <v>0</v>
      </c>
      <c r="G185" s="38">
        <f>IF(G101=0,0,Prosumer_ONE!$G22)</f>
        <v>0</v>
      </c>
      <c r="H185" s="38">
        <f>IF(H101=0,0,Prosumer_ONE!$G22)</f>
        <v>0</v>
      </c>
      <c r="I185" s="38">
        <f>IF(I101=0,0,Prosumer_ONE!$G22)</f>
        <v>0</v>
      </c>
      <c r="J185" s="38">
        <f>IF(J101=0,0,Prosumer_ONE!$G22)</f>
        <v>0</v>
      </c>
      <c r="K185" s="38">
        <f>IF(K101=0,0,Prosumer_ONE!$G22)</f>
        <v>0</v>
      </c>
      <c r="L185" s="38">
        <f>IF(L101=0,0,Prosumer_ONE!$G22)</f>
        <v>0</v>
      </c>
      <c r="M185" s="38">
        <f>IF(M101=0,0,Prosumer_ONE!$G22)</f>
        <v>0</v>
      </c>
      <c r="N185" s="38">
        <f>IF(N101=0,0,Prosumer_ONE!$G22)</f>
        <v>0</v>
      </c>
      <c r="O185" s="38">
        <f>IF(O101=0,0,Prosumer_ONE!$G22)</f>
        <v>0</v>
      </c>
      <c r="P185" s="38">
        <f>IF(P101=0,0,Prosumer_ONE!$G22)</f>
        <v>0</v>
      </c>
      <c r="Q185" s="38">
        <f>IF(Q101=0,0,Prosumer_ONE!$G22)</f>
        <v>0</v>
      </c>
      <c r="R185" s="38">
        <f>IF(R101=0,0,Prosumer_ONE!$G22)</f>
        <v>0</v>
      </c>
      <c r="S185" s="38">
        <f>IF(S101=0,0,Prosumer_ONE!$G22)</f>
        <v>0</v>
      </c>
      <c r="T185" s="38">
        <f>IF(T101=0,0,Prosumer_ONE!$G22)</f>
        <v>0</v>
      </c>
      <c r="U185" s="38">
        <f>IF(U101=0,0,Prosumer_ONE!$G22)</f>
        <v>0</v>
      </c>
      <c r="V185">
        <v>9</v>
      </c>
      <c r="Z185">
        <v>9</v>
      </c>
      <c r="AA185" s="38">
        <f>IF(AA101=0,0,Prosumer_ANE!$G22)</f>
        <v>0</v>
      </c>
      <c r="AB185" s="38">
        <f>IF(AB101=0,0,Prosumer_ANE!$G22)</f>
        <v>0</v>
      </c>
      <c r="AC185" s="38">
        <f>IF(AC101=0,0,Prosumer_ANE!$G22)</f>
        <v>0</v>
      </c>
      <c r="AD185" s="38">
        <f>IF(AD101=0,0,Prosumer_ANE!$G22)</f>
        <v>0</v>
      </c>
      <c r="AE185" s="38">
        <f>IF(AE101=0,0,Prosumer_ANE!$G22)</f>
        <v>0</v>
      </c>
      <c r="AF185" s="38">
        <f>IF(AF101=0,0,Prosumer_ANE!$G22)</f>
        <v>0</v>
      </c>
      <c r="AG185" s="38">
        <f>IF(AG101=0,0,Prosumer_ANE!$G22)</f>
        <v>0</v>
      </c>
      <c r="AH185" s="38">
        <f>IF(AH101=0,0,Prosumer_ANE!$G22)</f>
        <v>0</v>
      </c>
      <c r="AI185" s="38">
        <f>IF(AI101=0,0,Prosumer_ANE!$G22)</f>
        <v>0</v>
      </c>
      <c r="AJ185" s="38">
        <f>IF(AJ101=0,0,Prosumer_ANE!$G22)</f>
        <v>0</v>
      </c>
      <c r="AK185" s="38">
        <f>IF(AK101=0,0,Prosumer_ANE!$G22)</f>
        <v>0</v>
      </c>
      <c r="AL185" s="38">
        <f>IF(AL101=0,0,Prosumer_ANE!$G22)</f>
        <v>0</v>
      </c>
      <c r="AM185" s="38">
        <f>IF(AM101=0,0,Prosumer_ANE!$G22)</f>
        <v>0</v>
      </c>
      <c r="AN185" s="38">
        <f>IF(AN101=0,0,Prosumer_ANE!$G22)</f>
        <v>0</v>
      </c>
      <c r="AO185" s="38">
        <f>IF(AO101=0,0,Prosumer_ANE!$G22)</f>
        <v>0</v>
      </c>
      <c r="AP185" s="38">
        <f>IF(AP101=0,0,Prosumer_ANE!$G22)</f>
        <v>0</v>
      </c>
      <c r="AQ185" s="38">
        <f>IF(AQ101=0,0,Prosumer_ANE!$G22)</f>
        <v>0</v>
      </c>
      <c r="AR185" s="38">
        <f>IF(AR101=0,0,Prosumer_ANE!$G22)</f>
        <v>0</v>
      </c>
      <c r="AS185" s="38">
        <f>IF(AS101=0,0,Prosumer_ANE!$G22)</f>
        <v>0</v>
      </c>
      <c r="AT185" s="38">
        <f>IF(AT101=0,0,Prosumer_ANE!$G22)</f>
        <v>0</v>
      </c>
      <c r="AU185">
        <v>9</v>
      </c>
    </row>
    <row r="186" spans="1:47">
      <c r="A186">
        <v>10</v>
      </c>
      <c r="B186" s="38">
        <f>IF(B102=0,0,Prosumer_ONE!$G23)</f>
        <v>0</v>
      </c>
      <c r="C186" s="38">
        <f>IF(C102=0,0,Prosumer_ONE!$G23)</f>
        <v>0</v>
      </c>
      <c r="D186" s="38">
        <f>IF(D102=0,0,Prosumer_ONE!$G23)</f>
        <v>0</v>
      </c>
      <c r="E186" s="38">
        <f>IF(E102=0,0,Prosumer_ONE!$G23)</f>
        <v>0</v>
      </c>
      <c r="F186" s="38">
        <f>IF(F102=0,0,Prosumer_ONE!$G23)</f>
        <v>0</v>
      </c>
      <c r="G186" s="38">
        <f>IF(G102=0,0,Prosumer_ONE!$G23)</f>
        <v>0</v>
      </c>
      <c r="H186" s="38">
        <f>IF(H102=0,0,Prosumer_ONE!$G23)</f>
        <v>0</v>
      </c>
      <c r="I186" s="38">
        <f>IF(I102=0,0,Prosumer_ONE!$G23)</f>
        <v>0</v>
      </c>
      <c r="J186" s="38">
        <f>IF(J102=0,0,Prosumer_ONE!$G23)</f>
        <v>0</v>
      </c>
      <c r="K186" s="38">
        <f>IF(K102=0,0,Prosumer_ONE!$G23)</f>
        <v>0</v>
      </c>
      <c r="L186" s="38">
        <f>IF(L102=0,0,Prosumer_ONE!$G23)</f>
        <v>0</v>
      </c>
      <c r="M186" s="38">
        <f>IF(M102=0,0,Prosumer_ONE!$G23)</f>
        <v>0</v>
      </c>
      <c r="N186" s="38">
        <f>IF(N102=0,0,Prosumer_ONE!$G23)</f>
        <v>0</v>
      </c>
      <c r="O186" s="38">
        <f>IF(O102=0,0,Prosumer_ONE!$G23)</f>
        <v>0</v>
      </c>
      <c r="P186" s="38">
        <f>IF(P102=0,0,Prosumer_ONE!$G23)</f>
        <v>0</v>
      </c>
      <c r="Q186" s="38">
        <f>IF(Q102=0,0,Prosumer_ONE!$G23)</f>
        <v>0</v>
      </c>
      <c r="R186" s="38">
        <f>IF(R102=0,0,Prosumer_ONE!$G23)</f>
        <v>0</v>
      </c>
      <c r="S186" s="38">
        <f>IF(S102=0,0,Prosumer_ONE!$G23)</f>
        <v>0</v>
      </c>
      <c r="T186" s="38">
        <f>IF(T102=0,0,Prosumer_ONE!$G23)</f>
        <v>0</v>
      </c>
      <c r="U186" s="38">
        <f>IF(U102=0,0,Prosumer_ONE!$G23)</f>
        <v>0</v>
      </c>
      <c r="V186">
        <v>10</v>
      </c>
      <c r="Z186">
        <v>10</v>
      </c>
      <c r="AA186" s="38">
        <f>IF(AA102=0,0,Prosumer_ANE!$G23)</f>
        <v>0</v>
      </c>
      <c r="AB186" s="38">
        <f>IF(AB102=0,0,Prosumer_ANE!$G23)</f>
        <v>0</v>
      </c>
      <c r="AC186" s="38">
        <f>IF(AC102=0,0,Prosumer_ANE!$G23)</f>
        <v>0</v>
      </c>
      <c r="AD186" s="38">
        <f>IF(AD102=0,0,Prosumer_ANE!$G23)</f>
        <v>0</v>
      </c>
      <c r="AE186" s="38">
        <f>IF(AE102=0,0,Prosumer_ANE!$G23)</f>
        <v>0</v>
      </c>
      <c r="AF186" s="38">
        <f>IF(AF102=0,0,Prosumer_ANE!$G23)</f>
        <v>0</v>
      </c>
      <c r="AG186" s="38">
        <f>IF(AG102=0,0,Prosumer_ANE!$G23)</f>
        <v>0</v>
      </c>
      <c r="AH186" s="38">
        <f>IF(AH102=0,0,Prosumer_ANE!$G23)</f>
        <v>0</v>
      </c>
      <c r="AI186" s="38">
        <f>IF(AI102=0,0,Prosumer_ANE!$G23)</f>
        <v>0</v>
      </c>
      <c r="AJ186" s="38">
        <f>IF(AJ102=0,0,Prosumer_ANE!$G23)</f>
        <v>0</v>
      </c>
      <c r="AK186" s="38">
        <f>IF(AK102=0,0,Prosumer_ANE!$G23)</f>
        <v>0</v>
      </c>
      <c r="AL186" s="38">
        <f>IF(AL102=0,0,Prosumer_ANE!$G23)</f>
        <v>0</v>
      </c>
      <c r="AM186" s="38">
        <f>IF(AM102=0,0,Prosumer_ANE!$G23)</f>
        <v>0</v>
      </c>
      <c r="AN186" s="38">
        <f>IF(AN102=0,0,Prosumer_ANE!$G23)</f>
        <v>0</v>
      </c>
      <c r="AO186" s="38">
        <f>IF(AO102=0,0,Prosumer_ANE!$G23)</f>
        <v>0</v>
      </c>
      <c r="AP186" s="38">
        <f>IF(AP102=0,0,Prosumer_ANE!$G23)</f>
        <v>0</v>
      </c>
      <c r="AQ186" s="38">
        <f>IF(AQ102=0,0,Prosumer_ANE!$G23)</f>
        <v>0</v>
      </c>
      <c r="AR186" s="38">
        <f>IF(AR102=0,0,Prosumer_ANE!$G23)</f>
        <v>0</v>
      </c>
      <c r="AS186" s="38">
        <f>IF(AS102=0,0,Prosumer_ANE!$G23)</f>
        <v>0</v>
      </c>
      <c r="AT186" s="38">
        <f>IF(AT102=0,0,Prosumer_ANE!$G23)</f>
        <v>0</v>
      </c>
      <c r="AU186">
        <v>10</v>
      </c>
    </row>
    <row r="187" spans="1:47">
      <c r="A187">
        <v>11</v>
      </c>
      <c r="B187" s="38">
        <f>IF(B103=0,0,Prosumer_ONE!$G24)</f>
        <v>0</v>
      </c>
      <c r="C187" s="38">
        <f>IF(C103=0,0,Prosumer_ONE!$G24)</f>
        <v>0</v>
      </c>
      <c r="D187" s="38">
        <f>IF(D103=0,0,Prosumer_ONE!$G24)</f>
        <v>0</v>
      </c>
      <c r="E187" s="38">
        <f>IF(E103=0,0,Prosumer_ONE!$G24)</f>
        <v>0</v>
      </c>
      <c r="F187" s="38">
        <f>IF(F103=0,0,Prosumer_ONE!$G24)</f>
        <v>0</v>
      </c>
      <c r="G187" s="38">
        <f>IF(G103=0,0,Prosumer_ONE!$G24)</f>
        <v>0</v>
      </c>
      <c r="H187" s="38">
        <f>IF(H103=0,0,Prosumer_ONE!$G24)</f>
        <v>0</v>
      </c>
      <c r="I187" s="38">
        <f>IF(I103=0,0,Prosumer_ONE!$G24)</f>
        <v>0</v>
      </c>
      <c r="J187" s="38">
        <f>IF(J103=0,0,Prosumer_ONE!$G24)</f>
        <v>0</v>
      </c>
      <c r="K187" s="38">
        <f>IF(K103=0,0,Prosumer_ONE!$G24)</f>
        <v>0</v>
      </c>
      <c r="L187" s="38">
        <f>IF(L103=0,0,Prosumer_ONE!$G24)</f>
        <v>0</v>
      </c>
      <c r="M187" s="38">
        <f>IF(M103=0,0,Prosumer_ONE!$G24)</f>
        <v>0</v>
      </c>
      <c r="N187" s="38">
        <f>IF(N103=0,0,Prosumer_ONE!$G24)</f>
        <v>0</v>
      </c>
      <c r="O187" s="38">
        <f>IF(O103=0,0,Prosumer_ONE!$G24)</f>
        <v>0</v>
      </c>
      <c r="P187" s="38">
        <f>IF(P103=0,0,Prosumer_ONE!$G24)</f>
        <v>0</v>
      </c>
      <c r="Q187" s="38">
        <f>IF(Q103=0,0,Prosumer_ONE!$G24)</f>
        <v>0</v>
      </c>
      <c r="R187" s="38">
        <f>IF(R103=0,0,Prosumer_ONE!$G24)</f>
        <v>0</v>
      </c>
      <c r="S187" s="38">
        <f>IF(S103=0,0,Prosumer_ONE!$G24)</f>
        <v>0</v>
      </c>
      <c r="T187" s="38">
        <f>IF(T103=0,0,Prosumer_ONE!$G24)</f>
        <v>0</v>
      </c>
      <c r="U187" s="38">
        <f>IF(U103=0,0,Prosumer_ONE!$G24)</f>
        <v>0</v>
      </c>
      <c r="V187">
        <v>11</v>
      </c>
      <c r="Z187">
        <v>11</v>
      </c>
      <c r="AA187" s="38">
        <f>IF(AA103=0,0,Prosumer_ANE!$G24)</f>
        <v>0</v>
      </c>
      <c r="AB187" s="38">
        <f>IF(AB103=0,0,Prosumer_ANE!$G24)</f>
        <v>0</v>
      </c>
      <c r="AC187" s="38">
        <f>IF(AC103=0,0,Prosumer_ANE!$G24)</f>
        <v>0</v>
      </c>
      <c r="AD187" s="38">
        <f>IF(AD103=0,0,Prosumer_ANE!$G24)</f>
        <v>0</v>
      </c>
      <c r="AE187" s="38">
        <f>IF(AE103=0,0,Prosumer_ANE!$G24)</f>
        <v>0</v>
      </c>
      <c r="AF187" s="38">
        <f>IF(AF103=0,0,Prosumer_ANE!$G24)</f>
        <v>0</v>
      </c>
      <c r="AG187" s="38">
        <f>IF(AG103=0,0,Prosumer_ANE!$G24)</f>
        <v>0</v>
      </c>
      <c r="AH187" s="38">
        <f>IF(AH103=0,0,Prosumer_ANE!$G24)</f>
        <v>0</v>
      </c>
      <c r="AI187" s="38">
        <f>IF(AI103=0,0,Prosumer_ANE!$G24)</f>
        <v>0</v>
      </c>
      <c r="AJ187" s="38">
        <f>IF(AJ103=0,0,Prosumer_ANE!$G24)</f>
        <v>0</v>
      </c>
      <c r="AK187" s="38">
        <f>IF(AK103=0,0,Prosumer_ANE!$G24)</f>
        <v>0</v>
      </c>
      <c r="AL187" s="38">
        <f>IF(AL103=0,0,Prosumer_ANE!$G24)</f>
        <v>0</v>
      </c>
      <c r="AM187" s="38">
        <f>IF(AM103=0,0,Prosumer_ANE!$G24)</f>
        <v>0</v>
      </c>
      <c r="AN187" s="38">
        <f>IF(AN103=0,0,Prosumer_ANE!$G24)</f>
        <v>0</v>
      </c>
      <c r="AO187" s="38">
        <f>IF(AO103=0,0,Prosumer_ANE!$G24)</f>
        <v>0</v>
      </c>
      <c r="AP187" s="38">
        <f>IF(AP103=0,0,Prosumer_ANE!$G24)</f>
        <v>0</v>
      </c>
      <c r="AQ187" s="38">
        <f>IF(AQ103=0,0,Prosumer_ANE!$G24)</f>
        <v>0</v>
      </c>
      <c r="AR187" s="38">
        <f>IF(AR103=0,0,Prosumer_ANE!$G24)</f>
        <v>0</v>
      </c>
      <c r="AS187" s="38">
        <f>IF(AS103=0,0,Prosumer_ANE!$G24)</f>
        <v>0</v>
      </c>
      <c r="AT187" s="38">
        <f>IF(AT103=0,0,Prosumer_ANE!$G24)</f>
        <v>0</v>
      </c>
      <c r="AU187">
        <v>11</v>
      </c>
    </row>
    <row r="188" spans="1:47">
      <c r="A188">
        <v>12</v>
      </c>
      <c r="B188" s="38">
        <f>IF(B104=0,0,Prosumer_ONE!$G25)</f>
        <v>0</v>
      </c>
      <c r="C188" s="38">
        <f>IF(C104=0,0,Prosumer_ONE!$G25)</f>
        <v>0</v>
      </c>
      <c r="D188" s="38">
        <f>IF(D104=0,0,Prosumer_ONE!$G25)</f>
        <v>0</v>
      </c>
      <c r="E188" s="38">
        <f>IF(E104=0,0,Prosumer_ONE!$G25)</f>
        <v>0</v>
      </c>
      <c r="F188" s="38">
        <f>IF(F104=0,0,Prosumer_ONE!$G25)</f>
        <v>0</v>
      </c>
      <c r="G188" s="38">
        <f>IF(G104=0,0,Prosumer_ONE!$G25)</f>
        <v>0</v>
      </c>
      <c r="H188" s="38">
        <f>IF(H104=0,0,Prosumer_ONE!$G25)</f>
        <v>0</v>
      </c>
      <c r="I188" s="38">
        <f>IF(I104=0,0,Prosumer_ONE!$G25)</f>
        <v>0</v>
      </c>
      <c r="J188" s="38">
        <f>IF(J104=0,0,Prosumer_ONE!$G25)</f>
        <v>0</v>
      </c>
      <c r="K188" s="38">
        <f>IF(K104=0,0,Prosumer_ONE!$G25)</f>
        <v>0</v>
      </c>
      <c r="L188" s="38">
        <f>IF(L104=0,0,Prosumer_ONE!$G25)</f>
        <v>0</v>
      </c>
      <c r="M188" s="38">
        <f>IF(M104=0,0,Prosumer_ONE!$G25)</f>
        <v>0</v>
      </c>
      <c r="N188" s="38">
        <f>IF(N104=0,0,Prosumer_ONE!$G25)</f>
        <v>0</v>
      </c>
      <c r="O188" s="38">
        <f>IF(O104=0,0,Prosumer_ONE!$G25)</f>
        <v>0</v>
      </c>
      <c r="P188" s="38">
        <f>IF(P104=0,0,Prosumer_ONE!$G25)</f>
        <v>0</v>
      </c>
      <c r="Q188" s="38">
        <f>IF(Q104=0,0,Prosumer_ONE!$G25)</f>
        <v>0</v>
      </c>
      <c r="R188" s="38">
        <f>IF(R104=0,0,Prosumer_ONE!$G25)</f>
        <v>0</v>
      </c>
      <c r="S188" s="38">
        <f>IF(S104=0,0,Prosumer_ONE!$G25)</f>
        <v>0</v>
      </c>
      <c r="T188" s="38">
        <f>IF(T104=0,0,Prosumer_ONE!$G25)</f>
        <v>0</v>
      </c>
      <c r="U188" s="38">
        <f>IF(U104=0,0,Prosumer_ONE!$G25)</f>
        <v>0</v>
      </c>
      <c r="V188">
        <v>12</v>
      </c>
      <c r="Z188">
        <v>12</v>
      </c>
      <c r="AA188" s="38">
        <f>IF(AA104=0,0,Prosumer_ANE!$G25)</f>
        <v>0</v>
      </c>
      <c r="AB188" s="38">
        <f>IF(AB104=0,0,Prosumer_ANE!$G25)</f>
        <v>0</v>
      </c>
      <c r="AC188" s="38">
        <f>IF(AC104=0,0,Prosumer_ANE!$G25)</f>
        <v>0</v>
      </c>
      <c r="AD188" s="38">
        <f>IF(AD104=0,0,Prosumer_ANE!$G25)</f>
        <v>0</v>
      </c>
      <c r="AE188" s="38">
        <f>IF(AE104=0,0,Prosumer_ANE!$G25)</f>
        <v>0</v>
      </c>
      <c r="AF188" s="38">
        <f>IF(AF104=0,0,Prosumer_ANE!$G25)</f>
        <v>0</v>
      </c>
      <c r="AG188" s="38">
        <f>IF(AG104=0,0,Prosumer_ANE!$G25)</f>
        <v>0</v>
      </c>
      <c r="AH188" s="38">
        <f>IF(AH104=0,0,Prosumer_ANE!$G25)</f>
        <v>0</v>
      </c>
      <c r="AI188" s="38">
        <f>IF(AI104=0,0,Prosumer_ANE!$G25)</f>
        <v>0</v>
      </c>
      <c r="AJ188" s="38">
        <f>IF(AJ104=0,0,Prosumer_ANE!$G25)</f>
        <v>0</v>
      </c>
      <c r="AK188" s="38">
        <f>IF(AK104=0,0,Prosumer_ANE!$G25)</f>
        <v>0</v>
      </c>
      <c r="AL188" s="38">
        <f>IF(AL104=0,0,Prosumer_ANE!$G25)</f>
        <v>0</v>
      </c>
      <c r="AM188" s="38">
        <f>IF(AM104=0,0,Prosumer_ANE!$G25)</f>
        <v>0</v>
      </c>
      <c r="AN188" s="38">
        <f>IF(AN104=0,0,Prosumer_ANE!$G25)</f>
        <v>0</v>
      </c>
      <c r="AO188" s="38">
        <f>IF(AO104=0,0,Prosumer_ANE!$G25)</f>
        <v>0</v>
      </c>
      <c r="AP188" s="38">
        <f>IF(AP104=0,0,Prosumer_ANE!$G25)</f>
        <v>0</v>
      </c>
      <c r="AQ188" s="38">
        <f>IF(AQ104=0,0,Prosumer_ANE!$G25)</f>
        <v>0</v>
      </c>
      <c r="AR188" s="38">
        <f>IF(AR104=0,0,Prosumer_ANE!$G25)</f>
        <v>0</v>
      </c>
      <c r="AS188" s="38">
        <f>IF(AS104=0,0,Prosumer_ANE!$G25)</f>
        <v>0</v>
      </c>
      <c r="AT188" s="38">
        <f>IF(AT104=0,0,Prosumer_ANE!$G25)</f>
        <v>0</v>
      </c>
      <c r="AU188">
        <v>12</v>
      </c>
    </row>
    <row r="189" spans="1:47">
      <c r="A189">
        <v>13</v>
      </c>
      <c r="B189" s="38">
        <f>IF(B105=0,0,Prosumer_ONE!$G26)</f>
        <v>0</v>
      </c>
      <c r="C189" s="38">
        <f>IF(C105=0,0,Prosumer_ONE!$G26)</f>
        <v>0</v>
      </c>
      <c r="D189" s="38">
        <f>IF(D105=0,0,Prosumer_ONE!$G26)</f>
        <v>0</v>
      </c>
      <c r="E189" s="38">
        <f>IF(E105=0,0,Prosumer_ONE!$G26)</f>
        <v>0</v>
      </c>
      <c r="F189" s="38">
        <f>IF(F105=0,0,Prosumer_ONE!$G26)</f>
        <v>0</v>
      </c>
      <c r="G189" s="38">
        <f>IF(G105=0,0,Prosumer_ONE!$G26)</f>
        <v>0</v>
      </c>
      <c r="H189" s="38">
        <f>IF(H105=0,0,Prosumer_ONE!$G26)</f>
        <v>0</v>
      </c>
      <c r="I189" s="38">
        <f>IF(I105=0,0,Prosumer_ONE!$G26)</f>
        <v>0</v>
      </c>
      <c r="J189" s="38">
        <f>IF(J105=0,0,Prosumer_ONE!$G26)</f>
        <v>0</v>
      </c>
      <c r="K189" s="38">
        <f>IF(K105=0,0,Prosumer_ONE!$G26)</f>
        <v>0</v>
      </c>
      <c r="L189" s="38">
        <f>IF(L105=0,0,Prosumer_ONE!$G26)</f>
        <v>0</v>
      </c>
      <c r="M189" s="38">
        <f>IF(M105=0,0,Prosumer_ONE!$G26)</f>
        <v>0</v>
      </c>
      <c r="N189" s="38">
        <f>IF(N105=0,0,Prosumer_ONE!$G26)</f>
        <v>0</v>
      </c>
      <c r="O189" s="38">
        <f>IF(O105=0,0,Prosumer_ONE!$G26)</f>
        <v>0</v>
      </c>
      <c r="P189" s="38">
        <f>IF(P105=0,0,Prosumer_ONE!$G26)</f>
        <v>0</v>
      </c>
      <c r="Q189" s="38">
        <f>IF(Q105=0,0,Prosumer_ONE!$G26)</f>
        <v>0</v>
      </c>
      <c r="R189" s="38">
        <f>IF(R105=0,0,Prosumer_ONE!$G26)</f>
        <v>0</v>
      </c>
      <c r="S189" s="38">
        <f>IF(S105=0,0,Prosumer_ONE!$G26)</f>
        <v>0</v>
      </c>
      <c r="T189" s="38">
        <f>IF(T105=0,0,Prosumer_ONE!$G26)</f>
        <v>0</v>
      </c>
      <c r="U189" s="38">
        <f>IF(U105=0,0,Prosumer_ONE!$G26)</f>
        <v>0</v>
      </c>
      <c r="V189">
        <v>13</v>
      </c>
      <c r="Z189">
        <v>13</v>
      </c>
      <c r="AA189" s="38">
        <f>IF(AA105=0,0,Prosumer_ANE!$G26)</f>
        <v>0</v>
      </c>
      <c r="AB189" s="38">
        <f>IF(AB105=0,0,Prosumer_ANE!$G26)</f>
        <v>0</v>
      </c>
      <c r="AC189" s="38">
        <f>IF(AC105=0,0,Prosumer_ANE!$G26)</f>
        <v>0</v>
      </c>
      <c r="AD189" s="38">
        <f>IF(AD105=0,0,Prosumer_ANE!$G26)</f>
        <v>0</v>
      </c>
      <c r="AE189" s="38">
        <f>IF(AE105=0,0,Prosumer_ANE!$G26)</f>
        <v>0</v>
      </c>
      <c r="AF189" s="38">
        <f>IF(AF105=0,0,Prosumer_ANE!$G26)</f>
        <v>0</v>
      </c>
      <c r="AG189" s="38">
        <f>IF(AG105=0,0,Prosumer_ANE!$G26)</f>
        <v>0</v>
      </c>
      <c r="AH189" s="38">
        <f>IF(AH105=0,0,Prosumer_ANE!$G26)</f>
        <v>0</v>
      </c>
      <c r="AI189" s="38">
        <f>IF(AI105=0,0,Prosumer_ANE!$G26)</f>
        <v>0</v>
      </c>
      <c r="AJ189" s="38">
        <f>IF(AJ105=0,0,Prosumer_ANE!$G26)</f>
        <v>0</v>
      </c>
      <c r="AK189" s="38">
        <f>IF(AK105=0,0,Prosumer_ANE!$G26)</f>
        <v>0</v>
      </c>
      <c r="AL189" s="38">
        <f>IF(AL105=0,0,Prosumer_ANE!$G26)</f>
        <v>0</v>
      </c>
      <c r="AM189" s="38">
        <f>IF(AM105=0,0,Prosumer_ANE!$G26)</f>
        <v>0</v>
      </c>
      <c r="AN189" s="38">
        <f>IF(AN105=0,0,Prosumer_ANE!$G26)</f>
        <v>0</v>
      </c>
      <c r="AO189" s="38">
        <f>IF(AO105=0,0,Prosumer_ANE!$G26)</f>
        <v>0</v>
      </c>
      <c r="AP189" s="38">
        <f>IF(AP105=0,0,Prosumer_ANE!$G26)</f>
        <v>0</v>
      </c>
      <c r="AQ189" s="38">
        <f>IF(AQ105=0,0,Prosumer_ANE!$G26)</f>
        <v>0</v>
      </c>
      <c r="AR189" s="38">
        <f>IF(AR105=0,0,Prosumer_ANE!$G26)</f>
        <v>0</v>
      </c>
      <c r="AS189" s="38">
        <f>IF(AS105=0,0,Prosumer_ANE!$G26)</f>
        <v>0</v>
      </c>
      <c r="AT189" s="38">
        <f>IF(AT105=0,0,Prosumer_ANE!$G26)</f>
        <v>0</v>
      </c>
      <c r="AU189">
        <v>13</v>
      </c>
    </row>
    <row r="190" spans="1:47">
      <c r="A190">
        <v>14</v>
      </c>
      <c r="B190" s="38">
        <f>IF(B106=0,0,Prosumer_ONE!$G27)</f>
        <v>0</v>
      </c>
      <c r="C190" s="38">
        <f>IF(C106=0,0,Prosumer_ONE!$G27)</f>
        <v>0</v>
      </c>
      <c r="D190" s="38">
        <f>IF(D106=0,0,Prosumer_ONE!$G27)</f>
        <v>0</v>
      </c>
      <c r="E190" s="38">
        <f>IF(E106=0,0,Prosumer_ONE!$G27)</f>
        <v>0</v>
      </c>
      <c r="F190" s="38">
        <f>IF(F106=0,0,Prosumer_ONE!$G27)</f>
        <v>0</v>
      </c>
      <c r="G190" s="38">
        <f>IF(G106=0,0,Prosumer_ONE!$G27)</f>
        <v>0</v>
      </c>
      <c r="H190" s="38">
        <f>IF(H106=0,0,Prosumer_ONE!$G27)</f>
        <v>0</v>
      </c>
      <c r="I190" s="38">
        <f>IF(I106=0,0,Prosumer_ONE!$G27)</f>
        <v>0</v>
      </c>
      <c r="J190" s="38">
        <f>IF(J106=0,0,Prosumer_ONE!$G27)</f>
        <v>0</v>
      </c>
      <c r="K190" s="38">
        <f>IF(K106=0,0,Prosumer_ONE!$G27)</f>
        <v>0</v>
      </c>
      <c r="L190" s="38">
        <f>IF(L106=0,0,Prosumer_ONE!$G27)</f>
        <v>0</v>
      </c>
      <c r="M190" s="38">
        <f>IF(M106=0,0,Prosumer_ONE!$G27)</f>
        <v>0</v>
      </c>
      <c r="N190" s="38">
        <f>IF(N106=0,0,Prosumer_ONE!$G27)</f>
        <v>0</v>
      </c>
      <c r="O190" s="38">
        <f>IF(O106=0,0,Prosumer_ONE!$G27)</f>
        <v>0</v>
      </c>
      <c r="P190" s="38">
        <f>IF(P106=0,0,Prosumer_ONE!$G27)</f>
        <v>0</v>
      </c>
      <c r="Q190" s="38">
        <f>IF(Q106=0,0,Prosumer_ONE!$G27)</f>
        <v>0</v>
      </c>
      <c r="R190" s="38">
        <f>IF(R106=0,0,Prosumer_ONE!$G27)</f>
        <v>0</v>
      </c>
      <c r="S190" s="38">
        <f>IF(S106=0,0,Prosumer_ONE!$G27)</f>
        <v>0</v>
      </c>
      <c r="T190" s="38">
        <f>IF(T106=0,0,Prosumer_ONE!$G27)</f>
        <v>0</v>
      </c>
      <c r="U190" s="38">
        <f>IF(U106=0,0,Prosumer_ONE!$G27)</f>
        <v>0</v>
      </c>
      <c r="V190">
        <v>14</v>
      </c>
      <c r="Z190">
        <v>14</v>
      </c>
      <c r="AA190" s="38">
        <f>IF(AA106=0,0,Prosumer_ANE!$G27)</f>
        <v>0</v>
      </c>
      <c r="AB190" s="38">
        <f>IF(AB106=0,0,Prosumer_ANE!$G27)</f>
        <v>0</v>
      </c>
      <c r="AC190" s="38">
        <f>IF(AC106=0,0,Prosumer_ANE!$G27)</f>
        <v>0</v>
      </c>
      <c r="AD190" s="38">
        <f>IF(AD106=0,0,Prosumer_ANE!$G27)</f>
        <v>0</v>
      </c>
      <c r="AE190" s="38">
        <f>IF(AE106=0,0,Prosumer_ANE!$G27)</f>
        <v>0</v>
      </c>
      <c r="AF190" s="38">
        <f>IF(AF106=0,0,Prosumer_ANE!$G27)</f>
        <v>0</v>
      </c>
      <c r="AG190" s="38">
        <f>IF(AG106=0,0,Prosumer_ANE!$G27)</f>
        <v>0</v>
      </c>
      <c r="AH190" s="38">
        <f>IF(AH106=0,0,Prosumer_ANE!$G27)</f>
        <v>0</v>
      </c>
      <c r="AI190" s="38">
        <f>IF(AI106=0,0,Prosumer_ANE!$G27)</f>
        <v>0</v>
      </c>
      <c r="AJ190" s="38">
        <f>IF(AJ106=0,0,Prosumer_ANE!$G27)</f>
        <v>0</v>
      </c>
      <c r="AK190" s="38">
        <f>IF(AK106=0,0,Prosumer_ANE!$G27)</f>
        <v>0</v>
      </c>
      <c r="AL190" s="38">
        <f>IF(AL106=0,0,Prosumer_ANE!$G27)</f>
        <v>0</v>
      </c>
      <c r="AM190" s="38">
        <f>IF(AM106=0,0,Prosumer_ANE!$G27)</f>
        <v>0</v>
      </c>
      <c r="AN190" s="38">
        <f>IF(AN106=0,0,Prosumer_ANE!$G27)</f>
        <v>0</v>
      </c>
      <c r="AO190" s="38">
        <f>IF(AO106=0,0,Prosumer_ANE!$G27)</f>
        <v>0</v>
      </c>
      <c r="AP190" s="38">
        <f>IF(AP106=0,0,Prosumer_ANE!$G27)</f>
        <v>0</v>
      </c>
      <c r="AQ190" s="38">
        <f>IF(AQ106=0,0,Prosumer_ANE!$G27)</f>
        <v>0</v>
      </c>
      <c r="AR190" s="38">
        <f>IF(AR106=0,0,Prosumer_ANE!$G27)</f>
        <v>0</v>
      </c>
      <c r="AS190" s="38">
        <f>IF(AS106=0,0,Prosumer_ANE!$G27)</f>
        <v>0</v>
      </c>
      <c r="AT190" s="38">
        <f>IF(AT106=0,0,Prosumer_ANE!$G27)</f>
        <v>0</v>
      </c>
      <c r="AU190">
        <v>14</v>
      </c>
    </row>
    <row r="191" spans="1:47">
      <c r="A191">
        <v>15</v>
      </c>
      <c r="B191" s="38">
        <f>IF(B107=0,0,Prosumer_ONE!$G28)</f>
        <v>0</v>
      </c>
      <c r="C191" s="38">
        <f>IF(C107=0,0,Prosumer_ONE!$G28)</f>
        <v>0</v>
      </c>
      <c r="D191" s="38">
        <f>IF(D107=0,0,Prosumer_ONE!$G28)</f>
        <v>0</v>
      </c>
      <c r="E191" s="38">
        <f>IF(E107=0,0,Prosumer_ONE!$G28)</f>
        <v>0</v>
      </c>
      <c r="F191" s="38">
        <f>IF(F107=0,0,Prosumer_ONE!$G28)</f>
        <v>0</v>
      </c>
      <c r="G191" s="38">
        <f>IF(G107=0,0,Prosumer_ONE!$G28)</f>
        <v>0</v>
      </c>
      <c r="H191" s="38">
        <f>IF(H107=0,0,Prosumer_ONE!$G28)</f>
        <v>0</v>
      </c>
      <c r="I191" s="38">
        <f>IF(I107=0,0,Prosumer_ONE!$G28)</f>
        <v>0</v>
      </c>
      <c r="J191" s="38">
        <f>IF(J107=0,0,Prosumer_ONE!$G28)</f>
        <v>0</v>
      </c>
      <c r="K191" s="38">
        <f>IF(K107=0,0,Prosumer_ONE!$G28)</f>
        <v>0</v>
      </c>
      <c r="L191" s="38">
        <f>IF(L107=0,0,Prosumer_ONE!$G28)</f>
        <v>0</v>
      </c>
      <c r="M191" s="38">
        <f>IF(M107=0,0,Prosumer_ONE!$G28)</f>
        <v>0</v>
      </c>
      <c r="N191" s="38">
        <f>IF(N107=0,0,Prosumer_ONE!$G28)</f>
        <v>0</v>
      </c>
      <c r="O191" s="38">
        <f>IF(O107=0,0,Prosumer_ONE!$G28)</f>
        <v>0</v>
      </c>
      <c r="P191" s="38">
        <f>IF(P107=0,0,Prosumer_ONE!$G28)</f>
        <v>0</v>
      </c>
      <c r="Q191" s="38">
        <f>IF(Q107=0,0,Prosumer_ONE!$G28)</f>
        <v>0</v>
      </c>
      <c r="R191" s="38">
        <f>IF(R107=0,0,Prosumer_ONE!$G28)</f>
        <v>0</v>
      </c>
      <c r="S191" s="38">
        <f>IF(S107=0,0,Prosumer_ONE!$G28)</f>
        <v>0</v>
      </c>
      <c r="T191" s="38">
        <f>IF(T107=0,0,Prosumer_ONE!$G28)</f>
        <v>0</v>
      </c>
      <c r="U191" s="38">
        <f>IF(U107=0,0,Prosumer_ONE!$G28)</f>
        <v>0</v>
      </c>
      <c r="V191">
        <v>15</v>
      </c>
      <c r="Z191">
        <v>15</v>
      </c>
      <c r="AA191" s="38">
        <f>IF(AA107=0,0,Prosumer_ANE!$G28)</f>
        <v>0</v>
      </c>
      <c r="AB191" s="38">
        <f>IF(AB107=0,0,Prosumer_ANE!$G28)</f>
        <v>0</v>
      </c>
      <c r="AC191" s="38">
        <f>IF(AC107=0,0,Prosumer_ANE!$G28)</f>
        <v>0</v>
      </c>
      <c r="AD191" s="38">
        <f>IF(AD107=0,0,Prosumer_ANE!$G28)</f>
        <v>0</v>
      </c>
      <c r="AE191" s="38">
        <f>IF(AE107=0,0,Prosumer_ANE!$G28)</f>
        <v>0</v>
      </c>
      <c r="AF191" s="38">
        <f>IF(AF107=0,0,Prosumer_ANE!$G28)</f>
        <v>0</v>
      </c>
      <c r="AG191" s="38">
        <f>IF(AG107=0,0,Prosumer_ANE!$G28)</f>
        <v>0</v>
      </c>
      <c r="AH191" s="38">
        <f>IF(AH107=0,0,Prosumer_ANE!$G28)</f>
        <v>0</v>
      </c>
      <c r="AI191" s="38">
        <f>IF(AI107=0,0,Prosumer_ANE!$G28)</f>
        <v>0</v>
      </c>
      <c r="AJ191" s="38">
        <f>IF(AJ107=0,0,Prosumer_ANE!$G28)</f>
        <v>0</v>
      </c>
      <c r="AK191" s="38">
        <f>IF(AK107=0,0,Prosumer_ANE!$G28)</f>
        <v>0</v>
      </c>
      <c r="AL191" s="38">
        <f>IF(AL107=0,0,Prosumer_ANE!$G28)</f>
        <v>0</v>
      </c>
      <c r="AM191" s="38">
        <f>IF(AM107=0,0,Prosumer_ANE!$G28)</f>
        <v>0</v>
      </c>
      <c r="AN191" s="38">
        <f>IF(AN107=0,0,Prosumer_ANE!$G28)</f>
        <v>0</v>
      </c>
      <c r="AO191" s="38">
        <f>IF(AO107=0,0,Prosumer_ANE!$G28)</f>
        <v>0</v>
      </c>
      <c r="AP191" s="38">
        <f>IF(AP107=0,0,Prosumer_ANE!$G28)</f>
        <v>0</v>
      </c>
      <c r="AQ191" s="38">
        <f>IF(AQ107=0,0,Prosumer_ANE!$G28)</f>
        <v>0</v>
      </c>
      <c r="AR191" s="38">
        <f>IF(AR107=0,0,Prosumer_ANE!$G28)</f>
        <v>0</v>
      </c>
      <c r="AS191" s="38">
        <f>IF(AS107=0,0,Prosumer_ANE!$G28)</f>
        <v>0</v>
      </c>
      <c r="AT191" s="38">
        <f>IF(AT107=0,0,Prosumer_ANE!$G28)</f>
        <v>0</v>
      </c>
      <c r="AU191">
        <v>15</v>
      </c>
    </row>
    <row r="192" spans="1:47">
      <c r="A192">
        <v>16</v>
      </c>
      <c r="B192" s="38">
        <f>IF(B108=0,0,Prosumer_ONE!$G29)</f>
        <v>0</v>
      </c>
      <c r="C192" s="38">
        <f>IF(C108=0,0,Prosumer_ONE!$G29)</f>
        <v>0</v>
      </c>
      <c r="D192" s="38">
        <f>IF(D108=0,0,Prosumer_ONE!$G29)</f>
        <v>0</v>
      </c>
      <c r="E192" s="38">
        <f>IF(E108=0,0,Prosumer_ONE!$G29)</f>
        <v>0</v>
      </c>
      <c r="F192" s="38">
        <f>IF(F108=0,0,Prosumer_ONE!$G29)</f>
        <v>0</v>
      </c>
      <c r="G192" s="38">
        <f>IF(G108=0,0,Prosumer_ONE!$G29)</f>
        <v>0</v>
      </c>
      <c r="H192" s="38">
        <f>IF(H108=0,0,Prosumer_ONE!$G29)</f>
        <v>0</v>
      </c>
      <c r="I192" s="38">
        <f>IF(I108=0,0,Prosumer_ONE!$G29)</f>
        <v>0</v>
      </c>
      <c r="J192" s="38">
        <f>IF(J108=0,0,Prosumer_ONE!$G29)</f>
        <v>0</v>
      </c>
      <c r="K192" s="38">
        <f>IF(K108=0,0,Prosumer_ONE!$G29)</f>
        <v>0</v>
      </c>
      <c r="L192" s="38">
        <f>IF(L108=0,0,Prosumer_ONE!$G29)</f>
        <v>0</v>
      </c>
      <c r="M192" s="38">
        <f>IF(M108=0,0,Prosumer_ONE!$G29)</f>
        <v>0</v>
      </c>
      <c r="N192" s="38">
        <f>IF(N108=0,0,Prosumer_ONE!$G29)</f>
        <v>0</v>
      </c>
      <c r="O192" s="38">
        <f>IF(O108=0,0,Prosumer_ONE!$G29)</f>
        <v>0</v>
      </c>
      <c r="P192" s="38">
        <f>IF(P108=0,0,Prosumer_ONE!$G29)</f>
        <v>0</v>
      </c>
      <c r="Q192" s="38">
        <f>IF(Q108=0,0,Prosumer_ONE!$G29)</f>
        <v>0</v>
      </c>
      <c r="R192" s="38">
        <f>IF(R108=0,0,Prosumer_ONE!$G29)</f>
        <v>0</v>
      </c>
      <c r="S192" s="38">
        <f>IF(S108=0,0,Prosumer_ONE!$G29)</f>
        <v>0</v>
      </c>
      <c r="T192" s="38">
        <f>IF(T108=0,0,Prosumer_ONE!$G29)</f>
        <v>0</v>
      </c>
      <c r="U192" s="38">
        <f>IF(U108=0,0,Prosumer_ONE!$G29)</f>
        <v>0</v>
      </c>
      <c r="V192">
        <v>16</v>
      </c>
      <c r="Z192">
        <v>16</v>
      </c>
      <c r="AA192" s="38">
        <f>IF(AA108=0,0,Prosumer_ANE!$G29)</f>
        <v>0</v>
      </c>
      <c r="AB192" s="38">
        <f>IF(AB108=0,0,Prosumer_ANE!$G29)</f>
        <v>0</v>
      </c>
      <c r="AC192" s="38">
        <f>IF(AC108=0,0,Prosumer_ANE!$G29)</f>
        <v>0</v>
      </c>
      <c r="AD192" s="38">
        <f>IF(AD108=0,0,Prosumer_ANE!$G29)</f>
        <v>0</v>
      </c>
      <c r="AE192" s="38">
        <f>IF(AE108=0,0,Prosumer_ANE!$G29)</f>
        <v>0</v>
      </c>
      <c r="AF192" s="38">
        <f>IF(AF108=0,0,Prosumer_ANE!$G29)</f>
        <v>0</v>
      </c>
      <c r="AG192" s="38">
        <f>IF(AG108=0,0,Prosumer_ANE!$G29)</f>
        <v>0</v>
      </c>
      <c r="AH192" s="38">
        <f>IF(AH108=0,0,Prosumer_ANE!$G29)</f>
        <v>0</v>
      </c>
      <c r="AI192" s="38">
        <f>IF(AI108=0,0,Prosumer_ANE!$G29)</f>
        <v>0</v>
      </c>
      <c r="AJ192" s="38">
        <f>IF(AJ108=0,0,Prosumer_ANE!$G29)</f>
        <v>0</v>
      </c>
      <c r="AK192" s="38">
        <f>IF(AK108=0,0,Prosumer_ANE!$G29)</f>
        <v>0</v>
      </c>
      <c r="AL192" s="38">
        <f>IF(AL108=0,0,Prosumer_ANE!$G29)</f>
        <v>0</v>
      </c>
      <c r="AM192" s="38">
        <f>IF(AM108=0,0,Prosumer_ANE!$G29)</f>
        <v>0</v>
      </c>
      <c r="AN192" s="38">
        <f>IF(AN108=0,0,Prosumer_ANE!$G29)</f>
        <v>0</v>
      </c>
      <c r="AO192" s="38">
        <f>IF(AO108=0,0,Prosumer_ANE!$G29)</f>
        <v>0</v>
      </c>
      <c r="AP192" s="38">
        <f>IF(AP108=0,0,Prosumer_ANE!$G29)</f>
        <v>0</v>
      </c>
      <c r="AQ192" s="38">
        <f>IF(AQ108=0,0,Prosumer_ANE!$G29)</f>
        <v>0</v>
      </c>
      <c r="AR192" s="38">
        <f>IF(AR108=0,0,Prosumer_ANE!$G29)</f>
        <v>0</v>
      </c>
      <c r="AS192" s="38">
        <f>IF(AS108=0,0,Prosumer_ANE!$G29)</f>
        <v>0</v>
      </c>
      <c r="AT192" s="38">
        <f>IF(AT108=0,0,Prosumer_ANE!$G29)</f>
        <v>0</v>
      </c>
      <c r="AU192">
        <v>16</v>
      </c>
    </row>
    <row r="193" spans="1:47">
      <c r="A193">
        <v>17</v>
      </c>
      <c r="B193" s="38">
        <f>IF(B109=0,0,Prosumer_ONE!$G30)</f>
        <v>0</v>
      </c>
      <c r="C193" s="38">
        <f>IF(C109=0,0,Prosumer_ONE!$G30)</f>
        <v>0</v>
      </c>
      <c r="D193" s="38">
        <f>IF(D109=0,0,Prosumer_ONE!$G30)</f>
        <v>0</v>
      </c>
      <c r="E193" s="38">
        <f>IF(E109=0,0,Prosumer_ONE!$G30)</f>
        <v>0</v>
      </c>
      <c r="F193" s="38">
        <f>IF(F109=0,0,Prosumer_ONE!$G30)</f>
        <v>0</v>
      </c>
      <c r="G193" s="38">
        <f>IF(G109=0,0,Prosumer_ONE!$G30)</f>
        <v>0</v>
      </c>
      <c r="H193" s="38">
        <f>IF(H109=0,0,Prosumer_ONE!$G30)</f>
        <v>0</v>
      </c>
      <c r="I193" s="38">
        <f>IF(I109=0,0,Prosumer_ONE!$G30)</f>
        <v>0</v>
      </c>
      <c r="J193" s="38">
        <f>IF(J109=0,0,Prosumer_ONE!$G30)</f>
        <v>0</v>
      </c>
      <c r="K193" s="38">
        <f>IF(K109=0,0,Prosumer_ONE!$G30)</f>
        <v>0</v>
      </c>
      <c r="L193" s="38">
        <f>IF(L109=0,0,Prosumer_ONE!$G30)</f>
        <v>0</v>
      </c>
      <c r="M193" s="38">
        <f>IF(M109=0,0,Prosumer_ONE!$G30)</f>
        <v>0</v>
      </c>
      <c r="N193" s="38">
        <f>IF(N109=0,0,Prosumer_ONE!$G30)</f>
        <v>0</v>
      </c>
      <c r="O193" s="38">
        <f>IF(O109=0,0,Prosumer_ONE!$G30)</f>
        <v>0</v>
      </c>
      <c r="P193" s="38">
        <f>IF(P109=0,0,Prosumer_ONE!$G30)</f>
        <v>0</v>
      </c>
      <c r="Q193" s="38">
        <f>IF(Q109=0,0,Prosumer_ONE!$G30)</f>
        <v>0</v>
      </c>
      <c r="R193" s="38">
        <f>IF(R109=0,0,Prosumer_ONE!$G30)</f>
        <v>0</v>
      </c>
      <c r="S193" s="38">
        <f>IF(S109=0,0,Prosumer_ONE!$G30)</f>
        <v>0</v>
      </c>
      <c r="T193" s="38">
        <f>IF(T109=0,0,Prosumer_ONE!$G30)</f>
        <v>0</v>
      </c>
      <c r="U193" s="38">
        <f>IF(U109=0,0,Prosumer_ONE!$G30)</f>
        <v>0</v>
      </c>
      <c r="V193">
        <v>17</v>
      </c>
      <c r="Z193">
        <v>17</v>
      </c>
      <c r="AA193" s="38">
        <f>IF(AA109=0,0,Prosumer_ANE!$G30)</f>
        <v>0</v>
      </c>
      <c r="AB193" s="38">
        <f>IF(AB109=0,0,Prosumer_ANE!$G30)</f>
        <v>0</v>
      </c>
      <c r="AC193" s="38">
        <f>IF(AC109=0,0,Prosumer_ANE!$G30)</f>
        <v>0</v>
      </c>
      <c r="AD193" s="38">
        <f>IF(AD109=0,0,Prosumer_ANE!$G30)</f>
        <v>0</v>
      </c>
      <c r="AE193" s="38">
        <f>IF(AE109=0,0,Prosumer_ANE!$G30)</f>
        <v>0</v>
      </c>
      <c r="AF193" s="38">
        <f>IF(AF109=0,0,Prosumer_ANE!$G30)</f>
        <v>0</v>
      </c>
      <c r="AG193" s="38">
        <f>IF(AG109=0,0,Prosumer_ANE!$G30)</f>
        <v>0</v>
      </c>
      <c r="AH193" s="38">
        <f>IF(AH109=0,0,Prosumer_ANE!$G30)</f>
        <v>0</v>
      </c>
      <c r="AI193" s="38">
        <f>IF(AI109=0,0,Prosumer_ANE!$G30)</f>
        <v>0</v>
      </c>
      <c r="AJ193" s="38">
        <f>IF(AJ109=0,0,Prosumer_ANE!$G30)</f>
        <v>0</v>
      </c>
      <c r="AK193" s="38">
        <f>IF(AK109=0,0,Prosumer_ANE!$G30)</f>
        <v>0</v>
      </c>
      <c r="AL193" s="38">
        <f>IF(AL109=0,0,Prosumer_ANE!$G30)</f>
        <v>0</v>
      </c>
      <c r="AM193" s="38">
        <f>IF(AM109=0,0,Prosumer_ANE!$G30)</f>
        <v>0</v>
      </c>
      <c r="AN193" s="38">
        <f>IF(AN109=0,0,Prosumer_ANE!$G30)</f>
        <v>0</v>
      </c>
      <c r="AO193" s="38">
        <f>IF(AO109=0,0,Prosumer_ANE!$G30)</f>
        <v>0</v>
      </c>
      <c r="AP193" s="38">
        <f>IF(AP109=0,0,Prosumer_ANE!$G30)</f>
        <v>0</v>
      </c>
      <c r="AQ193" s="38">
        <f>IF(AQ109=0,0,Prosumer_ANE!$G30)</f>
        <v>0</v>
      </c>
      <c r="AR193" s="38">
        <f>IF(AR109=0,0,Prosumer_ANE!$G30)</f>
        <v>0</v>
      </c>
      <c r="AS193" s="38">
        <f>IF(AS109=0,0,Prosumer_ANE!$G30)</f>
        <v>0</v>
      </c>
      <c r="AT193" s="38">
        <f>IF(AT109=0,0,Prosumer_ANE!$G30)</f>
        <v>0</v>
      </c>
      <c r="AU193">
        <v>17</v>
      </c>
    </row>
    <row r="194" spans="1:47">
      <c r="A194">
        <v>18</v>
      </c>
      <c r="B194" s="38">
        <f>IF(B110=0,0,Prosumer_ONE!$G31)</f>
        <v>0</v>
      </c>
      <c r="C194" s="38">
        <f>IF(C110=0,0,Prosumer_ONE!$G31)</f>
        <v>0</v>
      </c>
      <c r="D194" s="38">
        <f>IF(D110=0,0,Prosumer_ONE!$G31)</f>
        <v>0</v>
      </c>
      <c r="E194" s="38">
        <f>IF(E110=0,0,Prosumer_ONE!$G31)</f>
        <v>0</v>
      </c>
      <c r="F194" s="38">
        <f>IF(F110=0,0,Prosumer_ONE!$G31)</f>
        <v>0</v>
      </c>
      <c r="G194" s="38">
        <f>IF(G110=0,0,Prosumer_ONE!$G31)</f>
        <v>0</v>
      </c>
      <c r="H194" s="38">
        <f>IF(H110=0,0,Prosumer_ONE!$G31)</f>
        <v>0</v>
      </c>
      <c r="I194" s="38">
        <f>IF(I110=0,0,Prosumer_ONE!$G31)</f>
        <v>0</v>
      </c>
      <c r="J194" s="38">
        <f>IF(J110=0,0,Prosumer_ONE!$G31)</f>
        <v>0</v>
      </c>
      <c r="K194" s="38">
        <f>IF(K110=0,0,Prosumer_ONE!$G31)</f>
        <v>0</v>
      </c>
      <c r="L194" s="38">
        <f>IF(L110=0,0,Prosumer_ONE!$G31)</f>
        <v>0</v>
      </c>
      <c r="M194" s="38">
        <f>IF(M110=0,0,Prosumer_ONE!$G31)</f>
        <v>0</v>
      </c>
      <c r="N194" s="38">
        <f>IF(N110=0,0,Prosumer_ONE!$G31)</f>
        <v>0</v>
      </c>
      <c r="O194" s="38">
        <f>IF(O110=0,0,Prosumer_ONE!$G31)</f>
        <v>0</v>
      </c>
      <c r="P194" s="38">
        <f>IF(P110=0,0,Prosumer_ONE!$G31)</f>
        <v>0</v>
      </c>
      <c r="Q194" s="38">
        <f>IF(Q110=0,0,Prosumer_ONE!$G31)</f>
        <v>0</v>
      </c>
      <c r="R194" s="38">
        <f>IF(R110=0,0,Prosumer_ONE!$G31)</f>
        <v>0</v>
      </c>
      <c r="S194" s="38">
        <f>IF(S110=0,0,Prosumer_ONE!$G31)</f>
        <v>0</v>
      </c>
      <c r="T194" s="38">
        <f>IF(T110=0,0,Prosumer_ONE!$G31)</f>
        <v>0</v>
      </c>
      <c r="U194" s="38">
        <f>IF(U110=0,0,Prosumer_ONE!$G31)</f>
        <v>0</v>
      </c>
      <c r="V194">
        <v>18</v>
      </c>
      <c r="Z194">
        <v>18</v>
      </c>
      <c r="AA194" s="38">
        <f>IF(AA110=0,0,Prosumer_ANE!$G31)</f>
        <v>0</v>
      </c>
      <c r="AB194" s="38">
        <f>IF(AB110=0,0,Prosumer_ANE!$G31)</f>
        <v>0</v>
      </c>
      <c r="AC194" s="38">
        <f>IF(AC110=0,0,Prosumer_ANE!$G31)</f>
        <v>0</v>
      </c>
      <c r="AD194" s="38">
        <f>IF(AD110=0,0,Prosumer_ANE!$G31)</f>
        <v>0</v>
      </c>
      <c r="AE194" s="38">
        <f>IF(AE110=0,0,Prosumer_ANE!$G31)</f>
        <v>0</v>
      </c>
      <c r="AF194" s="38">
        <f>IF(AF110=0,0,Prosumer_ANE!$G31)</f>
        <v>0</v>
      </c>
      <c r="AG194" s="38">
        <f>IF(AG110=0,0,Prosumer_ANE!$G31)</f>
        <v>0</v>
      </c>
      <c r="AH194" s="38">
        <f>IF(AH110=0,0,Prosumer_ANE!$G31)</f>
        <v>0</v>
      </c>
      <c r="AI194" s="38">
        <f>IF(AI110=0,0,Prosumer_ANE!$G31)</f>
        <v>0</v>
      </c>
      <c r="AJ194" s="38">
        <f>IF(AJ110=0,0,Prosumer_ANE!$G31)</f>
        <v>0</v>
      </c>
      <c r="AK194" s="38">
        <f>IF(AK110=0,0,Prosumer_ANE!$G31)</f>
        <v>0</v>
      </c>
      <c r="AL194" s="38">
        <f>IF(AL110=0,0,Prosumer_ANE!$G31)</f>
        <v>0</v>
      </c>
      <c r="AM194" s="38">
        <f>IF(AM110=0,0,Prosumer_ANE!$G31)</f>
        <v>0</v>
      </c>
      <c r="AN194" s="38">
        <f>IF(AN110=0,0,Prosumer_ANE!$G31)</f>
        <v>0</v>
      </c>
      <c r="AO194" s="38">
        <f>IF(AO110=0,0,Prosumer_ANE!$G31)</f>
        <v>0</v>
      </c>
      <c r="AP194" s="38">
        <f>IF(AP110=0,0,Prosumer_ANE!$G31)</f>
        <v>0</v>
      </c>
      <c r="AQ194" s="38">
        <f>IF(AQ110=0,0,Prosumer_ANE!$G31)</f>
        <v>0</v>
      </c>
      <c r="AR194" s="38">
        <f>IF(AR110=0,0,Prosumer_ANE!$G31)</f>
        <v>0</v>
      </c>
      <c r="AS194" s="38">
        <f>IF(AS110=0,0,Prosumer_ANE!$G31)</f>
        <v>0</v>
      </c>
      <c r="AT194" s="38">
        <f>IF(AT110=0,0,Prosumer_ANE!$G31)</f>
        <v>0</v>
      </c>
      <c r="AU194">
        <v>18</v>
      </c>
    </row>
    <row r="195" spans="1:47">
      <c r="A195">
        <v>19</v>
      </c>
      <c r="B195" s="38">
        <f>IF(B111=0,0,Prosumer_ONE!$G32)</f>
        <v>0</v>
      </c>
      <c r="C195" s="38">
        <f>IF(C111=0,0,Prosumer_ONE!$G32)</f>
        <v>0</v>
      </c>
      <c r="D195" s="38">
        <f>IF(D111=0,0,Prosumer_ONE!$G32)</f>
        <v>0</v>
      </c>
      <c r="E195" s="38">
        <f>IF(E111=0,0,Prosumer_ONE!$G32)</f>
        <v>0</v>
      </c>
      <c r="F195" s="38">
        <f>IF(F111=0,0,Prosumer_ONE!$G32)</f>
        <v>0</v>
      </c>
      <c r="G195" s="38">
        <f>IF(G111=0,0,Prosumer_ONE!$G32)</f>
        <v>0</v>
      </c>
      <c r="H195" s="38">
        <f>IF(H111=0,0,Prosumer_ONE!$G32)</f>
        <v>0</v>
      </c>
      <c r="I195" s="38">
        <f>IF(I111=0,0,Prosumer_ONE!$G32)</f>
        <v>0</v>
      </c>
      <c r="J195" s="38">
        <f>IF(J111=0,0,Prosumer_ONE!$G32)</f>
        <v>0</v>
      </c>
      <c r="K195" s="38">
        <f>IF(K111=0,0,Prosumer_ONE!$G32)</f>
        <v>0</v>
      </c>
      <c r="L195" s="38">
        <f>IF(L111=0,0,Prosumer_ONE!$G32)</f>
        <v>0</v>
      </c>
      <c r="M195" s="38">
        <f>IF(M111=0,0,Prosumer_ONE!$G32)</f>
        <v>0</v>
      </c>
      <c r="N195" s="38">
        <f>IF(N111=0,0,Prosumer_ONE!$G32)</f>
        <v>0</v>
      </c>
      <c r="O195" s="38">
        <f>IF(O111=0,0,Prosumer_ONE!$G32)</f>
        <v>0</v>
      </c>
      <c r="P195" s="38">
        <f>IF(P111=0,0,Prosumer_ONE!$G32)</f>
        <v>0</v>
      </c>
      <c r="Q195" s="38">
        <f>IF(Q111=0,0,Prosumer_ONE!$G32)</f>
        <v>0</v>
      </c>
      <c r="R195" s="38">
        <f>IF(R111=0,0,Prosumer_ONE!$G32)</f>
        <v>0</v>
      </c>
      <c r="S195" s="38">
        <f>IF(S111=0,0,Prosumer_ONE!$G32)</f>
        <v>0</v>
      </c>
      <c r="T195" s="38">
        <f>IF(T111=0,0,Prosumer_ONE!$G32)</f>
        <v>0</v>
      </c>
      <c r="U195" s="38">
        <f>IF(U111=0,0,Prosumer_ONE!$G32)</f>
        <v>0</v>
      </c>
      <c r="V195">
        <v>19</v>
      </c>
      <c r="Z195">
        <v>19</v>
      </c>
      <c r="AA195" s="38">
        <f>IF(AA111=0,0,Prosumer_ANE!$G32)</f>
        <v>0</v>
      </c>
      <c r="AB195" s="38">
        <f>IF(AB111=0,0,Prosumer_ANE!$G32)</f>
        <v>0</v>
      </c>
      <c r="AC195" s="38">
        <f>IF(AC111=0,0,Prosumer_ANE!$G32)</f>
        <v>0</v>
      </c>
      <c r="AD195" s="38">
        <f>IF(AD111=0,0,Prosumer_ANE!$G32)</f>
        <v>0</v>
      </c>
      <c r="AE195" s="38">
        <f>IF(AE111=0,0,Prosumer_ANE!$G32)</f>
        <v>0</v>
      </c>
      <c r="AF195" s="38">
        <f>IF(AF111=0,0,Prosumer_ANE!$G32)</f>
        <v>0</v>
      </c>
      <c r="AG195" s="38">
        <f>IF(AG111=0,0,Prosumer_ANE!$G32)</f>
        <v>0</v>
      </c>
      <c r="AH195" s="38">
        <f>IF(AH111=0,0,Prosumer_ANE!$G32)</f>
        <v>0</v>
      </c>
      <c r="AI195" s="38">
        <f>IF(AI111=0,0,Prosumer_ANE!$G32)</f>
        <v>0</v>
      </c>
      <c r="AJ195" s="38">
        <f>IF(AJ111=0,0,Prosumer_ANE!$G32)</f>
        <v>0</v>
      </c>
      <c r="AK195" s="38">
        <f>IF(AK111=0,0,Prosumer_ANE!$G32)</f>
        <v>0</v>
      </c>
      <c r="AL195" s="38">
        <f>IF(AL111=0,0,Prosumer_ANE!$G32)</f>
        <v>0</v>
      </c>
      <c r="AM195" s="38">
        <f>IF(AM111=0,0,Prosumer_ANE!$G32)</f>
        <v>0</v>
      </c>
      <c r="AN195" s="38">
        <f>IF(AN111=0,0,Prosumer_ANE!$G32)</f>
        <v>0</v>
      </c>
      <c r="AO195" s="38">
        <f>IF(AO111=0,0,Prosumer_ANE!$G32)</f>
        <v>0</v>
      </c>
      <c r="AP195" s="38">
        <f>IF(AP111=0,0,Prosumer_ANE!$G32)</f>
        <v>0</v>
      </c>
      <c r="AQ195" s="38">
        <f>IF(AQ111=0,0,Prosumer_ANE!$G32)</f>
        <v>0</v>
      </c>
      <c r="AR195" s="38">
        <f>IF(AR111=0,0,Prosumer_ANE!$G32)</f>
        <v>0</v>
      </c>
      <c r="AS195" s="38">
        <f>IF(AS111=0,0,Prosumer_ANE!$G32)</f>
        <v>0</v>
      </c>
      <c r="AT195" s="38">
        <f>IF(AT111=0,0,Prosumer_ANE!$G32)</f>
        <v>0</v>
      </c>
      <c r="AU195">
        <v>19</v>
      </c>
    </row>
    <row r="196" spans="1:47">
      <c r="A196">
        <v>20</v>
      </c>
      <c r="B196" s="38">
        <f>IF(B112=0,0,Prosumer_ONE!$G33)</f>
        <v>0</v>
      </c>
      <c r="C196" s="38">
        <f>IF(C112=0,0,Prosumer_ONE!$G33)</f>
        <v>0</v>
      </c>
      <c r="D196" s="38">
        <f>IF(D112=0,0,Prosumer_ONE!$G33)</f>
        <v>0</v>
      </c>
      <c r="E196" s="38">
        <f>IF(E112=0,0,Prosumer_ONE!$G33)</f>
        <v>0</v>
      </c>
      <c r="F196" s="38">
        <f>IF(F112=0,0,Prosumer_ONE!$G33)</f>
        <v>0</v>
      </c>
      <c r="G196" s="38">
        <f>IF(G112=0,0,Prosumer_ONE!$G33)</f>
        <v>0</v>
      </c>
      <c r="H196" s="38">
        <f>IF(H112=0,0,Prosumer_ONE!$G33)</f>
        <v>0</v>
      </c>
      <c r="I196" s="38">
        <f>IF(I112=0,0,Prosumer_ONE!$G33)</f>
        <v>0</v>
      </c>
      <c r="J196" s="38">
        <f>IF(J112=0,0,Prosumer_ONE!$G33)</f>
        <v>0</v>
      </c>
      <c r="K196" s="38">
        <f>IF(K112=0,0,Prosumer_ONE!$G33)</f>
        <v>0</v>
      </c>
      <c r="L196" s="38">
        <f>IF(L112=0,0,Prosumer_ONE!$G33)</f>
        <v>0</v>
      </c>
      <c r="M196" s="38">
        <f>IF(M112=0,0,Prosumer_ONE!$G33)</f>
        <v>0</v>
      </c>
      <c r="N196" s="38">
        <f>IF(N112=0,0,Prosumer_ONE!$G33)</f>
        <v>0</v>
      </c>
      <c r="O196" s="38">
        <f>IF(O112=0,0,Prosumer_ONE!$G33)</f>
        <v>0</v>
      </c>
      <c r="P196" s="38">
        <f>IF(P112=0,0,Prosumer_ONE!$G33)</f>
        <v>0</v>
      </c>
      <c r="Q196" s="38">
        <f>IF(Q112=0,0,Prosumer_ONE!$G33)</f>
        <v>0</v>
      </c>
      <c r="R196" s="38">
        <f>IF(R112=0,0,Prosumer_ONE!$G33)</f>
        <v>0</v>
      </c>
      <c r="S196" s="38">
        <f>IF(S112=0,0,Prosumer_ONE!$G33)</f>
        <v>0</v>
      </c>
      <c r="T196" s="38">
        <f>IF(T112=0,0,Prosumer_ONE!$G33)</f>
        <v>0</v>
      </c>
      <c r="U196" s="38">
        <f>IF(U112=0,0,Prosumer_ONE!$G33)</f>
        <v>0</v>
      </c>
      <c r="V196">
        <v>20</v>
      </c>
      <c r="Z196">
        <v>20</v>
      </c>
      <c r="AA196" s="38">
        <f>IF(AA112=0,0,Prosumer_ANE!$G33)</f>
        <v>0</v>
      </c>
      <c r="AB196" s="38">
        <f>IF(AB112=0,0,Prosumer_ANE!$G33)</f>
        <v>0</v>
      </c>
      <c r="AC196" s="38">
        <f>IF(AC112=0,0,Prosumer_ANE!$G33)</f>
        <v>0</v>
      </c>
      <c r="AD196" s="38">
        <f>IF(AD112=0,0,Prosumer_ANE!$G33)</f>
        <v>0</v>
      </c>
      <c r="AE196" s="38">
        <f>IF(AE112=0,0,Prosumer_ANE!$G33)</f>
        <v>0</v>
      </c>
      <c r="AF196" s="38">
        <f>IF(AF112=0,0,Prosumer_ANE!$G33)</f>
        <v>0</v>
      </c>
      <c r="AG196" s="38">
        <f>IF(AG112=0,0,Prosumer_ANE!$G33)</f>
        <v>0</v>
      </c>
      <c r="AH196" s="38">
        <f>IF(AH112=0,0,Prosumer_ANE!$G33)</f>
        <v>0</v>
      </c>
      <c r="AI196" s="38">
        <f>IF(AI112=0,0,Prosumer_ANE!$G33)</f>
        <v>0</v>
      </c>
      <c r="AJ196" s="38">
        <f>IF(AJ112=0,0,Prosumer_ANE!$G33)</f>
        <v>0</v>
      </c>
      <c r="AK196" s="38">
        <f>IF(AK112=0,0,Prosumer_ANE!$G33)</f>
        <v>0</v>
      </c>
      <c r="AL196" s="38">
        <f>IF(AL112=0,0,Prosumer_ANE!$G33)</f>
        <v>0</v>
      </c>
      <c r="AM196" s="38">
        <f>IF(AM112=0,0,Prosumer_ANE!$G33)</f>
        <v>0</v>
      </c>
      <c r="AN196" s="38">
        <f>IF(AN112=0,0,Prosumer_ANE!$G33)</f>
        <v>0</v>
      </c>
      <c r="AO196" s="38">
        <f>IF(AO112=0,0,Prosumer_ANE!$G33)</f>
        <v>0</v>
      </c>
      <c r="AP196" s="38">
        <f>IF(AP112=0,0,Prosumer_ANE!$G33)</f>
        <v>0</v>
      </c>
      <c r="AQ196" s="38">
        <f>IF(AQ112=0,0,Prosumer_ANE!$G33)</f>
        <v>0</v>
      </c>
      <c r="AR196" s="38">
        <f>IF(AR112=0,0,Prosumer_ANE!$G33)</f>
        <v>0</v>
      </c>
      <c r="AS196" s="38">
        <f>IF(AS112=0,0,Prosumer_ANE!$G33)</f>
        <v>0</v>
      </c>
      <c r="AT196" s="38">
        <f>IF(AT112=0,0,Prosumer_ANE!$G33)</f>
        <v>0</v>
      </c>
      <c r="AU196">
        <v>20</v>
      </c>
    </row>
    <row r="197" spans="1:47">
      <c r="B197" s="73">
        <f>MAX(B198:B199)</f>
        <v>20</v>
      </c>
      <c r="C197" s="73">
        <f t="shared" ref="C197:U197" si="6">MAX(C198:C199)</f>
        <v>20</v>
      </c>
      <c r="D197" s="73">
        <f t="shared" si="6"/>
        <v>20</v>
      </c>
      <c r="E197" s="73">
        <f t="shared" si="6"/>
        <v>20</v>
      </c>
      <c r="F197" s="73">
        <f t="shared" si="6"/>
        <v>20</v>
      </c>
      <c r="G197" s="73">
        <f t="shared" si="6"/>
        <v>0</v>
      </c>
      <c r="H197" s="73">
        <f t="shared" si="6"/>
        <v>0</v>
      </c>
      <c r="I197" s="73">
        <f t="shared" si="6"/>
        <v>0</v>
      </c>
      <c r="J197" s="73">
        <f t="shared" si="6"/>
        <v>0</v>
      </c>
      <c r="K197" s="73">
        <f t="shared" si="6"/>
        <v>0</v>
      </c>
      <c r="L197" s="73">
        <f t="shared" si="6"/>
        <v>0</v>
      </c>
      <c r="M197" s="73">
        <f t="shared" si="6"/>
        <v>0</v>
      </c>
      <c r="N197" s="73">
        <f t="shared" si="6"/>
        <v>0</v>
      </c>
      <c r="O197" s="73">
        <f t="shared" si="6"/>
        <v>0</v>
      </c>
      <c r="P197" s="73">
        <f t="shared" si="6"/>
        <v>0</v>
      </c>
      <c r="Q197" s="73">
        <f t="shared" si="6"/>
        <v>0</v>
      </c>
      <c r="R197" s="73">
        <f t="shared" si="6"/>
        <v>0</v>
      </c>
      <c r="S197" s="73">
        <f t="shared" si="6"/>
        <v>0</v>
      </c>
      <c r="T197" s="73">
        <f t="shared" si="6"/>
        <v>0</v>
      </c>
      <c r="U197" s="73">
        <f t="shared" si="6"/>
        <v>0</v>
      </c>
      <c r="AA197" s="73">
        <f>MAX(AA198:AA199)</f>
        <v>20</v>
      </c>
      <c r="AB197" s="73">
        <f t="shared" ref="AB197:AT197" si="7">MAX(AB198:AB199)</f>
        <v>20</v>
      </c>
      <c r="AC197" s="73">
        <f t="shared" si="7"/>
        <v>20</v>
      </c>
      <c r="AD197" s="73">
        <f t="shared" si="7"/>
        <v>20</v>
      </c>
      <c r="AE197" s="73">
        <f t="shared" si="7"/>
        <v>20</v>
      </c>
      <c r="AF197" s="73">
        <f t="shared" si="7"/>
        <v>0</v>
      </c>
      <c r="AG197" s="73">
        <f t="shared" si="7"/>
        <v>0</v>
      </c>
      <c r="AH197" s="73">
        <f t="shared" si="7"/>
        <v>0</v>
      </c>
      <c r="AI197" s="73">
        <f t="shared" si="7"/>
        <v>0</v>
      </c>
      <c r="AJ197" s="73">
        <f t="shared" si="7"/>
        <v>0</v>
      </c>
      <c r="AK197" s="73">
        <f t="shared" si="7"/>
        <v>0</v>
      </c>
      <c r="AL197" s="73">
        <f t="shared" si="7"/>
        <v>0</v>
      </c>
      <c r="AM197" s="73">
        <f t="shared" si="7"/>
        <v>0</v>
      </c>
      <c r="AN197" s="73">
        <f t="shared" si="7"/>
        <v>0</v>
      </c>
      <c r="AO197" s="73">
        <f t="shared" si="7"/>
        <v>0</v>
      </c>
      <c r="AP197" s="73">
        <f t="shared" si="7"/>
        <v>0</v>
      </c>
      <c r="AQ197" s="73">
        <f t="shared" si="7"/>
        <v>0</v>
      </c>
      <c r="AR197" s="73">
        <f t="shared" si="7"/>
        <v>0</v>
      </c>
      <c r="AS197" s="73">
        <f t="shared" si="7"/>
        <v>0</v>
      </c>
      <c r="AT197" s="73">
        <f t="shared" si="7"/>
        <v>0</v>
      </c>
    </row>
    <row r="198" spans="1:47">
      <c r="A198" t="s">
        <v>35</v>
      </c>
      <c r="B198" s="38">
        <f>MAX(B177)</f>
        <v>0</v>
      </c>
      <c r="C198" s="38">
        <f>MAX(C177)</f>
        <v>20</v>
      </c>
      <c r="D198" s="38">
        <f>MAX(D177:D178)</f>
        <v>20</v>
      </c>
      <c r="E198" s="38">
        <f>MAX(E177:E179)</f>
        <v>20</v>
      </c>
      <c r="F198" s="38">
        <f>MAX(F177:F180)</f>
        <v>20</v>
      </c>
      <c r="G198" s="38">
        <f>MAX(G177:G181)</f>
        <v>0</v>
      </c>
      <c r="H198" s="38">
        <f>MAX(H177:H182)</f>
        <v>0</v>
      </c>
      <c r="I198" s="38">
        <f>MAX(I177:I183)</f>
        <v>0</v>
      </c>
      <c r="J198" s="38">
        <f>MAX(J177:J184)</f>
        <v>0</v>
      </c>
      <c r="K198" s="38">
        <f>MAX(K177:K185)</f>
        <v>0</v>
      </c>
      <c r="L198" s="38">
        <f>MAX(L177:L186)</f>
        <v>0</v>
      </c>
      <c r="M198" s="38">
        <f>MAX(M177:M187)</f>
        <v>0</v>
      </c>
      <c r="N198" s="38">
        <f>MAX(N177:N188)</f>
        <v>0</v>
      </c>
      <c r="O198" s="38">
        <f>MAX(O177:O189)</f>
        <v>0</v>
      </c>
      <c r="P198" s="38">
        <f>MAX(P177:P190)</f>
        <v>0</v>
      </c>
      <c r="Q198" s="38">
        <f>MAX(Q177:Q191)</f>
        <v>0</v>
      </c>
      <c r="R198" s="38">
        <f>MAX(R177:R192)</f>
        <v>0</v>
      </c>
      <c r="S198" s="38">
        <f>MAX(S177:S193)</f>
        <v>0</v>
      </c>
      <c r="T198" s="38">
        <f>MAX(T177:T194)</f>
        <v>0</v>
      </c>
      <c r="U198" s="38">
        <f>MAX(U177:U195)</f>
        <v>0</v>
      </c>
      <c r="Z198" t="s">
        <v>35</v>
      </c>
      <c r="AA198" s="38">
        <f>MAX(AA177)</f>
        <v>0</v>
      </c>
      <c r="AB198" s="38">
        <f>MAX(AB177)</f>
        <v>20</v>
      </c>
      <c r="AC198" s="38">
        <f>MAX(AC177:AC178)</f>
        <v>20</v>
      </c>
      <c r="AD198" s="38">
        <f>MAX(AD177:AD179)</f>
        <v>20</v>
      </c>
      <c r="AE198" s="38">
        <f>MAX(AE177:AE180)</f>
        <v>20</v>
      </c>
      <c r="AF198" s="38">
        <f>MAX(AF177:AF181)</f>
        <v>0</v>
      </c>
      <c r="AG198" s="38">
        <f>MAX(AG177:AG182)</f>
        <v>0</v>
      </c>
      <c r="AH198" s="38">
        <f>MAX(AH177:AH183)</f>
        <v>0</v>
      </c>
      <c r="AI198" s="38">
        <f>MAX(AI177:AI184)</f>
        <v>0</v>
      </c>
      <c r="AJ198" s="38">
        <f>MAX(AJ177:AJ185)</f>
        <v>0</v>
      </c>
      <c r="AK198" s="38">
        <f>MAX(AK177:AK186)</f>
        <v>0</v>
      </c>
      <c r="AL198" s="38">
        <f>MAX(AL177:AL187)</f>
        <v>0</v>
      </c>
      <c r="AM198" s="38">
        <f>MAX(AM177:AM188)</f>
        <v>0</v>
      </c>
      <c r="AN198" s="38">
        <f>MAX(AN177:AN189)</f>
        <v>0</v>
      </c>
      <c r="AO198" s="38">
        <f>MAX(AO177:AO190)</f>
        <v>0</v>
      </c>
      <c r="AP198" s="38">
        <f>MAX(AP177:AP191)</f>
        <v>0</v>
      </c>
      <c r="AQ198" s="38">
        <f>MAX(AQ177:AQ192)</f>
        <v>0</v>
      </c>
      <c r="AR198" s="38">
        <f>MAX(AR177:AR193)</f>
        <v>0</v>
      </c>
      <c r="AS198" s="38">
        <f>MAX(AS177:AS194)</f>
        <v>0</v>
      </c>
      <c r="AT198" s="38">
        <f>MAX(AT177:AT195)</f>
        <v>0</v>
      </c>
    </row>
    <row r="199" spans="1:47">
      <c r="A199" t="s">
        <v>36</v>
      </c>
      <c r="B199" s="38">
        <f>MAX(B178:B196)</f>
        <v>20</v>
      </c>
      <c r="C199" s="38">
        <f>MAX(C179:C196)</f>
        <v>20</v>
      </c>
      <c r="D199" s="38">
        <f>MAX(D180:D196)</f>
        <v>20</v>
      </c>
      <c r="E199" s="38">
        <f>MAX(E181:E196)</f>
        <v>20</v>
      </c>
      <c r="F199" s="38">
        <f>MAX(F182:F196)</f>
        <v>0</v>
      </c>
      <c r="G199" s="38">
        <f>MAX(G182:G196)</f>
        <v>0</v>
      </c>
      <c r="H199" s="38">
        <f>MAX(H184:H196)</f>
        <v>0</v>
      </c>
      <c r="I199" s="38">
        <f>MAX(I185:I196)</f>
        <v>0</v>
      </c>
      <c r="J199" s="38">
        <f>MAX(J186:J196)</f>
        <v>0</v>
      </c>
      <c r="K199" s="38">
        <f>MAX(K187:K196)</f>
        <v>0</v>
      </c>
      <c r="L199" s="38">
        <f>MAX(L188:L196)</f>
        <v>0</v>
      </c>
      <c r="M199" s="38">
        <f>MAX(M189:M196)</f>
        <v>0</v>
      </c>
      <c r="N199" s="38">
        <f>MAX(N190:N196)</f>
        <v>0</v>
      </c>
      <c r="O199" s="38">
        <f>MAX(O191:O196)</f>
        <v>0</v>
      </c>
      <c r="P199" s="38">
        <f>MAX(P192:P196)</f>
        <v>0</v>
      </c>
      <c r="Q199" s="38">
        <f>MAX(Q193:Q196)</f>
        <v>0</v>
      </c>
      <c r="R199" s="38">
        <f>MAX(R194:R196)</f>
        <v>0</v>
      </c>
      <c r="S199" s="38">
        <f>MAX(S195:S196)</f>
        <v>0</v>
      </c>
      <c r="T199" s="38">
        <f>MAX(T196)</f>
        <v>0</v>
      </c>
      <c r="U199" s="38">
        <f>MAX(U196)</f>
        <v>0</v>
      </c>
      <c r="Z199" t="s">
        <v>36</v>
      </c>
      <c r="AA199" s="38">
        <f>MAX(AA178:AA196)</f>
        <v>20</v>
      </c>
      <c r="AB199" s="38">
        <f>MAX(AB179:AB196)</f>
        <v>20</v>
      </c>
      <c r="AC199" s="38">
        <f>MAX(AC180:AC196)</f>
        <v>20</v>
      </c>
      <c r="AD199" s="38">
        <f>MAX(AD181:AD196)</f>
        <v>20</v>
      </c>
      <c r="AE199" s="38">
        <f>MAX(AE182:AE196)</f>
        <v>0</v>
      </c>
      <c r="AF199" s="38">
        <f>MAX(AF182:AF196)</f>
        <v>0</v>
      </c>
      <c r="AG199" s="38">
        <f>MAX(AG184:AG196)</f>
        <v>0</v>
      </c>
      <c r="AH199" s="38">
        <f>MAX(AH185:AH196)</f>
        <v>0</v>
      </c>
      <c r="AI199" s="38">
        <f>MAX(AI186:AI196)</f>
        <v>0</v>
      </c>
      <c r="AJ199" s="38">
        <f>MAX(AJ187:AJ196)</f>
        <v>0</v>
      </c>
      <c r="AK199" s="38">
        <f>MAX(AK188:AK196)</f>
        <v>0</v>
      </c>
      <c r="AL199" s="38">
        <f>MAX(AL189:AL196)</f>
        <v>0</v>
      </c>
      <c r="AM199" s="38">
        <f>MAX(AM190:AM196)</f>
        <v>0</v>
      </c>
      <c r="AN199" s="38">
        <f>MAX(AN191:AN196)</f>
        <v>0</v>
      </c>
      <c r="AO199" s="38">
        <f>MAX(AO192:AO196)</f>
        <v>0</v>
      </c>
      <c r="AP199" s="38">
        <f>MAX(AP193:AP196)</f>
        <v>0</v>
      </c>
      <c r="AQ199" s="38">
        <f>MAX(AQ194:AQ196)</f>
        <v>0</v>
      </c>
      <c r="AR199" s="38">
        <f>MAX(AR195:AR196)</f>
        <v>0</v>
      </c>
      <c r="AS199" s="38">
        <f>MAX(AS196)</f>
        <v>0</v>
      </c>
      <c r="AT199" s="38">
        <f>MAX(AT196)</f>
        <v>0</v>
      </c>
    </row>
    <row r="202" spans="1:47">
      <c r="A202" t="s">
        <v>457</v>
      </c>
      <c r="Z202" t="s">
        <v>468</v>
      </c>
    </row>
    <row r="204" spans="1:47" ht="26.3" customHeight="1">
      <c r="A204" s="41" t="s">
        <v>609</v>
      </c>
      <c r="B204">
        <v>1</v>
      </c>
      <c r="C204">
        <v>2</v>
      </c>
      <c r="D204">
        <v>3</v>
      </c>
      <c r="E204">
        <v>4</v>
      </c>
      <c r="F204">
        <v>5</v>
      </c>
      <c r="G204">
        <v>6</v>
      </c>
      <c r="H204">
        <v>7</v>
      </c>
      <c r="I204">
        <v>8</v>
      </c>
      <c r="J204">
        <v>9</v>
      </c>
      <c r="K204">
        <v>10</v>
      </c>
      <c r="L204">
        <v>11</v>
      </c>
      <c r="M204">
        <v>12</v>
      </c>
      <c r="N204">
        <v>13</v>
      </c>
      <c r="O204">
        <v>14</v>
      </c>
      <c r="P204">
        <v>15</v>
      </c>
      <c r="Q204">
        <v>16</v>
      </c>
      <c r="R204">
        <v>17</v>
      </c>
      <c r="S204">
        <v>18</v>
      </c>
      <c r="T204">
        <v>19</v>
      </c>
      <c r="U204">
        <v>20</v>
      </c>
      <c r="V204" s="47" t="s">
        <v>609</v>
      </c>
      <c r="Z204" s="41" t="s">
        <v>609</v>
      </c>
      <c r="AA204">
        <v>1</v>
      </c>
      <c r="AB204">
        <v>2</v>
      </c>
      <c r="AC204">
        <v>3</v>
      </c>
      <c r="AD204">
        <v>4</v>
      </c>
      <c r="AE204">
        <v>5</v>
      </c>
      <c r="AF204">
        <v>6</v>
      </c>
      <c r="AG204">
        <v>7</v>
      </c>
      <c r="AH204">
        <v>8</v>
      </c>
      <c r="AI204">
        <v>9</v>
      </c>
      <c r="AJ204">
        <v>10</v>
      </c>
      <c r="AK204">
        <v>11</v>
      </c>
      <c r="AL204">
        <v>12</v>
      </c>
      <c r="AM204">
        <v>13</v>
      </c>
      <c r="AN204">
        <v>14</v>
      </c>
      <c r="AO204">
        <v>15</v>
      </c>
      <c r="AP204">
        <v>16</v>
      </c>
      <c r="AQ204">
        <v>17</v>
      </c>
      <c r="AR204">
        <v>18</v>
      </c>
      <c r="AS204">
        <v>19</v>
      </c>
      <c r="AT204">
        <v>20</v>
      </c>
      <c r="AU204" s="47" t="s">
        <v>609</v>
      </c>
    </row>
    <row r="205" spans="1:47">
      <c r="A205">
        <v>1</v>
      </c>
      <c r="B205" s="38">
        <f>IF(B93=0,0,_xlfn.XLOOKUP(B$204,Prosumer_ONE!$B$14:$B$33,Prosumer_ONE!$J$14:$J$33))</f>
        <v>0</v>
      </c>
      <c r="C205" s="38">
        <f>IF(C93=0,0,_xlfn.XLOOKUP(C$204,Prosumer_ONE!$B$14:$B$33,Prosumer_ONE!$J$14:$J$33))</f>
        <v>0</v>
      </c>
      <c r="D205" s="38">
        <f>IF(D93=0,0,_xlfn.XLOOKUP(D$204,Prosumer_ONE!$B$14:$B$33,Prosumer_ONE!$J$14:$J$33))</f>
        <v>0</v>
      </c>
      <c r="E205" s="38">
        <f>IF(E93=0,0,_xlfn.XLOOKUP(E$204,Prosumer_ONE!$B$14:$B$33,Prosumer_ONE!$J$14:$J$33))</f>
        <v>0</v>
      </c>
      <c r="F205" s="38">
        <f>IF(F93=0,0,_xlfn.XLOOKUP(F$204,Prosumer_ONE!$B$14:$B$33,Prosumer_ONE!$J$14:$J$33))</f>
        <v>0</v>
      </c>
      <c r="G205" s="38">
        <f>IF(G93=0,0,_xlfn.XLOOKUP(G$204,Prosumer_ONE!$B$14:$B$33,Prosumer_ONE!$J$14:$J$33))</f>
        <v>0</v>
      </c>
      <c r="H205" s="38">
        <f>IF(H93=0,0,_xlfn.XLOOKUP(H$204,Prosumer_ONE!$B$14:$B$33,Prosumer_ONE!$J$14:$J$33))</f>
        <v>0</v>
      </c>
      <c r="I205" s="38">
        <f>IF(I93=0,0,_xlfn.XLOOKUP(I$204,Prosumer_ONE!$B$14:$B$33,Prosumer_ONE!$J$14:$J$33))</f>
        <v>0</v>
      </c>
      <c r="J205" s="38">
        <f>IF(J93=0,0,_xlfn.XLOOKUP(J$204,Prosumer_ONE!$B$14:$B$33,Prosumer_ONE!$J$14:$J$33))</f>
        <v>0</v>
      </c>
      <c r="K205" s="38">
        <f>IF(K93=0,0,_xlfn.XLOOKUP(K$204,Prosumer_ONE!$B$14:$B$33,Prosumer_ONE!$J$14:$J$33))</f>
        <v>0</v>
      </c>
      <c r="L205" s="38">
        <f>IF(L93=0,0,_xlfn.XLOOKUP(L$204,Prosumer_ONE!$B$14:$B$33,Prosumer_ONE!$J$14:$J$33))</f>
        <v>0</v>
      </c>
      <c r="M205" s="38">
        <f>IF(M93=0,0,_xlfn.XLOOKUP(M$204,Prosumer_ONE!$B$14:$B$33,Prosumer_ONE!$J$14:$J$33))</f>
        <v>0</v>
      </c>
      <c r="N205" s="38">
        <f>IF(N93=0,0,_xlfn.XLOOKUP(N$204,Prosumer_ONE!$B$14:$B$33,Prosumer_ONE!$J$14:$J$33))</f>
        <v>0</v>
      </c>
      <c r="O205" s="38">
        <f>IF(O93=0,0,_xlfn.XLOOKUP(O$204,Prosumer_ONE!$B$14:$B$33,Prosumer_ONE!$J$14:$J$33))</f>
        <v>0</v>
      </c>
      <c r="P205" s="38">
        <f>IF(P93=0,0,_xlfn.XLOOKUP(P$204,Prosumer_ONE!$B$14:$B$33,Prosumer_ONE!$J$14:$J$33))</f>
        <v>0</v>
      </c>
      <c r="Q205" s="38">
        <f>IF(Q93=0,0,_xlfn.XLOOKUP(Q$204,Prosumer_ONE!$B$14:$B$33,Prosumer_ONE!$J$14:$J$33))</f>
        <v>0</v>
      </c>
      <c r="R205" s="38">
        <f>IF(R93=0,0,_xlfn.XLOOKUP(R$204,Prosumer_ONE!$B$14:$B$33,Prosumer_ONE!$J$14:$J$33))</f>
        <v>0</v>
      </c>
      <c r="S205" s="38">
        <f>IF(S93=0,0,_xlfn.XLOOKUP(S$204,Prosumer_ONE!$B$14:$B$33,Prosumer_ONE!$J$14:$J$33))</f>
        <v>0</v>
      </c>
      <c r="T205" s="38">
        <f>IF(T93=0,0,_xlfn.XLOOKUP(T$204,Prosumer_ONE!$B$14:$B$33,Prosumer_ONE!$J$14:$J$33))</f>
        <v>0</v>
      </c>
      <c r="U205" s="38">
        <f>IF(U93=0,0,_xlfn.XLOOKUP(U$204,Prosumer_ONE!$B$14:$B$33,Prosumer_ONE!$J$14:$J$33))</f>
        <v>0</v>
      </c>
      <c r="V205">
        <v>1</v>
      </c>
      <c r="Z205">
        <v>1</v>
      </c>
      <c r="AA205" s="38">
        <f>IF(AA93=0,0,_xlfn.XLOOKUP(AA$204,Prosumer_ANE!$B$14:$B$33,Prosumer_ANE!$J$14:$J$33))</f>
        <v>0</v>
      </c>
      <c r="AB205" s="38">
        <f>IF(AB93=0,0,_xlfn.XLOOKUP(AB$204,Prosumer_ANE!$B$14:$B$33,Prosumer_ANE!$J$14:$J$33))</f>
        <v>0</v>
      </c>
      <c r="AC205" s="38">
        <f>IF(AC93=0,0,_xlfn.XLOOKUP(AC$204,Prosumer_ANE!$B$14:$B$33,Prosumer_ANE!$J$14:$J$33))</f>
        <v>0</v>
      </c>
      <c r="AD205" s="38">
        <f>IF(AD93=0,0,_xlfn.XLOOKUP(AD$204,Prosumer_ANE!$B$14:$B$33,Prosumer_ANE!$J$14:$J$33))</f>
        <v>0</v>
      </c>
      <c r="AE205" s="38">
        <f>IF(AE93=0,0,_xlfn.XLOOKUP(AE$204,Prosumer_ANE!$B$14:$B$33,Prosumer_ANE!$J$14:$J$33))</f>
        <v>0</v>
      </c>
      <c r="AF205" s="38">
        <f>IF(AF93=0,0,_xlfn.XLOOKUP(AF$204,Prosumer_ANE!$B$14:$B$33,Prosumer_ANE!$J$14:$J$33))</f>
        <v>0</v>
      </c>
      <c r="AG205" s="38">
        <f>IF(AG93=0,0,_xlfn.XLOOKUP(AG$204,Prosumer_ANE!$B$14:$B$33,Prosumer_ANE!$J$14:$J$33))</f>
        <v>0</v>
      </c>
      <c r="AH205" s="38">
        <f>IF(AH93=0,0,_xlfn.XLOOKUP(AH$204,Prosumer_ANE!$B$14:$B$33,Prosumer_ANE!$J$14:$J$33))</f>
        <v>0</v>
      </c>
      <c r="AI205" s="38">
        <f>IF(AI93=0,0,_xlfn.XLOOKUP(AI$204,Prosumer_ANE!$B$14:$B$33,Prosumer_ANE!$J$14:$J$33))</f>
        <v>0</v>
      </c>
      <c r="AJ205" s="38">
        <f>IF(AJ93=0,0,_xlfn.XLOOKUP(AJ$204,Prosumer_ANE!$B$14:$B$33,Prosumer_ANE!$J$14:$J$33))</f>
        <v>0</v>
      </c>
      <c r="AK205" s="38">
        <f>IF(AK93=0,0,_xlfn.XLOOKUP(AK$204,Prosumer_ANE!$B$14:$B$33,Prosumer_ANE!$J$14:$J$33))</f>
        <v>0</v>
      </c>
      <c r="AL205" s="38">
        <f>IF(AL93=0,0,_xlfn.XLOOKUP(AL$204,Prosumer_ANE!$B$14:$B$33,Prosumer_ANE!$J$14:$J$33))</f>
        <v>0</v>
      </c>
      <c r="AM205" s="38">
        <f>IF(AM93=0,0,_xlfn.XLOOKUP(AM$204,Prosumer_ANE!$B$14:$B$33,Prosumer_ANE!$J$14:$J$33))</f>
        <v>0</v>
      </c>
      <c r="AN205" s="38">
        <f>IF(AN93=0,0,_xlfn.XLOOKUP(AN$204,Prosumer_ANE!$B$14:$B$33,Prosumer_ANE!$J$14:$J$33))</f>
        <v>0</v>
      </c>
      <c r="AO205" s="38">
        <f>IF(AO93=0,0,_xlfn.XLOOKUP(AO$204,Prosumer_ANE!$B$14:$B$33,Prosumer_ANE!$J$14:$J$33))</f>
        <v>0</v>
      </c>
      <c r="AP205" s="38">
        <f>IF(AP93=0,0,_xlfn.XLOOKUP(AP$204,Prosumer_ANE!$B$14:$B$33,Prosumer_ANE!$J$14:$J$33))</f>
        <v>0</v>
      </c>
      <c r="AQ205" s="38">
        <f>IF(AQ93=0,0,_xlfn.XLOOKUP(AQ$204,Prosumer_ANE!$B$14:$B$33,Prosumer_ANE!$J$14:$J$33))</f>
        <v>0</v>
      </c>
      <c r="AR205" s="38">
        <f>IF(AR93=0,0,_xlfn.XLOOKUP(AR$204,Prosumer_ANE!$B$14:$B$33,Prosumer_ANE!$J$14:$J$33))</f>
        <v>0</v>
      </c>
      <c r="AS205" s="38">
        <f>IF(AS93=0,0,_xlfn.XLOOKUP(AS$204,Prosumer_ANE!$B$14:$B$33,Prosumer_ANE!$J$14:$J$33))</f>
        <v>0</v>
      </c>
      <c r="AT205" s="38">
        <f>IF(AT93=0,0,_xlfn.XLOOKUP(AT$204,Prosumer_ANE!$B$14:$B$33,Prosumer_ANE!$J$14:$J$33))</f>
        <v>0</v>
      </c>
      <c r="AU205">
        <v>1</v>
      </c>
    </row>
    <row r="206" spans="1:47">
      <c r="A206">
        <v>2</v>
      </c>
      <c r="B206" s="38">
        <f>IF(B94=0,0,_xlfn.XLOOKUP(B$204,Prosumer_ONE!$B$14:$B$33,Prosumer_ONE!$J$14:$J$33))</f>
        <v>0</v>
      </c>
      <c r="C206" s="38">
        <f>IF(C94=0,0,_xlfn.XLOOKUP(C$204,Prosumer_ONE!$B$14:$B$33,Prosumer_ONE!$J$14:$J$33))</f>
        <v>0</v>
      </c>
      <c r="D206" s="38">
        <f>IF(D94=0,0,_xlfn.XLOOKUP(D$204,Prosumer_ONE!$B$14:$B$33,Prosumer_ONE!$J$14:$J$33))</f>
        <v>0</v>
      </c>
      <c r="E206" s="38">
        <f>IF(E94=0,0,_xlfn.XLOOKUP(E$204,Prosumer_ONE!$B$14:$B$33,Prosumer_ONE!$J$14:$J$33))</f>
        <v>0</v>
      </c>
      <c r="F206" s="38">
        <f>IF(F94=0,0,_xlfn.XLOOKUP(F$204,Prosumer_ONE!$B$14:$B$33,Prosumer_ONE!$J$14:$J$33))</f>
        <v>0</v>
      </c>
      <c r="G206" s="38">
        <f>IF(G94=0,0,_xlfn.XLOOKUP(G$204,Prosumer_ONE!$B$14:$B$33,Prosumer_ONE!$J$14:$J$33))</f>
        <v>0</v>
      </c>
      <c r="H206" s="38">
        <f>IF(H94=0,0,_xlfn.XLOOKUP(H$204,Prosumer_ONE!$B$14:$B$33,Prosumer_ONE!$J$14:$J$33))</f>
        <v>0</v>
      </c>
      <c r="I206" s="38">
        <f>IF(I94=0,0,_xlfn.XLOOKUP(I$204,Prosumer_ONE!$B$14:$B$33,Prosumer_ONE!$J$14:$J$33))</f>
        <v>0</v>
      </c>
      <c r="J206" s="38">
        <f>IF(J94=0,0,_xlfn.XLOOKUP(J$204,Prosumer_ONE!$B$14:$B$33,Prosumer_ONE!$J$14:$J$33))</f>
        <v>0</v>
      </c>
      <c r="K206" s="38">
        <f>IF(K94=0,0,_xlfn.XLOOKUP(K$204,Prosumer_ONE!$B$14:$B$33,Prosumer_ONE!$J$14:$J$33))</f>
        <v>0</v>
      </c>
      <c r="L206" s="38">
        <f>IF(L94=0,0,_xlfn.XLOOKUP(L$204,Prosumer_ONE!$B$14:$B$33,Prosumer_ONE!$J$14:$J$33))</f>
        <v>0</v>
      </c>
      <c r="M206" s="38">
        <f>IF(M94=0,0,_xlfn.XLOOKUP(M$204,Prosumer_ONE!$B$14:$B$33,Prosumer_ONE!$J$14:$J$33))</f>
        <v>0</v>
      </c>
      <c r="N206" s="38">
        <f>IF(N94=0,0,_xlfn.XLOOKUP(N$204,Prosumer_ONE!$B$14:$B$33,Prosumer_ONE!$J$14:$J$33))</f>
        <v>0</v>
      </c>
      <c r="O206" s="38">
        <f>IF(O94=0,0,_xlfn.XLOOKUP(O$204,Prosumer_ONE!$B$14:$B$33,Prosumer_ONE!$J$14:$J$33))</f>
        <v>0</v>
      </c>
      <c r="P206" s="38">
        <f>IF(P94=0,0,_xlfn.XLOOKUP(P$204,Prosumer_ONE!$B$14:$B$33,Prosumer_ONE!$J$14:$J$33))</f>
        <v>0</v>
      </c>
      <c r="Q206" s="38">
        <f>IF(Q94=0,0,_xlfn.XLOOKUP(Q$204,Prosumer_ONE!$B$14:$B$33,Prosumer_ONE!$J$14:$J$33))</f>
        <v>0</v>
      </c>
      <c r="R206" s="38">
        <f>IF(R94=0,0,_xlfn.XLOOKUP(R$204,Prosumer_ONE!$B$14:$B$33,Prosumer_ONE!$J$14:$J$33))</f>
        <v>0</v>
      </c>
      <c r="S206" s="38">
        <f>IF(S94=0,0,_xlfn.XLOOKUP(S$204,Prosumer_ONE!$B$14:$B$33,Prosumer_ONE!$J$14:$J$33))</f>
        <v>0</v>
      </c>
      <c r="T206" s="38">
        <f>IF(T94=0,0,_xlfn.XLOOKUP(T$204,Prosumer_ONE!$B$14:$B$33,Prosumer_ONE!$J$14:$J$33))</f>
        <v>0</v>
      </c>
      <c r="U206" s="38">
        <f>IF(U94=0,0,_xlfn.XLOOKUP(U$204,Prosumer_ONE!$B$14:$B$33,Prosumer_ONE!$J$14:$J$33))</f>
        <v>0</v>
      </c>
      <c r="V206">
        <v>2</v>
      </c>
      <c r="Z206">
        <v>2</v>
      </c>
      <c r="AA206" s="38">
        <f>IF(AA94=0,0,_xlfn.XLOOKUP(AA$204,Prosumer_ANE!$B$14:$B$33,Prosumer_ANE!$J$14:$J$33))</f>
        <v>0</v>
      </c>
      <c r="AB206" s="38">
        <f>IF(AB94=0,0,_xlfn.XLOOKUP(AB$204,Prosumer_ANE!$B$14:$B$33,Prosumer_ANE!$J$14:$J$33))</f>
        <v>0</v>
      </c>
      <c r="AC206" s="38">
        <f>IF(AC94=0,0,_xlfn.XLOOKUP(AC$204,Prosumer_ANE!$B$14:$B$33,Prosumer_ANE!$J$14:$J$33))</f>
        <v>0</v>
      </c>
      <c r="AD206" s="38">
        <f>IF(AD94=0,0,_xlfn.XLOOKUP(AD$204,Prosumer_ANE!$B$14:$B$33,Prosumer_ANE!$J$14:$J$33))</f>
        <v>0</v>
      </c>
      <c r="AE206" s="38">
        <f>IF(AE94=0,0,_xlfn.XLOOKUP(AE$204,Prosumer_ANE!$B$14:$B$33,Prosumer_ANE!$J$14:$J$33))</f>
        <v>0</v>
      </c>
      <c r="AF206" s="38">
        <f>IF(AF94=0,0,_xlfn.XLOOKUP(AF$204,Prosumer_ANE!$B$14:$B$33,Prosumer_ANE!$J$14:$J$33))</f>
        <v>0</v>
      </c>
      <c r="AG206" s="38">
        <f>IF(AG94=0,0,_xlfn.XLOOKUP(AG$204,Prosumer_ANE!$B$14:$B$33,Prosumer_ANE!$J$14:$J$33))</f>
        <v>0</v>
      </c>
      <c r="AH206" s="38">
        <f>IF(AH94=0,0,_xlfn.XLOOKUP(AH$204,Prosumer_ANE!$B$14:$B$33,Prosumer_ANE!$J$14:$J$33))</f>
        <v>0</v>
      </c>
      <c r="AI206" s="38">
        <f>IF(AI94=0,0,_xlfn.XLOOKUP(AI$204,Prosumer_ANE!$B$14:$B$33,Prosumer_ANE!$J$14:$J$33))</f>
        <v>0</v>
      </c>
      <c r="AJ206" s="38">
        <f>IF(AJ94=0,0,_xlfn.XLOOKUP(AJ$204,Prosumer_ANE!$B$14:$B$33,Prosumer_ANE!$J$14:$J$33))</f>
        <v>0</v>
      </c>
      <c r="AK206" s="38">
        <f>IF(AK94=0,0,_xlfn.XLOOKUP(AK$204,Prosumer_ANE!$B$14:$B$33,Prosumer_ANE!$J$14:$J$33))</f>
        <v>0</v>
      </c>
      <c r="AL206" s="38">
        <f>IF(AL94=0,0,_xlfn.XLOOKUP(AL$204,Prosumer_ANE!$B$14:$B$33,Prosumer_ANE!$J$14:$J$33))</f>
        <v>0</v>
      </c>
      <c r="AM206" s="38">
        <f>IF(AM94=0,0,_xlfn.XLOOKUP(AM$204,Prosumer_ANE!$B$14:$B$33,Prosumer_ANE!$J$14:$J$33))</f>
        <v>0</v>
      </c>
      <c r="AN206" s="38">
        <f>IF(AN94=0,0,_xlfn.XLOOKUP(AN$204,Prosumer_ANE!$B$14:$B$33,Prosumer_ANE!$J$14:$J$33))</f>
        <v>0</v>
      </c>
      <c r="AO206" s="38">
        <f>IF(AO94=0,0,_xlfn.XLOOKUP(AO$204,Prosumer_ANE!$B$14:$B$33,Prosumer_ANE!$J$14:$J$33))</f>
        <v>0</v>
      </c>
      <c r="AP206" s="38">
        <f>IF(AP94=0,0,_xlfn.XLOOKUP(AP$204,Prosumer_ANE!$B$14:$B$33,Prosumer_ANE!$J$14:$J$33))</f>
        <v>0</v>
      </c>
      <c r="AQ206" s="38">
        <f>IF(AQ94=0,0,_xlfn.XLOOKUP(AQ$204,Prosumer_ANE!$B$14:$B$33,Prosumer_ANE!$J$14:$J$33))</f>
        <v>0</v>
      </c>
      <c r="AR206" s="38">
        <f>IF(AR94=0,0,_xlfn.XLOOKUP(AR$204,Prosumer_ANE!$B$14:$B$33,Prosumer_ANE!$J$14:$J$33))</f>
        <v>0</v>
      </c>
      <c r="AS206" s="38">
        <f>IF(AS94=0,0,_xlfn.XLOOKUP(AS$204,Prosumer_ANE!$B$14:$B$33,Prosumer_ANE!$J$14:$J$33))</f>
        <v>0</v>
      </c>
      <c r="AT206" s="38">
        <f>IF(AT94=0,0,_xlfn.XLOOKUP(AT$204,Prosumer_ANE!$B$14:$B$33,Prosumer_ANE!$J$14:$J$33))</f>
        <v>0</v>
      </c>
      <c r="AU206">
        <v>2</v>
      </c>
    </row>
    <row r="207" spans="1:47">
      <c r="A207">
        <v>3</v>
      </c>
      <c r="B207" s="38">
        <f>IF(B95=0,0,_xlfn.XLOOKUP(B$204,Prosumer_ONE!$B$14:$B$33,Prosumer_ONE!$J$14:$J$33))</f>
        <v>0</v>
      </c>
      <c r="C207" s="38">
        <f>IF(C95=0,0,_xlfn.XLOOKUP(C$204,Prosumer_ONE!$B$14:$B$33,Prosumer_ONE!$J$14:$J$33))</f>
        <v>0</v>
      </c>
      <c r="D207" s="38">
        <f>IF(D95=0,0,_xlfn.XLOOKUP(D$204,Prosumer_ONE!$B$14:$B$33,Prosumer_ONE!$J$14:$J$33))</f>
        <v>0</v>
      </c>
      <c r="E207" s="38">
        <f>IF(E95=0,0,_xlfn.XLOOKUP(E$204,Prosumer_ONE!$B$14:$B$33,Prosumer_ONE!$J$14:$J$33))</f>
        <v>0</v>
      </c>
      <c r="F207" s="38">
        <f>IF(F95=0,0,_xlfn.XLOOKUP(F$204,Prosumer_ONE!$B$14:$B$33,Prosumer_ONE!$J$14:$J$33))</f>
        <v>0</v>
      </c>
      <c r="G207" s="38">
        <f>IF(G95=0,0,_xlfn.XLOOKUP(G$204,Prosumer_ONE!$B$14:$B$33,Prosumer_ONE!$J$14:$J$33))</f>
        <v>0</v>
      </c>
      <c r="H207" s="38">
        <f>IF(H95=0,0,_xlfn.XLOOKUP(H$204,Prosumer_ONE!$B$14:$B$33,Prosumer_ONE!$J$14:$J$33))</f>
        <v>0</v>
      </c>
      <c r="I207" s="38">
        <f>IF(I95=0,0,_xlfn.XLOOKUP(I$204,Prosumer_ONE!$B$14:$B$33,Prosumer_ONE!$J$14:$J$33))</f>
        <v>0</v>
      </c>
      <c r="J207" s="38">
        <f>IF(J95=0,0,_xlfn.XLOOKUP(J$204,Prosumer_ONE!$B$14:$B$33,Prosumer_ONE!$J$14:$J$33))</f>
        <v>0</v>
      </c>
      <c r="K207" s="38">
        <f>IF(K95=0,0,_xlfn.XLOOKUP(K$204,Prosumer_ONE!$B$14:$B$33,Prosumer_ONE!$J$14:$J$33))</f>
        <v>0</v>
      </c>
      <c r="L207" s="38">
        <f>IF(L95=0,0,_xlfn.XLOOKUP(L$204,Prosumer_ONE!$B$14:$B$33,Prosumer_ONE!$J$14:$J$33))</f>
        <v>0</v>
      </c>
      <c r="M207" s="38">
        <f>IF(M95=0,0,_xlfn.XLOOKUP(M$204,Prosumer_ONE!$B$14:$B$33,Prosumer_ONE!$J$14:$J$33))</f>
        <v>0</v>
      </c>
      <c r="N207" s="38">
        <f>IF(N95=0,0,_xlfn.XLOOKUP(N$204,Prosumer_ONE!$B$14:$B$33,Prosumer_ONE!$J$14:$J$33))</f>
        <v>0</v>
      </c>
      <c r="O207" s="38">
        <f>IF(O95=0,0,_xlfn.XLOOKUP(O$204,Prosumer_ONE!$B$14:$B$33,Prosumer_ONE!$J$14:$J$33))</f>
        <v>0</v>
      </c>
      <c r="P207" s="38">
        <f>IF(P95=0,0,_xlfn.XLOOKUP(P$204,Prosumer_ONE!$B$14:$B$33,Prosumer_ONE!$J$14:$J$33))</f>
        <v>0</v>
      </c>
      <c r="Q207" s="38">
        <f>IF(Q95=0,0,_xlfn.XLOOKUP(Q$204,Prosumer_ONE!$B$14:$B$33,Prosumer_ONE!$J$14:$J$33))</f>
        <v>0</v>
      </c>
      <c r="R207" s="38">
        <f>IF(R95=0,0,_xlfn.XLOOKUP(R$204,Prosumer_ONE!$B$14:$B$33,Prosumer_ONE!$J$14:$J$33))</f>
        <v>0</v>
      </c>
      <c r="S207" s="38">
        <f>IF(S95=0,0,_xlfn.XLOOKUP(S$204,Prosumer_ONE!$B$14:$B$33,Prosumer_ONE!$J$14:$J$33))</f>
        <v>0</v>
      </c>
      <c r="T207" s="38">
        <f>IF(T95=0,0,_xlfn.XLOOKUP(T$204,Prosumer_ONE!$B$14:$B$33,Prosumer_ONE!$J$14:$J$33))</f>
        <v>0</v>
      </c>
      <c r="U207" s="38">
        <f>IF(U95=0,0,_xlfn.XLOOKUP(U$204,Prosumer_ONE!$B$14:$B$33,Prosumer_ONE!$J$14:$J$33))</f>
        <v>0</v>
      </c>
      <c r="V207">
        <v>3</v>
      </c>
      <c r="Z207">
        <v>3</v>
      </c>
      <c r="AA207" s="38">
        <f>IF(AA95=0,0,_xlfn.XLOOKUP(AA$204,Prosumer_ANE!$B$14:$B$33,Prosumer_ANE!$J$14:$J$33))</f>
        <v>0</v>
      </c>
      <c r="AB207" s="38">
        <f>IF(AB95=0,0,_xlfn.XLOOKUP(AB$204,Prosumer_ANE!$B$14:$B$33,Prosumer_ANE!$J$14:$J$33))</f>
        <v>0</v>
      </c>
      <c r="AC207" s="38">
        <f>IF(AC95=0,0,_xlfn.XLOOKUP(AC$204,Prosumer_ANE!$B$14:$B$33,Prosumer_ANE!$J$14:$J$33))</f>
        <v>0</v>
      </c>
      <c r="AD207" s="38">
        <f>IF(AD95=0,0,_xlfn.XLOOKUP(AD$204,Prosumer_ANE!$B$14:$B$33,Prosumer_ANE!$J$14:$J$33))</f>
        <v>0</v>
      </c>
      <c r="AE207" s="38">
        <f>IF(AE95=0,0,_xlfn.XLOOKUP(AE$204,Prosumer_ANE!$B$14:$B$33,Prosumer_ANE!$J$14:$J$33))</f>
        <v>0</v>
      </c>
      <c r="AF207" s="38">
        <f>IF(AF95=0,0,_xlfn.XLOOKUP(AF$204,Prosumer_ANE!$B$14:$B$33,Prosumer_ANE!$J$14:$J$33))</f>
        <v>0</v>
      </c>
      <c r="AG207" s="38">
        <f>IF(AG95=0,0,_xlfn.XLOOKUP(AG$204,Prosumer_ANE!$B$14:$B$33,Prosumer_ANE!$J$14:$J$33))</f>
        <v>0</v>
      </c>
      <c r="AH207" s="38">
        <f>IF(AH95=0,0,_xlfn.XLOOKUP(AH$204,Prosumer_ANE!$B$14:$B$33,Prosumer_ANE!$J$14:$J$33))</f>
        <v>0</v>
      </c>
      <c r="AI207" s="38">
        <f>IF(AI95=0,0,_xlfn.XLOOKUP(AI$204,Prosumer_ANE!$B$14:$B$33,Prosumer_ANE!$J$14:$J$33))</f>
        <v>0</v>
      </c>
      <c r="AJ207" s="38">
        <f>IF(AJ95=0,0,_xlfn.XLOOKUP(AJ$204,Prosumer_ANE!$B$14:$B$33,Prosumer_ANE!$J$14:$J$33))</f>
        <v>0</v>
      </c>
      <c r="AK207" s="38">
        <f>IF(AK95=0,0,_xlfn.XLOOKUP(AK$204,Prosumer_ANE!$B$14:$B$33,Prosumer_ANE!$J$14:$J$33))</f>
        <v>0</v>
      </c>
      <c r="AL207" s="38">
        <f>IF(AL95=0,0,_xlfn.XLOOKUP(AL$204,Prosumer_ANE!$B$14:$B$33,Prosumer_ANE!$J$14:$J$33))</f>
        <v>0</v>
      </c>
      <c r="AM207" s="38">
        <f>IF(AM95=0,0,_xlfn.XLOOKUP(AM$204,Prosumer_ANE!$B$14:$B$33,Prosumer_ANE!$J$14:$J$33))</f>
        <v>0</v>
      </c>
      <c r="AN207" s="38">
        <f>IF(AN95=0,0,_xlfn.XLOOKUP(AN$204,Prosumer_ANE!$B$14:$B$33,Prosumer_ANE!$J$14:$J$33))</f>
        <v>0</v>
      </c>
      <c r="AO207" s="38">
        <f>IF(AO95=0,0,_xlfn.XLOOKUP(AO$204,Prosumer_ANE!$B$14:$B$33,Prosumer_ANE!$J$14:$J$33))</f>
        <v>0</v>
      </c>
      <c r="AP207" s="38">
        <f>IF(AP95=0,0,_xlfn.XLOOKUP(AP$204,Prosumer_ANE!$B$14:$B$33,Prosumer_ANE!$J$14:$J$33))</f>
        <v>0</v>
      </c>
      <c r="AQ207" s="38">
        <f>IF(AQ95=0,0,_xlfn.XLOOKUP(AQ$204,Prosumer_ANE!$B$14:$B$33,Prosumer_ANE!$J$14:$J$33))</f>
        <v>0</v>
      </c>
      <c r="AR207" s="38">
        <f>IF(AR95=0,0,_xlfn.XLOOKUP(AR$204,Prosumer_ANE!$B$14:$B$33,Prosumer_ANE!$J$14:$J$33))</f>
        <v>0</v>
      </c>
      <c r="AS207" s="38">
        <f>IF(AS95=0,0,_xlfn.XLOOKUP(AS$204,Prosumer_ANE!$B$14:$B$33,Prosumer_ANE!$J$14:$J$33))</f>
        <v>0</v>
      </c>
      <c r="AT207" s="38">
        <f>IF(AT95=0,0,_xlfn.XLOOKUP(AT$204,Prosumer_ANE!$B$14:$B$33,Prosumer_ANE!$J$14:$J$33))</f>
        <v>0</v>
      </c>
      <c r="AU207">
        <v>3</v>
      </c>
    </row>
    <row r="208" spans="1:47">
      <c r="A208">
        <v>4</v>
      </c>
      <c r="B208" s="38">
        <f>IF(B96=0,0,_xlfn.XLOOKUP(B$204,Prosumer_ONE!$B$14:$B$33,Prosumer_ONE!$J$14:$J$33))</f>
        <v>0</v>
      </c>
      <c r="C208" s="38">
        <f>IF(C96=0,0,_xlfn.XLOOKUP(C$204,Prosumer_ONE!$B$14:$B$33,Prosumer_ONE!$J$14:$J$33))</f>
        <v>0</v>
      </c>
      <c r="D208" s="38">
        <f>IF(D96=0,0,_xlfn.XLOOKUP(D$204,Prosumer_ONE!$B$14:$B$33,Prosumer_ONE!$J$14:$J$33))</f>
        <v>0</v>
      </c>
      <c r="E208" s="38">
        <f>IF(E96=0,0,_xlfn.XLOOKUP(E$204,Prosumer_ONE!$B$14:$B$33,Prosumer_ONE!$J$14:$J$33))</f>
        <v>0</v>
      </c>
      <c r="F208" s="38">
        <f>IF(F96=0,0,_xlfn.XLOOKUP(F$204,Prosumer_ONE!$B$14:$B$33,Prosumer_ONE!$J$14:$J$33))</f>
        <v>0</v>
      </c>
      <c r="G208" s="38">
        <f>IF(G96=0,0,_xlfn.XLOOKUP(G$204,Prosumer_ONE!$B$14:$B$33,Prosumer_ONE!$J$14:$J$33))</f>
        <v>0</v>
      </c>
      <c r="H208" s="38">
        <f>IF(H96=0,0,_xlfn.XLOOKUP(H$204,Prosumer_ONE!$B$14:$B$33,Prosumer_ONE!$J$14:$J$33))</f>
        <v>0</v>
      </c>
      <c r="I208" s="38">
        <f>IF(I96=0,0,_xlfn.XLOOKUP(I$204,Prosumer_ONE!$B$14:$B$33,Prosumer_ONE!$J$14:$J$33))</f>
        <v>0</v>
      </c>
      <c r="J208" s="38">
        <f>IF(J96=0,0,_xlfn.XLOOKUP(J$204,Prosumer_ONE!$B$14:$B$33,Prosumer_ONE!$J$14:$J$33))</f>
        <v>0</v>
      </c>
      <c r="K208" s="38">
        <f>IF(K96=0,0,_xlfn.XLOOKUP(K$204,Prosumer_ONE!$B$14:$B$33,Prosumer_ONE!$J$14:$J$33))</f>
        <v>0</v>
      </c>
      <c r="L208" s="38">
        <f>IF(L96=0,0,_xlfn.XLOOKUP(L$204,Prosumer_ONE!$B$14:$B$33,Prosumer_ONE!$J$14:$J$33))</f>
        <v>0</v>
      </c>
      <c r="M208" s="38">
        <f>IF(M96=0,0,_xlfn.XLOOKUP(M$204,Prosumer_ONE!$B$14:$B$33,Prosumer_ONE!$J$14:$J$33))</f>
        <v>0</v>
      </c>
      <c r="N208" s="38">
        <f>IF(N96=0,0,_xlfn.XLOOKUP(N$204,Prosumer_ONE!$B$14:$B$33,Prosumer_ONE!$J$14:$J$33))</f>
        <v>0</v>
      </c>
      <c r="O208" s="38">
        <f>IF(O96=0,0,_xlfn.XLOOKUP(O$204,Prosumer_ONE!$B$14:$B$33,Prosumer_ONE!$J$14:$J$33))</f>
        <v>0</v>
      </c>
      <c r="P208" s="38">
        <f>IF(P96=0,0,_xlfn.XLOOKUP(P$204,Prosumer_ONE!$B$14:$B$33,Prosumer_ONE!$J$14:$J$33))</f>
        <v>0</v>
      </c>
      <c r="Q208" s="38">
        <f>IF(Q96=0,0,_xlfn.XLOOKUP(Q$204,Prosumer_ONE!$B$14:$B$33,Prosumer_ONE!$J$14:$J$33))</f>
        <v>0</v>
      </c>
      <c r="R208" s="38">
        <f>IF(R96=0,0,_xlfn.XLOOKUP(R$204,Prosumer_ONE!$B$14:$B$33,Prosumer_ONE!$J$14:$J$33))</f>
        <v>0</v>
      </c>
      <c r="S208" s="38">
        <f>IF(S96=0,0,_xlfn.XLOOKUP(S$204,Prosumer_ONE!$B$14:$B$33,Prosumer_ONE!$J$14:$J$33))</f>
        <v>0</v>
      </c>
      <c r="T208" s="38">
        <f>IF(T96=0,0,_xlfn.XLOOKUP(T$204,Prosumer_ONE!$B$14:$B$33,Prosumer_ONE!$J$14:$J$33))</f>
        <v>0</v>
      </c>
      <c r="U208" s="38">
        <f>IF(U96=0,0,_xlfn.XLOOKUP(U$204,Prosumer_ONE!$B$14:$B$33,Prosumer_ONE!$J$14:$J$33))</f>
        <v>0</v>
      </c>
      <c r="V208">
        <v>4</v>
      </c>
      <c r="Z208">
        <v>4</v>
      </c>
      <c r="AA208" s="38">
        <f>IF(AA96=0,0,_xlfn.XLOOKUP(AA$204,Prosumer_ANE!$B$14:$B$33,Prosumer_ANE!$J$14:$J$33))</f>
        <v>0</v>
      </c>
      <c r="AB208" s="38">
        <f>IF(AB96=0,0,_xlfn.XLOOKUP(AB$204,Prosumer_ANE!$B$14:$B$33,Prosumer_ANE!$J$14:$J$33))</f>
        <v>0</v>
      </c>
      <c r="AC208" s="38">
        <f>IF(AC96=0,0,_xlfn.XLOOKUP(AC$204,Prosumer_ANE!$B$14:$B$33,Prosumer_ANE!$J$14:$J$33))</f>
        <v>0</v>
      </c>
      <c r="AD208" s="38">
        <f>IF(AD96=0,0,_xlfn.XLOOKUP(AD$204,Prosumer_ANE!$B$14:$B$33,Prosumer_ANE!$J$14:$J$33))</f>
        <v>0</v>
      </c>
      <c r="AE208" s="38">
        <f>IF(AE96=0,0,_xlfn.XLOOKUP(AE$204,Prosumer_ANE!$B$14:$B$33,Prosumer_ANE!$J$14:$J$33))</f>
        <v>0</v>
      </c>
      <c r="AF208" s="38">
        <f>IF(AF96=0,0,_xlfn.XLOOKUP(AF$204,Prosumer_ANE!$B$14:$B$33,Prosumer_ANE!$J$14:$J$33))</f>
        <v>0</v>
      </c>
      <c r="AG208" s="38">
        <f>IF(AG96=0,0,_xlfn.XLOOKUP(AG$204,Prosumer_ANE!$B$14:$B$33,Prosumer_ANE!$J$14:$J$33))</f>
        <v>0</v>
      </c>
      <c r="AH208" s="38">
        <f>IF(AH96=0,0,_xlfn.XLOOKUP(AH$204,Prosumer_ANE!$B$14:$B$33,Prosumer_ANE!$J$14:$J$33))</f>
        <v>0</v>
      </c>
      <c r="AI208" s="38">
        <f>IF(AI96=0,0,_xlfn.XLOOKUP(AI$204,Prosumer_ANE!$B$14:$B$33,Prosumer_ANE!$J$14:$J$33))</f>
        <v>0</v>
      </c>
      <c r="AJ208" s="38">
        <f>IF(AJ96=0,0,_xlfn.XLOOKUP(AJ$204,Prosumer_ANE!$B$14:$B$33,Prosumer_ANE!$J$14:$J$33))</f>
        <v>0</v>
      </c>
      <c r="AK208" s="38">
        <f>IF(AK96=0,0,_xlfn.XLOOKUP(AK$204,Prosumer_ANE!$B$14:$B$33,Prosumer_ANE!$J$14:$J$33))</f>
        <v>0</v>
      </c>
      <c r="AL208" s="38">
        <f>IF(AL96=0,0,_xlfn.XLOOKUP(AL$204,Prosumer_ANE!$B$14:$B$33,Prosumer_ANE!$J$14:$J$33))</f>
        <v>0</v>
      </c>
      <c r="AM208" s="38">
        <f>IF(AM96=0,0,_xlfn.XLOOKUP(AM$204,Prosumer_ANE!$B$14:$B$33,Prosumer_ANE!$J$14:$J$33))</f>
        <v>0</v>
      </c>
      <c r="AN208" s="38">
        <f>IF(AN96=0,0,_xlfn.XLOOKUP(AN$204,Prosumer_ANE!$B$14:$B$33,Prosumer_ANE!$J$14:$J$33))</f>
        <v>0</v>
      </c>
      <c r="AO208" s="38">
        <f>IF(AO96=0,0,_xlfn.XLOOKUP(AO$204,Prosumer_ANE!$B$14:$B$33,Prosumer_ANE!$J$14:$J$33))</f>
        <v>0</v>
      </c>
      <c r="AP208" s="38">
        <f>IF(AP96=0,0,_xlfn.XLOOKUP(AP$204,Prosumer_ANE!$B$14:$B$33,Prosumer_ANE!$J$14:$J$33))</f>
        <v>0</v>
      </c>
      <c r="AQ208" s="38">
        <f>IF(AQ96=0,0,_xlfn.XLOOKUP(AQ$204,Prosumer_ANE!$B$14:$B$33,Prosumer_ANE!$J$14:$J$33))</f>
        <v>0</v>
      </c>
      <c r="AR208" s="38">
        <f>IF(AR96=0,0,_xlfn.XLOOKUP(AR$204,Prosumer_ANE!$B$14:$B$33,Prosumer_ANE!$J$14:$J$33))</f>
        <v>0</v>
      </c>
      <c r="AS208" s="38">
        <f>IF(AS96=0,0,_xlfn.XLOOKUP(AS$204,Prosumer_ANE!$B$14:$B$33,Prosumer_ANE!$J$14:$J$33))</f>
        <v>0</v>
      </c>
      <c r="AT208" s="38">
        <f>IF(AT96=0,0,_xlfn.XLOOKUP(AT$204,Prosumer_ANE!$B$14:$B$33,Prosumer_ANE!$J$14:$J$33))</f>
        <v>0</v>
      </c>
      <c r="AU208">
        <v>4</v>
      </c>
    </row>
    <row r="209" spans="1:47">
      <c r="A209">
        <v>5</v>
      </c>
      <c r="B209" s="38">
        <f>IF(B97=0,0,_xlfn.XLOOKUP(B$204,Prosumer_ONE!$B$14:$B$33,Prosumer_ONE!$J$14:$J$33))</f>
        <v>0</v>
      </c>
      <c r="C209" s="38">
        <f>IF(C97=0,0,_xlfn.XLOOKUP(C$204,Prosumer_ONE!$B$14:$B$33,Prosumer_ONE!$J$14:$J$33))</f>
        <v>0</v>
      </c>
      <c r="D209" s="38">
        <f>IF(D97=0,0,_xlfn.XLOOKUP(D$204,Prosumer_ONE!$B$14:$B$33,Prosumer_ONE!$J$14:$J$33))</f>
        <v>0</v>
      </c>
      <c r="E209" s="38">
        <f>IF(E97=0,0,_xlfn.XLOOKUP(E$204,Prosumer_ONE!$B$14:$B$33,Prosumer_ONE!$J$14:$J$33))</f>
        <v>0</v>
      </c>
      <c r="F209" s="38">
        <f>IF(F97=0,0,_xlfn.XLOOKUP(F$204,Prosumer_ONE!$B$14:$B$33,Prosumer_ONE!$J$14:$J$33))</f>
        <v>0</v>
      </c>
      <c r="G209" s="38">
        <f>IF(G97=0,0,_xlfn.XLOOKUP(G$204,Prosumer_ONE!$B$14:$B$33,Prosumer_ONE!$J$14:$J$33))</f>
        <v>0</v>
      </c>
      <c r="H209" s="38">
        <f>IF(H97=0,0,_xlfn.XLOOKUP(H$204,Prosumer_ONE!$B$14:$B$33,Prosumer_ONE!$J$14:$J$33))</f>
        <v>0</v>
      </c>
      <c r="I209" s="38">
        <f>IF(I97=0,0,_xlfn.XLOOKUP(I$204,Prosumer_ONE!$B$14:$B$33,Prosumer_ONE!$J$14:$J$33))</f>
        <v>0</v>
      </c>
      <c r="J209" s="38">
        <f>IF(J97=0,0,_xlfn.XLOOKUP(J$204,Prosumer_ONE!$B$14:$B$33,Prosumer_ONE!$J$14:$J$33))</f>
        <v>0</v>
      </c>
      <c r="K209" s="38">
        <f>IF(K97=0,0,_xlfn.XLOOKUP(K$204,Prosumer_ONE!$B$14:$B$33,Prosumer_ONE!$J$14:$J$33))</f>
        <v>0</v>
      </c>
      <c r="L209" s="38">
        <f>IF(L97=0,0,_xlfn.XLOOKUP(L$204,Prosumer_ONE!$B$14:$B$33,Prosumer_ONE!$J$14:$J$33))</f>
        <v>0</v>
      </c>
      <c r="M209" s="38">
        <f>IF(M97=0,0,_xlfn.XLOOKUP(M$204,Prosumer_ONE!$B$14:$B$33,Prosumer_ONE!$J$14:$J$33))</f>
        <v>0</v>
      </c>
      <c r="N209" s="38">
        <f>IF(N97=0,0,_xlfn.XLOOKUP(N$204,Prosumer_ONE!$B$14:$B$33,Prosumer_ONE!$J$14:$J$33))</f>
        <v>0</v>
      </c>
      <c r="O209" s="38">
        <f>IF(O97=0,0,_xlfn.XLOOKUP(O$204,Prosumer_ONE!$B$14:$B$33,Prosumer_ONE!$J$14:$J$33))</f>
        <v>0</v>
      </c>
      <c r="P209" s="38">
        <f>IF(P97=0,0,_xlfn.XLOOKUP(P$204,Prosumer_ONE!$B$14:$B$33,Prosumer_ONE!$J$14:$J$33))</f>
        <v>0</v>
      </c>
      <c r="Q209" s="38">
        <f>IF(Q97=0,0,_xlfn.XLOOKUP(Q$204,Prosumer_ONE!$B$14:$B$33,Prosumer_ONE!$J$14:$J$33))</f>
        <v>0</v>
      </c>
      <c r="R209" s="38">
        <f>IF(R97=0,0,_xlfn.XLOOKUP(R$204,Prosumer_ONE!$B$14:$B$33,Prosumer_ONE!$J$14:$J$33))</f>
        <v>0</v>
      </c>
      <c r="S209" s="38">
        <f>IF(S97=0,0,_xlfn.XLOOKUP(S$204,Prosumer_ONE!$B$14:$B$33,Prosumer_ONE!$J$14:$J$33))</f>
        <v>0</v>
      </c>
      <c r="T209" s="38">
        <f>IF(T97=0,0,_xlfn.XLOOKUP(T$204,Prosumer_ONE!$B$14:$B$33,Prosumer_ONE!$J$14:$J$33))</f>
        <v>0</v>
      </c>
      <c r="U209" s="38">
        <f>IF(U97=0,0,_xlfn.XLOOKUP(U$204,Prosumer_ONE!$B$14:$B$33,Prosumer_ONE!$J$14:$J$33))</f>
        <v>0</v>
      </c>
      <c r="V209">
        <v>5</v>
      </c>
      <c r="Z209">
        <v>5</v>
      </c>
      <c r="AA209" s="38">
        <f>IF(AA97=0,0,_xlfn.XLOOKUP(AA$204,Prosumer_ANE!$B$14:$B$33,Prosumer_ANE!$J$14:$J$33))</f>
        <v>0</v>
      </c>
      <c r="AB209" s="38">
        <f>IF(AB97=0,0,_xlfn.XLOOKUP(AB$204,Prosumer_ANE!$B$14:$B$33,Prosumer_ANE!$J$14:$J$33))</f>
        <v>0</v>
      </c>
      <c r="AC209" s="38">
        <f>IF(AC97=0,0,_xlfn.XLOOKUP(AC$204,Prosumer_ANE!$B$14:$B$33,Prosumer_ANE!$J$14:$J$33))</f>
        <v>0</v>
      </c>
      <c r="AD209" s="38">
        <f>IF(AD97=0,0,_xlfn.XLOOKUP(AD$204,Prosumer_ANE!$B$14:$B$33,Prosumer_ANE!$J$14:$J$33))</f>
        <v>0</v>
      </c>
      <c r="AE209" s="38">
        <f>IF(AE97=0,0,_xlfn.XLOOKUP(AE$204,Prosumer_ANE!$B$14:$B$33,Prosumer_ANE!$J$14:$J$33))</f>
        <v>0</v>
      </c>
      <c r="AF209" s="38">
        <f>IF(AF97=0,0,_xlfn.XLOOKUP(AF$204,Prosumer_ANE!$B$14:$B$33,Prosumer_ANE!$J$14:$J$33))</f>
        <v>0</v>
      </c>
      <c r="AG209" s="38">
        <f>IF(AG97=0,0,_xlfn.XLOOKUP(AG$204,Prosumer_ANE!$B$14:$B$33,Prosumer_ANE!$J$14:$J$33))</f>
        <v>0</v>
      </c>
      <c r="AH209" s="38">
        <f>IF(AH97=0,0,_xlfn.XLOOKUP(AH$204,Prosumer_ANE!$B$14:$B$33,Prosumer_ANE!$J$14:$J$33))</f>
        <v>0</v>
      </c>
      <c r="AI209" s="38">
        <f>IF(AI97=0,0,_xlfn.XLOOKUP(AI$204,Prosumer_ANE!$B$14:$B$33,Prosumer_ANE!$J$14:$J$33))</f>
        <v>0</v>
      </c>
      <c r="AJ209" s="38">
        <f>IF(AJ97=0,0,_xlfn.XLOOKUP(AJ$204,Prosumer_ANE!$B$14:$B$33,Prosumer_ANE!$J$14:$J$33))</f>
        <v>0</v>
      </c>
      <c r="AK209" s="38">
        <f>IF(AK97=0,0,_xlfn.XLOOKUP(AK$204,Prosumer_ANE!$B$14:$B$33,Prosumer_ANE!$J$14:$J$33))</f>
        <v>0</v>
      </c>
      <c r="AL209" s="38">
        <f>IF(AL97=0,0,_xlfn.XLOOKUP(AL$204,Prosumer_ANE!$B$14:$B$33,Prosumer_ANE!$J$14:$J$33))</f>
        <v>0</v>
      </c>
      <c r="AM209" s="38">
        <f>IF(AM97=0,0,_xlfn.XLOOKUP(AM$204,Prosumer_ANE!$B$14:$B$33,Prosumer_ANE!$J$14:$J$33))</f>
        <v>0</v>
      </c>
      <c r="AN209" s="38">
        <f>IF(AN97=0,0,_xlfn.XLOOKUP(AN$204,Prosumer_ANE!$B$14:$B$33,Prosumer_ANE!$J$14:$J$33))</f>
        <v>0</v>
      </c>
      <c r="AO209" s="38">
        <f>IF(AO97=0,0,_xlfn.XLOOKUP(AO$204,Prosumer_ANE!$B$14:$B$33,Prosumer_ANE!$J$14:$J$33))</f>
        <v>0</v>
      </c>
      <c r="AP209" s="38">
        <f>IF(AP97=0,0,_xlfn.XLOOKUP(AP$204,Prosumer_ANE!$B$14:$B$33,Prosumer_ANE!$J$14:$J$33))</f>
        <v>0</v>
      </c>
      <c r="AQ209" s="38">
        <f>IF(AQ97=0,0,_xlfn.XLOOKUP(AQ$204,Prosumer_ANE!$B$14:$B$33,Prosumer_ANE!$J$14:$J$33))</f>
        <v>0</v>
      </c>
      <c r="AR209" s="38">
        <f>IF(AR97=0,0,_xlfn.XLOOKUP(AR$204,Prosumer_ANE!$B$14:$B$33,Prosumer_ANE!$J$14:$J$33))</f>
        <v>0</v>
      </c>
      <c r="AS209" s="38">
        <f>IF(AS97=0,0,_xlfn.XLOOKUP(AS$204,Prosumer_ANE!$B$14:$B$33,Prosumer_ANE!$J$14:$J$33))</f>
        <v>0</v>
      </c>
      <c r="AT209" s="38">
        <f>IF(AT97=0,0,_xlfn.XLOOKUP(AT$204,Prosumer_ANE!$B$14:$B$33,Prosumer_ANE!$J$14:$J$33))</f>
        <v>0</v>
      </c>
      <c r="AU209">
        <v>5</v>
      </c>
    </row>
    <row r="210" spans="1:47">
      <c r="A210">
        <v>6</v>
      </c>
      <c r="B210" s="38">
        <f>IF(B98=0,0,_xlfn.XLOOKUP(B$204,Prosumer_ONE!$B$14:$B$33,Prosumer_ONE!$J$14:$J$33))</f>
        <v>0</v>
      </c>
      <c r="C210" s="38">
        <f>IF(C98=0,0,_xlfn.XLOOKUP(C$204,Prosumer_ONE!$B$14:$B$33,Prosumer_ONE!$J$14:$J$33))</f>
        <v>0</v>
      </c>
      <c r="D210" s="38">
        <f>IF(D98=0,0,_xlfn.XLOOKUP(D$204,Prosumer_ONE!$B$14:$B$33,Prosumer_ONE!$J$14:$J$33))</f>
        <v>0</v>
      </c>
      <c r="E210" s="38">
        <f>IF(E98=0,0,_xlfn.XLOOKUP(E$204,Prosumer_ONE!$B$14:$B$33,Prosumer_ONE!$J$14:$J$33))</f>
        <v>0</v>
      </c>
      <c r="F210" s="38">
        <f>IF(F98=0,0,_xlfn.XLOOKUP(F$204,Prosumer_ONE!$B$14:$B$33,Prosumer_ONE!$J$14:$J$33))</f>
        <v>0</v>
      </c>
      <c r="G210" s="38">
        <f>IF(G98=0,0,_xlfn.XLOOKUP(G$204,Prosumer_ONE!$B$14:$B$33,Prosumer_ONE!$J$14:$J$33))</f>
        <v>0</v>
      </c>
      <c r="H210" s="38">
        <f>IF(H98=0,0,_xlfn.XLOOKUP(H$204,Prosumer_ONE!$B$14:$B$33,Prosumer_ONE!$J$14:$J$33))</f>
        <v>0</v>
      </c>
      <c r="I210" s="38">
        <f>IF(I98=0,0,_xlfn.XLOOKUP(I$204,Prosumer_ONE!$B$14:$B$33,Prosumer_ONE!$J$14:$J$33))</f>
        <v>0</v>
      </c>
      <c r="J210" s="38">
        <f>IF(J98=0,0,_xlfn.XLOOKUP(J$204,Prosumer_ONE!$B$14:$B$33,Prosumer_ONE!$J$14:$J$33))</f>
        <v>0</v>
      </c>
      <c r="K210" s="38">
        <f>IF(K98=0,0,_xlfn.XLOOKUP(K$204,Prosumer_ONE!$B$14:$B$33,Prosumer_ONE!$J$14:$J$33))</f>
        <v>0</v>
      </c>
      <c r="L210" s="38">
        <f>IF(L98=0,0,_xlfn.XLOOKUP(L$204,Prosumer_ONE!$B$14:$B$33,Prosumer_ONE!$J$14:$J$33))</f>
        <v>0</v>
      </c>
      <c r="M210" s="38">
        <f>IF(M98=0,0,_xlfn.XLOOKUP(M$204,Prosumer_ONE!$B$14:$B$33,Prosumer_ONE!$J$14:$J$33))</f>
        <v>0</v>
      </c>
      <c r="N210" s="38">
        <f>IF(N98=0,0,_xlfn.XLOOKUP(N$204,Prosumer_ONE!$B$14:$B$33,Prosumer_ONE!$J$14:$J$33))</f>
        <v>0</v>
      </c>
      <c r="O210" s="38">
        <f>IF(O98=0,0,_xlfn.XLOOKUP(O$204,Prosumer_ONE!$B$14:$B$33,Prosumer_ONE!$J$14:$J$33))</f>
        <v>0</v>
      </c>
      <c r="P210" s="38">
        <f>IF(P98=0,0,_xlfn.XLOOKUP(P$204,Prosumer_ONE!$B$14:$B$33,Prosumer_ONE!$J$14:$J$33))</f>
        <v>0</v>
      </c>
      <c r="Q210" s="38">
        <f>IF(Q98=0,0,_xlfn.XLOOKUP(Q$204,Prosumer_ONE!$B$14:$B$33,Prosumer_ONE!$J$14:$J$33))</f>
        <v>0</v>
      </c>
      <c r="R210" s="38">
        <f>IF(R98=0,0,_xlfn.XLOOKUP(R$204,Prosumer_ONE!$B$14:$B$33,Prosumer_ONE!$J$14:$J$33))</f>
        <v>0</v>
      </c>
      <c r="S210" s="38">
        <f>IF(S98=0,0,_xlfn.XLOOKUP(S$204,Prosumer_ONE!$B$14:$B$33,Prosumer_ONE!$J$14:$J$33))</f>
        <v>0</v>
      </c>
      <c r="T210" s="38">
        <f>IF(T98=0,0,_xlfn.XLOOKUP(T$204,Prosumer_ONE!$B$14:$B$33,Prosumer_ONE!$J$14:$J$33))</f>
        <v>0</v>
      </c>
      <c r="U210" s="38">
        <f>IF(U98=0,0,_xlfn.XLOOKUP(U$204,Prosumer_ONE!$B$14:$B$33,Prosumer_ONE!$J$14:$J$33))</f>
        <v>0</v>
      </c>
      <c r="V210">
        <v>6</v>
      </c>
      <c r="Z210">
        <v>6</v>
      </c>
      <c r="AA210" s="38">
        <f>IF(AA98=0,0,_xlfn.XLOOKUP(AA$204,Prosumer_ANE!$B$14:$B$33,Prosumer_ANE!$J$14:$J$33))</f>
        <v>0</v>
      </c>
      <c r="AB210" s="38">
        <f>IF(AB98=0,0,_xlfn.XLOOKUP(AB$204,Prosumer_ANE!$B$14:$B$33,Prosumer_ANE!$J$14:$J$33))</f>
        <v>0</v>
      </c>
      <c r="AC210" s="38">
        <f>IF(AC98=0,0,_xlfn.XLOOKUP(AC$204,Prosumer_ANE!$B$14:$B$33,Prosumer_ANE!$J$14:$J$33))</f>
        <v>0</v>
      </c>
      <c r="AD210" s="38">
        <f>IF(AD98=0,0,_xlfn.XLOOKUP(AD$204,Prosumer_ANE!$B$14:$B$33,Prosumer_ANE!$J$14:$J$33))</f>
        <v>0</v>
      </c>
      <c r="AE210" s="38">
        <f>IF(AE98=0,0,_xlfn.XLOOKUP(AE$204,Prosumer_ANE!$B$14:$B$33,Prosumer_ANE!$J$14:$J$33))</f>
        <v>0</v>
      </c>
      <c r="AF210" s="38">
        <f>IF(AF98=0,0,_xlfn.XLOOKUP(AF$204,Prosumer_ANE!$B$14:$B$33,Prosumer_ANE!$J$14:$J$33))</f>
        <v>0</v>
      </c>
      <c r="AG210" s="38">
        <f>IF(AG98=0,0,_xlfn.XLOOKUP(AG$204,Prosumer_ANE!$B$14:$B$33,Prosumer_ANE!$J$14:$J$33))</f>
        <v>0</v>
      </c>
      <c r="AH210" s="38">
        <f>IF(AH98=0,0,_xlfn.XLOOKUP(AH$204,Prosumer_ANE!$B$14:$B$33,Prosumer_ANE!$J$14:$J$33))</f>
        <v>0</v>
      </c>
      <c r="AI210" s="38">
        <f>IF(AI98=0,0,_xlfn.XLOOKUP(AI$204,Prosumer_ANE!$B$14:$B$33,Prosumer_ANE!$J$14:$J$33))</f>
        <v>0</v>
      </c>
      <c r="AJ210" s="38">
        <f>IF(AJ98=0,0,_xlfn.XLOOKUP(AJ$204,Prosumer_ANE!$B$14:$B$33,Prosumer_ANE!$J$14:$J$33))</f>
        <v>0</v>
      </c>
      <c r="AK210" s="38">
        <f>IF(AK98=0,0,_xlfn.XLOOKUP(AK$204,Prosumer_ANE!$B$14:$B$33,Prosumer_ANE!$J$14:$J$33))</f>
        <v>0</v>
      </c>
      <c r="AL210" s="38">
        <f>IF(AL98=0,0,_xlfn.XLOOKUP(AL$204,Prosumer_ANE!$B$14:$B$33,Prosumer_ANE!$J$14:$J$33))</f>
        <v>0</v>
      </c>
      <c r="AM210" s="38">
        <f>IF(AM98=0,0,_xlfn.XLOOKUP(AM$204,Prosumer_ANE!$B$14:$B$33,Prosumer_ANE!$J$14:$J$33))</f>
        <v>0</v>
      </c>
      <c r="AN210" s="38">
        <f>IF(AN98=0,0,_xlfn.XLOOKUP(AN$204,Prosumer_ANE!$B$14:$B$33,Prosumer_ANE!$J$14:$J$33))</f>
        <v>0</v>
      </c>
      <c r="AO210" s="38">
        <f>IF(AO98=0,0,_xlfn.XLOOKUP(AO$204,Prosumer_ANE!$B$14:$B$33,Prosumer_ANE!$J$14:$J$33))</f>
        <v>0</v>
      </c>
      <c r="AP210" s="38">
        <f>IF(AP98=0,0,_xlfn.XLOOKUP(AP$204,Prosumer_ANE!$B$14:$B$33,Prosumer_ANE!$J$14:$J$33))</f>
        <v>0</v>
      </c>
      <c r="AQ210" s="38">
        <f>IF(AQ98=0,0,_xlfn.XLOOKUP(AQ$204,Prosumer_ANE!$B$14:$B$33,Prosumer_ANE!$J$14:$J$33))</f>
        <v>0</v>
      </c>
      <c r="AR210" s="38">
        <f>IF(AR98=0,0,_xlfn.XLOOKUP(AR$204,Prosumer_ANE!$B$14:$B$33,Prosumer_ANE!$J$14:$J$33))</f>
        <v>0</v>
      </c>
      <c r="AS210" s="38">
        <f>IF(AS98=0,0,_xlfn.XLOOKUP(AS$204,Prosumer_ANE!$B$14:$B$33,Prosumer_ANE!$J$14:$J$33))</f>
        <v>0</v>
      </c>
      <c r="AT210" s="38">
        <f>IF(AT98=0,0,_xlfn.XLOOKUP(AT$204,Prosumer_ANE!$B$14:$B$33,Prosumer_ANE!$J$14:$J$33))</f>
        <v>0</v>
      </c>
      <c r="AU210">
        <v>6</v>
      </c>
    </row>
    <row r="211" spans="1:47">
      <c r="A211">
        <v>7</v>
      </c>
      <c r="B211" s="38">
        <f>IF(B99=0,0,_xlfn.XLOOKUP(B$204,Prosumer_ONE!$B$14:$B$33,Prosumer_ONE!$J$14:$J$33))</f>
        <v>0</v>
      </c>
      <c r="C211" s="38">
        <f>IF(C99=0,0,_xlfn.XLOOKUP(C$204,Prosumer_ONE!$B$14:$B$33,Prosumer_ONE!$J$14:$J$33))</f>
        <v>0</v>
      </c>
      <c r="D211" s="38">
        <f>IF(D99=0,0,_xlfn.XLOOKUP(D$204,Prosumer_ONE!$B$14:$B$33,Prosumer_ONE!$J$14:$J$33))</f>
        <v>0</v>
      </c>
      <c r="E211" s="38">
        <f>IF(E99=0,0,_xlfn.XLOOKUP(E$204,Prosumer_ONE!$B$14:$B$33,Prosumer_ONE!$J$14:$J$33))</f>
        <v>0</v>
      </c>
      <c r="F211" s="38">
        <f>IF(F99=0,0,_xlfn.XLOOKUP(F$204,Prosumer_ONE!$B$14:$B$33,Prosumer_ONE!$J$14:$J$33))</f>
        <v>0</v>
      </c>
      <c r="G211" s="38">
        <f>IF(G99=0,0,_xlfn.XLOOKUP(G$204,Prosumer_ONE!$B$14:$B$33,Prosumer_ONE!$J$14:$J$33))</f>
        <v>0</v>
      </c>
      <c r="H211" s="38">
        <f>IF(H99=0,0,_xlfn.XLOOKUP(H$204,Prosumer_ONE!$B$14:$B$33,Prosumer_ONE!$J$14:$J$33))</f>
        <v>0</v>
      </c>
      <c r="I211" s="38">
        <f>IF(I99=0,0,_xlfn.XLOOKUP(I$204,Prosumer_ONE!$B$14:$B$33,Prosumer_ONE!$J$14:$J$33))</f>
        <v>0</v>
      </c>
      <c r="J211" s="38">
        <f>IF(J99=0,0,_xlfn.XLOOKUP(J$204,Prosumer_ONE!$B$14:$B$33,Prosumer_ONE!$J$14:$J$33))</f>
        <v>0</v>
      </c>
      <c r="K211" s="38">
        <f>IF(K99=0,0,_xlfn.XLOOKUP(K$204,Prosumer_ONE!$B$14:$B$33,Prosumer_ONE!$J$14:$J$33))</f>
        <v>0</v>
      </c>
      <c r="L211" s="38">
        <f>IF(L99=0,0,_xlfn.XLOOKUP(L$204,Prosumer_ONE!$B$14:$B$33,Prosumer_ONE!$J$14:$J$33))</f>
        <v>0</v>
      </c>
      <c r="M211" s="38">
        <f>IF(M99=0,0,_xlfn.XLOOKUP(M$204,Prosumer_ONE!$B$14:$B$33,Prosumer_ONE!$J$14:$J$33))</f>
        <v>0</v>
      </c>
      <c r="N211" s="38">
        <f>IF(N99=0,0,_xlfn.XLOOKUP(N$204,Prosumer_ONE!$B$14:$B$33,Prosumer_ONE!$J$14:$J$33))</f>
        <v>0</v>
      </c>
      <c r="O211" s="38">
        <f>IF(O99=0,0,_xlfn.XLOOKUP(O$204,Prosumer_ONE!$B$14:$B$33,Prosumer_ONE!$J$14:$J$33))</f>
        <v>0</v>
      </c>
      <c r="P211" s="38">
        <f>IF(P99=0,0,_xlfn.XLOOKUP(P$204,Prosumer_ONE!$B$14:$B$33,Prosumer_ONE!$J$14:$J$33))</f>
        <v>0</v>
      </c>
      <c r="Q211" s="38">
        <f>IF(Q99=0,0,_xlfn.XLOOKUP(Q$204,Prosumer_ONE!$B$14:$B$33,Prosumer_ONE!$J$14:$J$33))</f>
        <v>0</v>
      </c>
      <c r="R211" s="38">
        <f>IF(R99=0,0,_xlfn.XLOOKUP(R$204,Prosumer_ONE!$B$14:$B$33,Prosumer_ONE!$J$14:$J$33))</f>
        <v>0</v>
      </c>
      <c r="S211" s="38">
        <f>IF(S99=0,0,_xlfn.XLOOKUP(S$204,Prosumer_ONE!$B$14:$B$33,Prosumer_ONE!$J$14:$J$33))</f>
        <v>0</v>
      </c>
      <c r="T211" s="38">
        <f>IF(T99=0,0,_xlfn.XLOOKUP(T$204,Prosumer_ONE!$B$14:$B$33,Prosumer_ONE!$J$14:$J$33))</f>
        <v>0</v>
      </c>
      <c r="U211" s="38">
        <f>IF(U99=0,0,_xlfn.XLOOKUP(U$204,Prosumer_ONE!$B$14:$B$33,Prosumer_ONE!$J$14:$J$33))</f>
        <v>0</v>
      </c>
      <c r="V211">
        <v>7</v>
      </c>
      <c r="Z211">
        <v>7</v>
      </c>
      <c r="AA211" s="38">
        <f>IF(AA99=0,0,_xlfn.XLOOKUP(AA$204,Prosumer_ANE!$B$14:$B$33,Prosumer_ANE!$J$14:$J$33))</f>
        <v>0</v>
      </c>
      <c r="AB211" s="38">
        <f>IF(AB99=0,0,_xlfn.XLOOKUP(AB$204,Prosumer_ANE!$B$14:$B$33,Prosumer_ANE!$J$14:$J$33))</f>
        <v>0</v>
      </c>
      <c r="AC211" s="38">
        <f>IF(AC99=0,0,_xlfn.XLOOKUP(AC$204,Prosumer_ANE!$B$14:$B$33,Prosumer_ANE!$J$14:$J$33))</f>
        <v>0</v>
      </c>
      <c r="AD211" s="38">
        <f>IF(AD99=0,0,_xlfn.XLOOKUP(AD$204,Prosumer_ANE!$B$14:$B$33,Prosumer_ANE!$J$14:$J$33))</f>
        <v>0</v>
      </c>
      <c r="AE211" s="38">
        <f>IF(AE99=0,0,_xlfn.XLOOKUP(AE$204,Prosumer_ANE!$B$14:$B$33,Prosumer_ANE!$J$14:$J$33))</f>
        <v>0</v>
      </c>
      <c r="AF211" s="38">
        <f>IF(AF99=0,0,_xlfn.XLOOKUP(AF$204,Prosumer_ANE!$B$14:$B$33,Prosumer_ANE!$J$14:$J$33))</f>
        <v>0</v>
      </c>
      <c r="AG211" s="38">
        <f>IF(AG99=0,0,_xlfn.XLOOKUP(AG$204,Prosumer_ANE!$B$14:$B$33,Prosumer_ANE!$J$14:$J$33))</f>
        <v>0</v>
      </c>
      <c r="AH211" s="38">
        <f>IF(AH99=0,0,_xlfn.XLOOKUP(AH$204,Prosumer_ANE!$B$14:$B$33,Prosumer_ANE!$J$14:$J$33))</f>
        <v>0</v>
      </c>
      <c r="AI211" s="38">
        <f>IF(AI99=0,0,_xlfn.XLOOKUP(AI$204,Prosumer_ANE!$B$14:$B$33,Prosumer_ANE!$J$14:$J$33))</f>
        <v>0</v>
      </c>
      <c r="AJ211" s="38">
        <f>IF(AJ99=0,0,_xlfn.XLOOKUP(AJ$204,Prosumer_ANE!$B$14:$B$33,Prosumer_ANE!$J$14:$J$33))</f>
        <v>0</v>
      </c>
      <c r="AK211" s="38">
        <f>IF(AK99=0,0,_xlfn.XLOOKUP(AK$204,Prosumer_ANE!$B$14:$B$33,Prosumer_ANE!$J$14:$J$33))</f>
        <v>0</v>
      </c>
      <c r="AL211" s="38">
        <f>IF(AL99=0,0,_xlfn.XLOOKUP(AL$204,Prosumer_ANE!$B$14:$B$33,Prosumer_ANE!$J$14:$J$33))</f>
        <v>0</v>
      </c>
      <c r="AM211" s="38">
        <f>IF(AM99=0,0,_xlfn.XLOOKUP(AM$204,Prosumer_ANE!$B$14:$B$33,Prosumer_ANE!$J$14:$J$33))</f>
        <v>0</v>
      </c>
      <c r="AN211" s="38">
        <f>IF(AN99=0,0,_xlfn.XLOOKUP(AN$204,Prosumer_ANE!$B$14:$B$33,Prosumer_ANE!$J$14:$J$33))</f>
        <v>0</v>
      </c>
      <c r="AO211" s="38">
        <f>IF(AO99=0,0,_xlfn.XLOOKUP(AO$204,Prosumer_ANE!$B$14:$B$33,Prosumer_ANE!$J$14:$J$33))</f>
        <v>0</v>
      </c>
      <c r="AP211" s="38">
        <f>IF(AP99=0,0,_xlfn.XLOOKUP(AP$204,Prosumer_ANE!$B$14:$B$33,Prosumer_ANE!$J$14:$J$33))</f>
        <v>0</v>
      </c>
      <c r="AQ211" s="38">
        <f>IF(AQ99=0,0,_xlfn.XLOOKUP(AQ$204,Prosumer_ANE!$B$14:$B$33,Prosumer_ANE!$J$14:$J$33))</f>
        <v>0</v>
      </c>
      <c r="AR211" s="38">
        <f>IF(AR99=0,0,_xlfn.XLOOKUP(AR$204,Prosumer_ANE!$B$14:$B$33,Prosumer_ANE!$J$14:$J$33))</f>
        <v>0</v>
      </c>
      <c r="AS211" s="38">
        <f>IF(AS99=0,0,_xlfn.XLOOKUP(AS$204,Prosumer_ANE!$B$14:$B$33,Prosumer_ANE!$J$14:$J$33))</f>
        <v>0</v>
      </c>
      <c r="AT211" s="38">
        <f>IF(AT99=0,0,_xlfn.XLOOKUP(AT$204,Prosumer_ANE!$B$14:$B$33,Prosumer_ANE!$J$14:$J$33))</f>
        <v>0</v>
      </c>
      <c r="AU211">
        <v>7</v>
      </c>
    </row>
    <row r="212" spans="1:47">
      <c r="A212">
        <v>8</v>
      </c>
      <c r="B212" s="38">
        <f>IF(B100=0,0,_xlfn.XLOOKUP(B$204,Prosumer_ONE!$B$14:$B$33,Prosumer_ONE!$J$14:$J$33))</f>
        <v>0</v>
      </c>
      <c r="C212" s="38">
        <f>IF(C100=0,0,_xlfn.XLOOKUP(C$204,Prosumer_ONE!$B$14:$B$33,Prosumer_ONE!$J$14:$J$33))</f>
        <v>0</v>
      </c>
      <c r="D212" s="38">
        <f>IF(D100=0,0,_xlfn.XLOOKUP(D$204,Prosumer_ONE!$B$14:$B$33,Prosumer_ONE!$J$14:$J$33))</f>
        <v>0</v>
      </c>
      <c r="E212" s="38">
        <f>IF(E100=0,0,_xlfn.XLOOKUP(E$204,Prosumer_ONE!$B$14:$B$33,Prosumer_ONE!$J$14:$J$33))</f>
        <v>0</v>
      </c>
      <c r="F212" s="38">
        <f>IF(F100=0,0,_xlfn.XLOOKUP(F$204,Prosumer_ONE!$B$14:$B$33,Prosumer_ONE!$J$14:$J$33))</f>
        <v>0</v>
      </c>
      <c r="G212" s="38">
        <f>IF(G100=0,0,_xlfn.XLOOKUP(G$204,Prosumer_ONE!$B$14:$B$33,Prosumer_ONE!$J$14:$J$33))</f>
        <v>0</v>
      </c>
      <c r="H212" s="38">
        <f>IF(H100=0,0,_xlfn.XLOOKUP(H$204,Prosumer_ONE!$B$14:$B$33,Prosumer_ONE!$J$14:$J$33))</f>
        <v>0</v>
      </c>
      <c r="I212" s="38">
        <f>IF(I100=0,0,_xlfn.XLOOKUP(I$204,Prosumer_ONE!$B$14:$B$33,Prosumer_ONE!$J$14:$J$33))</f>
        <v>0</v>
      </c>
      <c r="J212" s="38">
        <f>IF(J100=0,0,_xlfn.XLOOKUP(J$204,Prosumer_ONE!$B$14:$B$33,Prosumer_ONE!$J$14:$J$33))</f>
        <v>0</v>
      </c>
      <c r="K212" s="38">
        <f>IF(K100=0,0,_xlfn.XLOOKUP(K$204,Prosumer_ONE!$B$14:$B$33,Prosumer_ONE!$J$14:$J$33))</f>
        <v>0</v>
      </c>
      <c r="L212" s="38">
        <f>IF(L100=0,0,_xlfn.XLOOKUP(L$204,Prosumer_ONE!$B$14:$B$33,Prosumer_ONE!$J$14:$J$33))</f>
        <v>0</v>
      </c>
      <c r="M212" s="38">
        <f>IF(M100=0,0,_xlfn.XLOOKUP(M$204,Prosumer_ONE!$B$14:$B$33,Prosumer_ONE!$J$14:$J$33))</f>
        <v>0</v>
      </c>
      <c r="N212" s="38">
        <f>IF(N100=0,0,_xlfn.XLOOKUP(N$204,Prosumer_ONE!$B$14:$B$33,Prosumer_ONE!$J$14:$J$33))</f>
        <v>0</v>
      </c>
      <c r="O212" s="38">
        <f>IF(O100=0,0,_xlfn.XLOOKUP(O$204,Prosumer_ONE!$B$14:$B$33,Prosumer_ONE!$J$14:$J$33))</f>
        <v>0</v>
      </c>
      <c r="P212" s="38">
        <f>IF(P100=0,0,_xlfn.XLOOKUP(P$204,Prosumer_ONE!$B$14:$B$33,Prosumer_ONE!$J$14:$J$33))</f>
        <v>0</v>
      </c>
      <c r="Q212" s="38">
        <f>IF(Q100=0,0,_xlfn.XLOOKUP(Q$204,Prosumer_ONE!$B$14:$B$33,Prosumer_ONE!$J$14:$J$33))</f>
        <v>0</v>
      </c>
      <c r="R212" s="38">
        <f>IF(R100=0,0,_xlfn.XLOOKUP(R$204,Prosumer_ONE!$B$14:$B$33,Prosumer_ONE!$J$14:$J$33))</f>
        <v>0</v>
      </c>
      <c r="S212" s="38">
        <f>IF(S100=0,0,_xlfn.XLOOKUP(S$204,Prosumer_ONE!$B$14:$B$33,Prosumer_ONE!$J$14:$J$33))</f>
        <v>0</v>
      </c>
      <c r="T212" s="38">
        <f>IF(T100=0,0,_xlfn.XLOOKUP(T$204,Prosumer_ONE!$B$14:$B$33,Prosumer_ONE!$J$14:$J$33))</f>
        <v>0</v>
      </c>
      <c r="U212" s="38">
        <f>IF(U100=0,0,_xlfn.XLOOKUP(U$204,Prosumer_ONE!$B$14:$B$33,Prosumer_ONE!$J$14:$J$33))</f>
        <v>0</v>
      </c>
      <c r="V212">
        <v>8</v>
      </c>
      <c r="Z212">
        <v>8</v>
      </c>
      <c r="AA212" s="38">
        <f>IF(AA100=0,0,_xlfn.XLOOKUP(AA$204,Prosumer_ANE!$B$14:$B$33,Prosumer_ANE!$J$14:$J$33))</f>
        <v>0</v>
      </c>
      <c r="AB212" s="38">
        <f>IF(AB100=0,0,_xlfn.XLOOKUP(AB$204,Prosumer_ANE!$B$14:$B$33,Prosumer_ANE!$J$14:$J$33))</f>
        <v>0</v>
      </c>
      <c r="AC212" s="38">
        <f>IF(AC100=0,0,_xlfn.XLOOKUP(AC$204,Prosumer_ANE!$B$14:$B$33,Prosumer_ANE!$J$14:$J$33))</f>
        <v>0</v>
      </c>
      <c r="AD212" s="38">
        <f>IF(AD100=0,0,_xlfn.XLOOKUP(AD$204,Prosumer_ANE!$B$14:$B$33,Prosumer_ANE!$J$14:$J$33))</f>
        <v>0</v>
      </c>
      <c r="AE212" s="38">
        <f>IF(AE100=0,0,_xlfn.XLOOKUP(AE$204,Prosumer_ANE!$B$14:$B$33,Prosumer_ANE!$J$14:$J$33))</f>
        <v>0</v>
      </c>
      <c r="AF212" s="38">
        <f>IF(AF100=0,0,_xlfn.XLOOKUP(AF$204,Prosumer_ANE!$B$14:$B$33,Prosumer_ANE!$J$14:$J$33))</f>
        <v>0</v>
      </c>
      <c r="AG212" s="38">
        <f>IF(AG100=0,0,_xlfn.XLOOKUP(AG$204,Prosumer_ANE!$B$14:$B$33,Prosumer_ANE!$J$14:$J$33))</f>
        <v>0</v>
      </c>
      <c r="AH212" s="38">
        <f>IF(AH100=0,0,_xlfn.XLOOKUP(AH$204,Prosumer_ANE!$B$14:$B$33,Prosumer_ANE!$J$14:$J$33))</f>
        <v>0</v>
      </c>
      <c r="AI212" s="38">
        <f>IF(AI100=0,0,_xlfn.XLOOKUP(AI$204,Prosumer_ANE!$B$14:$B$33,Prosumer_ANE!$J$14:$J$33))</f>
        <v>0</v>
      </c>
      <c r="AJ212" s="38">
        <f>IF(AJ100=0,0,_xlfn.XLOOKUP(AJ$204,Prosumer_ANE!$B$14:$B$33,Prosumer_ANE!$J$14:$J$33))</f>
        <v>0</v>
      </c>
      <c r="AK212" s="38">
        <f>IF(AK100=0,0,_xlfn.XLOOKUP(AK$204,Prosumer_ANE!$B$14:$B$33,Prosumer_ANE!$J$14:$J$33))</f>
        <v>0</v>
      </c>
      <c r="AL212" s="38">
        <f>IF(AL100=0,0,_xlfn.XLOOKUP(AL$204,Prosumer_ANE!$B$14:$B$33,Prosumer_ANE!$J$14:$J$33))</f>
        <v>0</v>
      </c>
      <c r="AM212" s="38">
        <f>IF(AM100=0,0,_xlfn.XLOOKUP(AM$204,Prosumer_ANE!$B$14:$B$33,Prosumer_ANE!$J$14:$J$33))</f>
        <v>0</v>
      </c>
      <c r="AN212" s="38">
        <f>IF(AN100=0,0,_xlfn.XLOOKUP(AN$204,Prosumer_ANE!$B$14:$B$33,Prosumer_ANE!$J$14:$J$33))</f>
        <v>0</v>
      </c>
      <c r="AO212" s="38">
        <f>IF(AO100=0,0,_xlfn.XLOOKUP(AO$204,Prosumer_ANE!$B$14:$B$33,Prosumer_ANE!$J$14:$J$33))</f>
        <v>0</v>
      </c>
      <c r="AP212" s="38">
        <f>IF(AP100=0,0,_xlfn.XLOOKUP(AP$204,Prosumer_ANE!$B$14:$B$33,Prosumer_ANE!$J$14:$J$33))</f>
        <v>0</v>
      </c>
      <c r="AQ212" s="38">
        <f>IF(AQ100=0,0,_xlfn.XLOOKUP(AQ$204,Prosumer_ANE!$B$14:$B$33,Prosumer_ANE!$J$14:$J$33))</f>
        <v>0</v>
      </c>
      <c r="AR212" s="38">
        <f>IF(AR100=0,0,_xlfn.XLOOKUP(AR$204,Prosumer_ANE!$B$14:$B$33,Prosumer_ANE!$J$14:$J$33))</f>
        <v>0</v>
      </c>
      <c r="AS212" s="38">
        <f>IF(AS100=0,0,_xlfn.XLOOKUP(AS$204,Prosumer_ANE!$B$14:$B$33,Prosumer_ANE!$J$14:$J$33))</f>
        <v>0</v>
      </c>
      <c r="AT212" s="38">
        <f>IF(AT100=0,0,_xlfn.XLOOKUP(AT$204,Prosumer_ANE!$B$14:$B$33,Prosumer_ANE!$J$14:$J$33))</f>
        <v>0</v>
      </c>
      <c r="AU212">
        <v>8</v>
      </c>
    </row>
    <row r="213" spans="1:47">
      <c r="A213">
        <v>9</v>
      </c>
      <c r="B213" s="38">
        <f>IF(B101=0,0,_xlfn.XLOOKUP(B$204,Prosumer_ONE!$B$14:$B$33,Prosumer_ONE!$J$14:$J$33))</f>
        <v>0</v>
      </c>
      <c r="C213" s="38">
        <f>IF(C101=0,0,_xlfn.XLOOKUP(C$204,Prosumer_ONE!$B$14:$B$33,Prosumer_ONE!$J$14:$J$33))</f>
        <v>0</v>
      </c>
      <c r="D213" s="38">
        <f>IF(D101=0,0,_xlfn.XLOOKUP(D$204,Prosumer_ONE!$B$14:$B$33,Prosumer_ONE!$J$14:$J$33))</f>
        <v>0</v>
      </c>
      <c r="E213" s="38">
        <f>IF(E101=0,0,_xlfn.XLOOKUP(E$204,Prosumer_ONE!$B$14:$B$33,Prosumer_ONE!$J$14:$J$33))</f>
        <v>0</v>
      </c>
      <c r="F213" s="38">
        <f>IF(F101=0,0,_xlfn.XLOOKUP(F$204,Prosumer_ONE!$B$14:$B$33,Prosumer_ONE!$J$14:$J$33))</f>
        <v>0</v>
      </c>
      <c r="G213" s="38">
        <f>IF(G101=0,0,_xlfn.XLOOKUP(G$204,Prosumer_ONE!$B$14:$B$33,Prosumer_ONE!$J$14:$J$33))</f>
        <v>0</v>
      </c>
      <c r="H213" s="38">
        <f>IF(H101=0,0,_xlfn.XLOOKUP(H$204,Prosumer_ONE!$B$14:$B$33,Prosumer_ONE!$J$14:$J$33))</f>
        <v>0</v>
      </c>
      <c r="I213" s="38">
        <f>IF(I101=0,0,_xlfn.XLOOKUP(I$204,Prosumer_ONE!$B$14:$B$33,Prosumer_ONE!$J$14:$J$33))</f>
        <v>0</v>
      </c>
      <c r="J213" s="38">
        <f>IF(J101=0,0,_xlfn.XLOOKUP(J$204,Prosumer_ONE!$B$14:$B$33,Prosumer_ONE!$J$14:$J$33))</f>
        <v>0</v>
      </c>
      <c r="K213" s="38">
        <f>IF(K101=0,0,_xlfn.XLOOKUP(K$204,Prosumer_ONE!$B$14:$B$33,Prosumer_ONE!$J$14:$J$33))</f>
        <v>0</v>
      </c>
      <c r="L213" s="38">
        <f>IF(L101=0,0,_xlfn.XLOOKUP(L$204,Prosumer_ONE!$B$14:$B$33,Prosumer_ONE!$J$14:$J$33))</f>
        <v>0</v>
      </c>
      <c r="M213" s="38">
        <f>IF(M101=0,0,_xlfn.XLOOKUP(M$204,Prosumer_ONE!$B$14:$B$33,Prosumer_ONE!$J$14:$J$33))</f>
        <v>0</v>
      </c>
      <c r="N213" s="38">
        <f>IF(N101=0,0,_xlfn.XLOOKUP(N$204,Prosumer_ONE!$B$14:$B$33,Prosumer_ONE!$J$14:$J$33))</f>
        <v>0</v>
      </c>
      <c r="O213" s="38">
        <f>IF(O101=0,0,_xlfn.XLOOKUP(O$204,Prosumer_ONE!$B$14:$B$33,Prosumer_ONE!$J$14:$J$33))</f>
        <v>0</v>
      </c>
      <c r="P213" s="38">
        <f>IF(P101=0,0,_xlfn.XLOOKUP(P$204,Prosumer_ONE!$B$14:$B$33,Prosumer_ONE!$J$14:$J$33))</f>
        <v>0</v>
      </c>
      <c r="Q213" s="38">
        <f>IF(Q101=0,0,_xlfn.XLOOKUP(Q$204,Prosumer_ONE!$B$14:$B$33,Prosumer_ONE!$J$14:$J$33))</f>
        <v>0</v>
      </c>
      <c r="R213" s="38">
        <f>IF(R101=0,0,_xlfn.XLOOKUP(R$204,Prosumer_ONE!$B$14:$B$33,Prosumer_ONE!$J$14:$J$33))</f>
        <v>0</v>
      </c>
      <c r="S213" s="38">
        <f>IF(S101=0,0,_xlfn.XLOOKUP(S$204,Prosumer_ONE!$B$14:$B$33,Prosumer_ONE!$J$14:$J$33))</f>
        <v>0</v>
      </c>
      <c r="T213" s="38">
        <f>IF(T101=0,0,_xlfn.XLOOKUP(T$204,Prosumer_ONE!$B$14:$B$33,Prosumer_ONE!$J$14:$J$33))</f>
        <v>0</v>
      </c>
      <c r="U213" s="38">
        <f>IF(U101=0,0,_xlfn.XLOOKUP(U$204,Prosumer_ONE!$B$14:$B$33,Prosumer_ONE!$J$14:$J$33))</f>
        <v>0</v>
      </c>
      <c r="V213">
        <v>9</v>
      </c>
      <c r="Z213">
        <v>9</v>
      </c>
      <c r="AA213" s="38">
        <f>IF(AA101=0,0,_xlfn.XLOOKUP(AA$204,Prosumer_ANE!$B$14:$B$33,Prosumer_ANE!$J$14:$J$33))</f>
        <v>0</v>
      </c>
      <c r="AB213" s="38">
        <f>IF(AB101=0,0,_xlfn.XLOOKUP(AB$204,Prosumer_ANE!$B$14:$B$33,Prosumer_ANE!$J$14:$J$33))</f>
        <v>0</v>
      </c>
      <c r="AC213" s="38">
        <f>IF(AC101=0,0,_xlfn.XLOOKUP(AC$204,Prosumer_ANE!$B$14:$B$33,Prosumer_ANE!$J$14:$J$33))</f>
        <v>0</v>
      </c>
      <c r="AD213" s="38">
        <f>IF(AD101=0,0,_xlfn.XLOOKUP(AD$204,Prosumer_ANE!$B$14:$B$33,Prosumer_ANE!$J$14:$J$33))</f>
        <v>0</v>
      </c>
      <c r="AE213" s="38">
        <f>IF(AE101=0,0,_xlfn.XLOOKUP(AE$204,Prosumer_ANE!$B$14:$B$33,Prosumer_ANE!$J$14:$J$33))</f>
        <v>0</v>
      </c>
      <c r="AF213" s="38">
        <f>IF(AF101=0,0,_xlfn.XLOOKUP(AF$204,Prosumer_ANE!$B$14:$B$33,Prosumer_ANE!$J$14:$J$33))</f>
        <v>0</v>
      </c>
      <c r="AG213" s="38">
        <f>IF(AG101=0,0,_xlfn.XLOOKUP(AG$204,Prosumer_ANE!$B$14:$B$33,Prosumer_ANE!$J$14:$J$33))</f>
        <v>0</v>
      </c>
      <c r="AH213" s="38">
        <f>IF(AH101=0,0,_xlfn.XLOOKUP(AH$204,Prosumer_ANE!$B$14:$B$33,Prosumer_ANE!$J$14:$J$33))</f>
        <v>0</v>
      </c>
      <c r="AI213" s="38">
        <f>IF(AI101=0,0,_xlfn.XLOOKUP(AI$204,Prosumer_ANE!$B$14:$B$33,Prosumer_ANE!$J$14:$J$33))</f>
        <v>0</v>
      </c>
      <c r="AJ213" s="38">
        <f>IF(AJ101=0,0,_xlfn.XLOOKUP(AJ$204,Prosumer_ANE!$B$14:$B$33,Prosumer_ANE!$J$14:$J$33))</f>
        <v>0</v>
      </c>
      <c r="AK213" s="38">
        <f>IF(AK101=0,0,_xlfn.XLOOKUP(AK$204,Prosumer_ANE!$B$14:$B$33,Prosumer_ANE!$J$14:$J$33))</f>
        <v>0</v>
      </c>
      <c r="AL213" s="38">
        <f>IF(AL101=0,0,_xlfn.XLOOKUP(AL$204,Prosumer_ANE!$B$14:$B$33,Prosumer_ANE!$J$14:$J$33))</f>
        <v>0</v>
      </c>
      <c r="AM213" s="38">
        <f>IF(AM101=0,0,_xlfn.XLOOKUP(AM$204,Prosumer_ANE!$B$14:$B$33,Prosumer_ANE!$J$14:$J$33))</f>
        <v>0</v>
      </c>
      <c r="AN213" s="38">
        <f>IF(AN101=0,0,_xlfn.XLOOKUP(AN$204,Prosumer_ANE!$B$14:$B$33,Prosumer_ANE!$J$14:$J$33))</f>
        <v>0</v>
      </c>
      <c r="AO213" s="38">
        <f>IF(AO101=0,0,_xlfn.XLOOKUP(AO$204,Prosumer_ANE!$B$14:$B$33,Prosumer_ANE!$J$14:$J$33))</f>
        <v>0</v>
      </c>
      <c r="AP213" s="38">
        <f>IF(AP101=0,0,_xlfn.XLOOKUP(AP$204,Prosumer_ANE!$B$14:$B$33,Prosumer_ANE!$J$14:$J$33))</f>
        <v>0</v>
      </c>
      <c r="AQ213" s="38">
        <f>IF(AQ101=0,0,_xlfn.XLOOKUP(AQ$204,Prosumer_ANE!$B$14:$B$33,Prosumer_ANE!$J$14:$J$33))</f>
        <v>0</v>
      </c>
      <c r="AR213" s="38">
        <f>IF(AR101=0,0,_xlfn.XLOOKUP(AR$204,Prosumer_ANE!$B$14:$B$33,Prosumer_ANE!$J$14:$J$33))</f>
        <v>0</v>
      </c>
      <c r="AS213" s="38">
        <f>IF(AS101=0,0,_xlfn.XLOOKUP(AS$204,Prosumer_ANE!$B$14:$B$33,Prosumer_ANE!$J$14:$J$33))</f>
        <v>0</v>
      </c>
      <c r="AT213" s="38">
        <f>IF(AT101=0,0,_xlfn.XLOOKUP(AT$204,Prosumer_ANE!$B$14:$B$33,Prosumer_ANE!$J$14:$J$33))</f>
        <v>0</v>
      </c>
      <c r="AU213">
        <v>9</v>
      </c>
    </row>
    <row r="214" spans="1:47">
      <c r="A214">
        <v>10</v>
      </c>
      <c r="B214" s="38">
        <f>IF(B102=0,0,_xlfn.XLOOKUP(B$204,Prosumer_ONE!$B$14:$B$33,Prosumer_ONE!$J$14:$J$33))</f>
        <v>0</v>
      </c>
      <c r="C214" s="38">
        <f>IF(C102=0,0,_xlfn.XLOOKUP(C$204,Prosumer_ONE!$B$14:$B$33,Prosumer_ONE!$J$14:$J$33))</f>
        <v>0</v>
      </c>
      <c r="D214" s="38">
        <f>IF(D102=0,0,_xlfn.XLOOKUP(D$204,Prosumer_ONE!$B$14:$B$33,Prosumer_ONE!$J$14:$J$33))</f>
        <v>0</v>
      </c>
      <c r="E214" s="38">
        <f>IF(E102=0,0,_xlfn.XLOOKUP(E$204,Prosumer_ONE!$B$14:$B$33,Prosumer_ONE!$J$14:$J$33))</f>
        <v>0</v>
      </c>
      <c r="F214" s="38">
        <f>IF(F102=0,0,_xlfn.XLOOKUP(F$204,Prosumer_ONE!$B$14:$B$33,Prosumer_ONE!$J$14:$J$33))</f>
        <v>0</v>
      </c>
      <c r="G214" s="38">
        <f>IF(G102=0,0,_xlfn.XLOOKUP(G$204,Prosumer_ONE!$B$14:$B$33,Prosumer_ONE!$J$14:$J$33))</f>
        <v>0</v>
      </c>
      <c r="H214" s="38">
        <f>IF(H102=0,0,_xlfn.XLOOKUP(H$204,Prosumer_ONE!$B$14:$B$33,Prosumer_ONE!$J$14:$J$33))</f>
        <v>0</v>
      </c>
      <c r="I214" s="38">
        <f>IF(I102=0,0,_xlfn.XLOOKUP(I$204,Prosumer_ONE!$B$14:$B$33,Prosumer_ONE!$J$14:$J$33))</f>
        <v>0</v>
      </c>
      <c r="J214" s="38">
        <f>IF(J102=0,0,_xlfn.XLOOKUP(J$204,Prosumer_ONE!$B$14:$B$33,Prosumer_ONE!$J$14:$J$33))</f>
        <v>0</v>
      </c>
      <c r="K214" s="38">
        <f>IF(K102=0,0,_xlfn.XLOOKUP(K$204,Prosumer_ONE!$B$14:$B$33,Prosumer_ONE!$J$14:$J$33))</f>
        <v>0</v>
      </c>
      <c r="L214" s="38">
        <f>IF(L102=0,0,_xlfn.XLOOKUP(L$204,Prosumer_ONE!$B$14:$B$33,Prosumer_ONE!$J$14:$J$33))</f>
        <v>0</v>
      </c>
      <c r="M214" s="38">
        <f>IF(M102=0,0,_xlfn.XLOOKUP(M$204,Prosumer_ONE!$B$14:$B$33,Prosumer_ONE!$J$14:$J$33))</f>
        <v>0</v>
      </c>
      <c r="N214" s="38">
        <f>IF(N102=0,0,_xlfn.XLOOKUP(N$204,Prosumer_ONE!$B$14:$B$33,Prosumer_ONE!$J$14:$J$33))</f>
        <v>0</v>
      </c>
      <c r="O214" s="38">
        <f>IF(O102=0,0,_xlfn.XLOOKUP(O$204,Prosumer_ONE!$B$14:$B$33,Prosumer_ONE!$J$14:$J$33))</f>
        <v>0</v>
      </c>
      <c r="P214" s="38">
        <f>IF(P102=0,0,_xlfn.XLOOKUP(P$204,Prosumer_ONE!$B$14:$B$33,Prosumer_ONE!$J$14:$J$33))</f>
        <v>0</v>
      </c>
      <c r="Q214" s="38">
        <f>IF(Q102=0,0,_xlfn.XLOOKUP(Q$204,Prosumer_ONE!$B$14:$B$33,Prosumer_ONE!$J$14:$J$33))</f>
        <v>0</v>
      </c>
      <c r="R214" s="38">
        <f>IF(R102=0,0,_xlfn.XLOOKUP(R$204,Prosumer_ONE!$B$14:$B$33,Prosumer_ONE!$J$14:$J$33))</f>
        <v>0</v>
      </c>
      <c r="S214" s="38">
        <f>IF(S102=0,0,_xlfn.XLOOKUP(S$204,Prosumer_ONE!$B$14:$B$33,Prosumer_ONE!$J$14:$J$33))</f>
        <v>0</v>
      </c>
      <c r="T214" s="38">
        <f>IF(T102=0,0,_xlfn.XLOOKUP(T$204,Prosumer_ONE!$B$14:$B$33,Prosumer_ONE!$J$14:$J$33))</f>
        <v>0</v>
      </c>
      <c r="U214" s="38">
        <f>IF(U102=0,0,_xlfn.XLOOKUP(U$204,Prosumer_ONE!$B$14:$B$33,Prosumer_ONE!$J$14:$J$33))</f>
        <v>0</v>
      </c>
      <c r="V214">
        <v>10</v>
      </c>
      <c r="Z214">
        <v>10</v>
      </c>
      <c r="AA214" s="38">
        <f>IF(AA102=0,0,_xlfn.XLOOKUP(AA$204,Prosumer_ANE!$B$14:$B$33,Prosumer_ANE!$J$14:$J$33))</f>
        <v>0</v>
      </c>
      <c r="AB214" s="38">
        <f>IF(AB102=0,0,_xlfn.XLOOKUP(AB$204,Prosumer_ANE!$B$14:$B$33,Prosumer_ANE!$J$14:$J$33))</f>
        <v>0</v>
      </c>
      <c r="AC214" s="38">
        <f>IF(AC102=0,0,_xlfn.XLOOKUP(AC$204,Prosumer_ANE!$B$14:$B$33,Prosumer_ANE!$J$14:$J$33))</f>
        <v>0</v>
      </c>
      <c r="AD214" s="38">
        <f>IF(AD102=0,0,_xlfn.XLOOKUP(AD$204,Prosumer_ANE!$B$14:$B$33,Prosumer_ANE!$J$14:$J$33))</f>
        <v>0</v>
      </c>
      <c r="AE214" s="38">
        <f>IF(AE102=0,0,_xlfn.XLOOKUP(AE$204,Prosumer_ANE!$B$14:$B$33,Prosumer_ANE!$J$14:$J$33))</f>
        <v>0</v>
      </c>
      <c r="AF214" s="38">
        <f>IF(AF102=0,0,_xlfn.XLOOKUP(AF$204,Prosumer_ANE!$B$14:$B$33,Prosumer_ANE!$J$14:$J$33))</f>
        <v>0</v>
      </c>
      <c r="AG214" s="38">
        <f>IF(AG102=0,0,_xlfn.XLOOKUP(AG$204,Prosumer_ANE!$B$14:$B$33,Prosumer_ANE!$J$14:$J$33))</f>
        <v>0</v>
      </c>
      <c r="AH214" s="38">
        <f>IF(AH102=0,0,_xlfn.XLOOKUP(AH$204,Prosumer_ANE!$B$14:$B$33,Prosumer_ANE!$J$14:$J$33))</f>
        <v>0</v>
      </c>
      <c r="AI214" s="38">
        <f>IF(AI102=0,0,_xlfn.XLOOKUP(AI$204,Prosumer_ANE!$B$14:$B$33,Prosumer_ANE!$J$14:$J$33))</f>
        <v>0</v>
      </c>
      <c r="AJ214" s="38">
        <f>IF(AJ102=0,0,_xlfn.XLOOKUP(AJ$204,Prosumer_ANE!$B$14:$B$33,Prosumer_ANE!$J$14:$J$33))</f>
        <v>0</v>
      </c>
      <c r="AK214" s="38">
        <f>IF(AK102=0,0,_xlfn.XLOOKUP(AK$204,Prosumer_ANE!$B$14:$B$33,Prosumer_ANE!$J$14:$J$33))</f>
        <v>0</v>
      </c>
      <c r="AL214" s="38">
        <f>IF(AL102=0,0,_xlfn.XLOOKUP(AL$204,Prosumer_ANE!$B$14:$B$33,Prosumer_ANE!$J$14:$J$33))</f>
        <v>0</v>
      </c>
      <c r="AM214" s="38">
        <f>IF(AM102=0,0,_xlfn.XLOOKUP(AM$204,Prosumer_ANE!$B$14:$B$33,Prosumer_ANE!$J$14:$J$33))</f>
        <v>0</v>
      </c>
      <c r="AN214" s="38">
        <f>IF(AN102=0,0,_xlfn.XLOOKUP(AN$204,Prosumer_ANE!$B$14:$B$33,Prosumer_ANE!$J$14:$J$33))</f>
        <v>0</v>
      </c>
      <c r="AO214" s="38">
        <f>IF(AO102=0,0,_xlfn.XLOOKUP(AO$204,Prosumer_ANE!$B$14:$B$33,Prosumer_ANE!$J$14:$J$33))</f>
        <v>0</v>
      </c>
      <c r="AP214" s="38">
        <f>IF(AP102=0,0,_xlfn.XLOOKUP(AP$204,Prosumer_ANE!$B$14:$B$33,Prosumer_ANE!$J$14:$J$33))</f>
        <v>0</v>
      </c>
      <c r="AQ214" s="38">
        <f>IF(AQ102=0,0,_xlfn.XLOOKUP(AQ$204,Prosumer_ANE!$B$14:$B$33,Prosumer_ANE!$J$14:$J$33))</f>
        <v>0</v>
      </c>
      <c r="AR214" s="38">
        <f>IF(AR102=0,0,_xlfn.XLOOKUP(AR$204,Prosumer_ANE!$B$14:$B$33,Prosumer_ANE!$J$14:$J$33))</f>
        <v>0</v>
      </c>
      <c r="AS214" s="38">
        <f>IF(AS102=0,0,_xlfn.XLOOKUP(AS$204,Prosumer_ANE!$B$14:$B$33,Prosumer_ANE!$J$14:$J$33))</f>
        <v>0</v>
      </c>
      <c r="AT214" s="38">
        <f>IF(AT102=0,0,_xlfn.XLOOKUP(AT$204,Prosumer_ANE!$B$14:$B$33,Prosumer_ANE!$J$14:$J$33))</f>
        <v>0</v>
      </c>
      <c r="AU214">
        <v>10</v>
      </c>
    </row>
    <row r="215" spans="1:47">
      <c r="A215">
        <v>11</v>
      </c>
      <c r="B215" s="38">
        <f>IF(B103=0,0,_xlfn.XLOOKUP(B$204,Prosumer_ONE!$B$14:$B$33,Prosumer_ONE!$J$14:$J$33))</f>
        <v>0</v>
      </c>
      <c r="C215" s="38">
        <f>IF(C103=0,0,_xlfn.XLOOKUP(C$204,Prosumer_ONE!$B$14:$B$33,Prosumer_ONE!$J$14:$J$33))</f>
        <v>0</v>
      </c>
      <c r="D215" s="38">
        <f>IF(D103=0,0,_xlfn.XLOOKUP(D$204,Prosumer_ONE!$B$14:$B$33,Prosumer_ONE!$J$14:$J$33))</f>
        <v>0</v>
      </c>
      <c r="E215" s="38">
        <f>IF(E103=0,0,_xlfn.XLOOKUP(E$204,Prosumer_ONE!$B$14:$B$33,Prosumer_ONE!$J$14:$J$33))</f>
        <v>0</v>
      </c>
      <c r="F215" s="38">
        <f>IF(F103=0,0,_xlfn.XLOOKUP(F$204,Prosumer_ONE!$B$14:$B$33,Prosumer_ONE!$J$14:$J$33))</f>
        <v>0</v>
      </c>
      <c r="G215" s="38">
        <f>IF(G103=0,0,_xlfn.XLOOKUP(G$204,Prosumer_ONE!$B$14:$B$33,Prosumer_ONE!$J$14:$J$33))</f>
        <v>0</v>
      </c>
      <c r="H215" s="38">
        <f>IF(H103=0,0,_xlfn.XLOOKUP(H$204,Prosumer_ONE!$B$14:$B$33,Prosumer_ONE!$J$14:$J$33))</f>
        <v>0</v>
      </c>
      <c r="I215" s="38">
        <f>IF(I103=0,0,_xlfn.XLOOKUP(I$204,Prosumer_ONE!$B$14:$B$33,Prosumer_ONE!$J$14:$J$33))</f>
        <v>0</v>
      </c>
      <c r="J215" s="38">
        <f>IF(J103=0,0,_xlfn.XLOOKUP(J$204,Prosumer_ONE!$B$14:$B$33,Prosumer_ONE!$J$14:$J$33))</f>
        <v>0</v>
      </c>
      <c r="K215" s="38">
        <f>IF(K103=0,0,_xlfn.XLOOKUP(K$204,Prosumer_ONE!$B$14:$B$33,Prosumer_ONE!$J$14:$J$33))</f>
        <v>0</v>
      </c>
      <c r="L215" s="38">
        <f>IF(L103=0,0,_xlfn.XLOOKUP(L$204,Prosumer_ONE!$B$14:$B$33,Prosumer_ONE!$J$14:$J$33))</f>
        <v>0</v>
      </c>
      <c r="M215" s="38">
        <f>IF(M103=0,0,_xlfn.XLOOKUP(M$204,Prosumer_ONE!$B$14:$B$33,Prosumer_ONE!$J$14:$J$33))</f>
        <v>0</v>
      </c>
      <c r="N215" s="38">
        <f>IF(N103=0,0,_xlfn.XLOOKUP(N$204,Prosumer_ONE!$B$14:$B$33,Prosumer_ONE!$J$14:$J$33))</f>
        <v>0</v>
      </c>
      <c r="O215" s="38">
        <f>IF(O103=0,0,_xlfn.XLOOKUP(O$204,Prosumer_ONE!$B$14:$B$33,Prosumer_ONE!$J$14:$J$33))</f>
        <v>0</v>
      </c>
      <c r="P215" s="38">
        <f>IF(P103=0,0,_xlfn.XLOOKUP(P$204,Prosumer_ONE!$B$14:$B$33,Prosumer_ONE!$J$14:$J$33))</f>
        <v>0</v>
      </c>
      <c r="Q215" s="38">
        <f>IF(Q103=0,0,_xlfn.XLOOKUP(Q$204,Prosumer_ONE!$B$14:$B$33,Prosumer_ONE!$J$14:$J$33))</f>
        <v>0</v>
      </c>
      <c r="R215" s="38">
        <f>IF(R103=0,0,_xlfn.XLOOKUP(R$204,Prosumer_ONE!$B$14:$B$33,Prosumer_ONE!$J$14:$J$33))</f>
        <v>0</v>
      </c>
      <c r="S215" s="38">
        <f>IF(S103=0,0,_xlfn.XLOOKUP(S$204,Prosumer_ONE!$B$14:$B$33,Prosumer_ONE!$J$14:$J$33))</f>
        <v>0</v>
      </c>
      <c r="T215" s="38">
        <f>IF(T103=0,0,_xlfn.XLOOKUP(T$204,Prosumer_ONE!$B$14:$B$33,Prosumer_ONE!$J$14:$J$33))</f>
        <v>0</v>
      </c>
      <c r="U215" s="38">
        <f>IF(U103=0,0,_xlfn.XLOOKUP(U$204,Prosumer_ONE!$B$14:$B$33,Prosumer_ONE!$J$14:$J$33))</f>
        <v>0</v>
      </c>
      <c r="V215">
        <v>11</v>
      </c>
      <c r="Z215">
        <v>11</v>
      </c>
      <c r="AA215" s="38">
        <f>IF(AA103=0,0,_xlfn.XLOOKUP(AA$204,Prosumer_ANE!$B$14:$B$33,Prosumer_ANE!$J$14:$J$33))</f>
        <v>0</v>
      </c>
      <c r="AB215" s="38">
        <f>IF(AB103=0,0,_xlfn.XLOOKUP(AB$204,Prosumer_ANE!$B$14:$B$33,Prosumer_ANE!$J$14:$J$33))</f>
        <v>0</v>
      </c>
      <c r="AC215" s="38">
        <f>IF(AC103=0,0,_xlfn.XLOOKUP(AC$204,Prosumer_ANE!$B$14:$B$33,Prosumer_ANE!$J$14:$J$33))</f>
        <v>0</v>
      </c>
      <c r="AD215" s="38">
        <f>IF(AD103=0,0,_xlfn.XLOOKUP(AD$204,Prosumer_ANE!$B$14:$B$33,Prosumer_ANE!$J$14:$J$33))</f>
        <v>0</v>
      </c>
      <c r="AE215" s="38">
        <f>IF(AE103=0,0,_xlfn.XLOOKUP(AE$204,Prosumer_ANE!$B$14:$B$33,Prosumer_ANE!$J$14:$J$33))</f>
        <v>0</v>
      </c>
      <c r="AF215" s="38">
        <f>IF(AF103=0,0,_xlfn.XLOOKUP(AF$204,Prosumer_ANE!$B$14:$B$33,Prosumer_ANE!$J$14:$J$33))</f>
        <v>0</v>
      </c>
      <c r="AG215" s="38">
        <f>IF(AG103=0,0,_xlfn.XLOOKUP(AG$204,Prosumer_ANE!$B$14:$B$33,Prosumer_ANE!$J$14:$J$33))</f>
        <v>0</v>
      </c>
      <c r="AH215" s="38">
        <f>IF(AH103=0,0,_xlfn.XLOOKUP(AH$204,Prosumer_ANE!$B$14:$B$33,Prosumer_ANE!$J$14:$J$33))</f>
        <v>0</v>
      </c>
      <c r="AI215" s="38">
        <f>IF(AI103=0,0,_xlfn.XLOOKUP(AI$204,Prosumer_ANE!$B$14:$B$33,Prosumer_ANE!$J$14:$J$33))</f>
        <v>0</v>
      </c>
      <c r="AJ215" s="38">
        <f>IF(AJ103=0,0,_xlfn.XLOOKUP(AJ$204,Prosumer_ANE!$B$14:$B$33,Prosumer_ANE!$J$14:$J$33))</f>
        <v>0</v>
      </c>
      <c r="AK215" s="38">
        <f>IF(AK103=0,0,_xlfn.XLOOKUP(AK$204,Prosumer_ANE!$B$14:$B$33,Prosumer_ANE!$J$14:$J$33))</f>
        <v>0</v>
      </c>
      <c r="AL215" s="38">
        <f>IF(AL103=0,0,_xlfn.XLOOKUP(AL$204,Prosumer_ANE!$B$14:$B$33,Prosumer_ANE!$J$14:$J$33))</f>
        <v>0</v>
      </c>
      <c r="AM215" s="38">
        <f>IF(AM103=0,0,_xlfn.XLOOKUP(AM$204,Prosumer_ANE!$B$14:$B$33,Prosumer_ANE!$J$14:$J$33))</f>
        <v>0</v>
      </c>
      <c r="AN215" s="38">
        <f>IF(AN103=0,0,_xlfn.XLOOKUP(AN$204,Prosumer_ANE!$B$14:$B$33,Prosumer_ANE!$J$14:$J$33))</f>
        <v>0</v>
      </c>
      <c r="AO215" s="38">
        <f>IF(AO103=0,0,_xlfn.XLOOKUP(AO$204,Prosumer_ANE!$B$14:$B$33,Prosumer_ANE!$J$14:$J$33))</f>
        <v>0</v>
      </c>
      <c r="AP215" s="38">
        <f>IF(AP103=0,0,_xlfn.XLOOKUP(AP$204,Prosumer_ANE!$B$14:$B$33,Prosumer_ANE!$J$14:$J$33))</f>
        <v>0</v>
      </c>
      <c r="AQ215" s="38">
        <f>IF(AQ103=0,0,_xlfn.XLOOKUP(AQ$204,Prosumer_ANE!$B$14:$B$33,Prosumer_ANE!$J$14:$J$33))</f>
        <v>0</v>
      </c>
      <c r="AR215" s="38">
        <f>IF(AR103=0,0,_xlfn.XLOOKUP(AR$204,Prosumer_ANE!$B$14:$B$33,Prosumer_ANE!$J$14:$J$33))</f>
        <v>0</v>
      </c>
      <c r="AS215" s="38">
        <f>IF(AS103=0,0,_xlfn.XLOOKUP(AS$204,Prosumer_ANE!$B$14:$B$33,Prosumer_ANE!$J$14:$J$33))</f>
        <v>0</v>
      </c>
      <c r="AT215" s="38">
        <f>IF(AT103=0,0,_xlfn.XLOOKUP(AT$204,Prosumer_ANE!$B$14:$B$33,Prosumer_ANE!$J$14:$J$33))</f>
        <v>0</v>
      </c>
      <c r="AU215">
        <v>11</v>
      </c>
    </row>
    <row r="216" spans="1:47">
      <c r="A216">
        <v>12</v>
      </c>
      <c r="B216" s="38">
        <f>IF(B104=0,0,_xlfn.XLOOKUP(B$204,Prosumer_ONE!$B$14:$B$33,Prosumer_ONE!$J$14:$J$33))</f>
        <v>0</v>
      </c>
      <c r="C216" s="38">
        <f>IF(C104=0,0,_xlfn.XLOOKUP(C$204,Prosumer_ONE!$B$14:$B$33,Prosumer_ONE!$J$14:$J$33))</f>
        <v>0</v>
      </c>
      <c r="D216" s="38">
        <f>IF(D104=0,0,_xlfn.XLOOKUP(D$204,Prosumer_ONE!$B$14:$B$33,Prosumer_ONE!$J$14:$J$33))</f>
        <v>0</v>
      </c>
      <c r="E216" s="38">
        <f>IF(E104=0,0,_xlfn.XLOOKUP(E$204,Prosumer_ONE!$B$14:$B$33,Prosumer_ONE!$J$14:$J$33))</f>
        <v>0</v>
      </c>
      <c r="F216" s="38">
        <f>IF(F104=0,0,_xlfn.XLOOKUP(F$204,Prosumer_ONE!$B$14:$B$33,Prosumer_ONE!$J$14:$J$33))</f>
        <v>0</v>
      </c>
      <c r="G216" s="38">
        <f>IF(G104=0,0,_xlfn.XLOOKUP(G$204,Prosumer_ONE!$B$14:$B$33,Prosumer_ONE!$J$14:$J$33))</f>
        <v>0</v>
      </c>
      <c r="H216" s="38">
        <f>IF(H104=0,0,_xlfn.XLOOKUP(H$204,Prosumer_ONE!$B$14:$B$33,Prosumer_ONE!$J$14:$J$33))</f>
        <v>0</v>
      </c>
      <c r="I216" s="38">
        <f>IF(I104=0,0,_xlfn.XLOOKUP(I$204,Prosumer_ONE!$B$14:$B$33,Prosumer_ONE!$J$14:$J$33))</f>
        <v>0</v>
      </c>
      <c r="J216" s="38">
        <f>IF(J104=0,0,_xlfn.XLOOKUP(J$204,Prosumer_ONE!$B$14:$B$33,Prosumer_ONE!$J$14:$J$33))</f>
        <v>0</v>
      </c>
      <c r="K216" s="38">
        <f>IF(K104=0,0,_xlfn.XLOOKUP(K$204,Prosumer_ONE!$B$14:$B$33,Prosumer_ONE!$J$14:$J$33))</f>
        <v>0</v>
      </c>
      <c r="L216" s="38">
        <f>IF(L104=0,0,_xlfn.XLOOKUP(L$204,Prosumer_ONE!$B$14:$B$33,Prosumer_ONE!$J$14:$J$33))</f>
        <v>0</v>
      </c>
      <c r="M216" s="38">
        <f>IF(M104=0,0,_xlfn.XLOOKUP(M$204,Prosumer_ONE!$B$14:$B$33,Prosumer_ONE!$J$14:$J$33))</f>
        <v>0</v>
      </c>
      <c r="N216" s="38">
        <f>IF(N104=0,0,_xlfn.XLOOKUP(N$204,Prosumer_ONE!$B$14:$B$33,Prosumer_ONE!$J$14:$J$33))</f>
        <v>0</v>
      </c>
      <c r="O216" s="38">
        <f>IF(O104=0,0,_xlfn.XLOOKUP(O$204,Prosumer_ONE!$B$14:$B$33,Prosumer_ONE!$J$14:$J$33))</f>
        <v>0</v>
      </c>
      <c r="P216" s="38">
        <f>IF(P104=0,0,_xlfn.XLOOKUP(P$204,Prosumer_ONE!$B$14:$B$33,Prosumer_ONE!$J$14:$J$33))</f>
        <v>0</v>
      </c>
      <c r="Q216" s="38">
        <f>IF(Q104=0,0,_xlfn.XLOOKUP(Q$204,Prosumer_ONE!$B$14:$B$33,Prosumer_ONE!$J$14:$J$33))</f>
        <v>0</v>
      </c>
      <c r="R216" s="38">
        <f>IF(R104=0,0,_xlfn.XLOOKUP(R$204,Prosumer_ONE!$B$14:$B$33,Prosumer_ONE!$J$14:$J$33))</f>
        <v>0</v>
      </c>
      <c r="S216" s="38">
        <f>IF(S104=0,0,_xlfn.XLOOKUP(S$204,Prosumer_ONE!$B$14:$B$33,Prosumer_ONE!$J$14:$J$33))</f>
        <v>0</v>
      </c>
      <c r="T216" s="38">
        <f>IF(T104=0,0,_xlfn.XLOOKUP(T$204,Prosumer_ONE!$B$14:$B$33,Prosumer_ONE!$J$14:$J$33))</f>
        <v>0</v>
      </c>
      <c r="U216" s="38">
        <f>IF(U104=0,0,_xlfn.XLOOKUP(U$204,Prosumer_ONE!$B$14:$B$33,Prosumer_ONE!$J$14:$J$33))</f>
        <v>0</v>
      </c>
      <c r="V216">
        <v>12</v>
      </c>
      <c r="Z216">
        <v>12</v>
      </c>
      <c r="AA216" s="38">
        <f>IF(AA104=0,0,_xlfn.XLOOKUP(AA$204,Prosumer_ANE!$B$14:$B$33,Prosumer_ANE!$J$14:$J$33))</f>
        <v>0</v>
      </c>
      <c r="AB216" s="38">
        <f>IF(AB104=0,0,_xlfn.XLOOKUP(AB$204,Prosumer_ANE!$B$14:$B$33,Prosumer_ANE!$J$14:$J$33))</f>
        <v>0</v>
      </c>
      <c r="AC216" s="38">
        <f>IF(AC104=0,0,_xlfn.XLOOKUP(AC$204,Prosumer_ANE!$B$14:$B$33,Prosumer_ANE!$J$14:$J$33))</f>
        <v>0</v>
      </c>
      <c r="AD216" s="38">
        <f>IF(AD104=0,0,_xlfn.XLOOKUP(AD$204,Prosumer_ANE!$B$14:$B$33,Prosumer_ANE!$J$14:$J$33))</f>
        <v>0</v>
      </c>
      <c r="AE216" s="38">
        <f>IF(AE104=0,0,_xlfn.XLOOKUP(AE$204,Prosumer_ANE!$B$14:$B$33,Prosumer_ANE!$J$14:$J$33))</f>
        <v>0</v>
      </c>
      <c r="AF216" s="38">
        <f>IF(AF104=0,0,_xlfn.XLOOKUP(AF$204,Prosumer_ANE!$B$14:$B$33,Prosumer_ANE!$J$14:$J$33))</f>
        <v>0</v>
      </c>
      <c r="AG216" s="38">
        <f>IF(AG104=0,0,_xlfn.XLOOKUP(AG$204,Prosumer_ANE!$B$14:$B$33,Prosumer_ANE!$J$14:$J$33))</f>
        <v>0</v>
      </c>
      <c r="AH216" s="38">
        <f>IF(AH104=0,0,_xlfn.XLOOKUP(AH$204,Prosumer_ANE!$B$14:$B$33,Prosumer_ANE!$J$14:$J$33))</f>
        <v>0</v>
      </c>
      <c r="AI216" s="38">
        <f>IF(AI104=0,0,_xlfn.XLOOKUP(AI$204,Prosumer_ANE!$B$14:$B$33,Prosumer_ANE!$J$14:$J$33))</f>
        <v>0</v>
      </c>
      <c r="AJ216" s="38">
        <f>IF(AJ104=0,0,_xlfn.XLOOKUP(AJ$204,Prosumer_ANE!$B$14:$B$33,Prosumer_ANE!$J$14:$J$33))</f>
        <v>0</v>
      </c>
      <c r="AK216" s="38">
        <f>IF(AK104=0,0,_xlfn.XLOOKUP(AK$204,Prosumer_ANE!$B$14:$B$33,Prosumer_ANE!$J$14:$J$33))</f>
        <v>0</v>
      </c>
      <c r="AL216" s="38">
        <f>IF(AL104=0,0,_xlfn.XLOOKUP(AL$204,Prosumer_ANE!$B$14:$B$33,Prosumer_ANE!$J$14:$J$33))</f>
        <v>0</v>
      </c>
      <c r="AM216" s="38">
        <f>IF(AM104=0,0,_xlfn.XLOOKUP(AM$204,Prosumer_ANE!$B$14:$B$33,Prosumer_ANE!$J$14:$J$33))</f>
        <v>0</v>
      </c>
      <c r="AN216" s="38">
        <f>IF(AN104=0,0,_xlfn.XLOOKUP(AN$204,Prosumer_ANE!$B$14:$B$33,Prosumer_ANE!$J$14:$J$33))</f>
        <v>0</v>
      </c>
      <c r="AO216" s="38">
        <f>IF(AO104=0,0,_xlfn.XLOOKUP(AO$204,Prosumer_ANE!$B$14:$B$33,Prosumer_ANE!$J$14:$J$33))</f>
        <v>0</v>
      </c>
      <c r="AP216" s="38">
        <f>IF(AP104=0,0,_xlfn.XLOOKUP(AP$204,Prosumer_ANE!$B$14:$B$33,Prosumer_ANE!$J$14:$J$33))</f>
        <v>0</v>
      </c>
      <c r="AQ216" s="38">
        <f>IF(AQ104=0,0,_xlfn.XLOOKUP(AQ$204,Prosumer_ANE!$B$14:$B$33,Prosumer_ANE!$J$14:$J$33))</f>
        <v>0</v>
      </c>
      <c r="AR216" s="38">
        <f>IF(AR104=0,0,_xlfn.XLOOKUP(AR$204,Prosumer_ANE!$B$14:$B$33,Prosumer_ANE!$J$14:$J$33))</f>
        <v>0</v>
      </c>
      <c r="AS216" s="38">
        <f>IF(AS104=0,0,_xlfn.XLOOKUP(AS$204,Prosumer_ANE!$B$14:$B$33,Prosumer_ANE!$J$14:$J$33))</f>
        <v>0</v>
      </c>
      <c r="AT216" s="38">
        <f>IF(AT104=0,0,_xlfn.XLOOKUP(AT$204,Prosumer_ANE!$B$14:$B$33,Prosumer_ANE!$J$14:$J$33))</f>
        <v>0</v>
      </c>
      <c r="AU216">
        <v>12</v>
      </c>
    </row>
    <row r="217" spans="1:47">
      <c r="A217">
        <v>13</v>
      </c>
      <c r="B217" s="38">
        <f>IF(B105=0,0,_xlfn.XLOOKUP(B$204,Prosumer_ONE!$B$14:$B$33,Prosumer_ONE!$J$14:$J$33))</f>
        <v>0</v>
      </c>
      <c r="C217" s="38">
        <f>IF(C105=0,0,_xlfn.XLOOKUP(C$204,Prosumer_ONE!$B$14:$B$33,Prosumer_ONE!$J$14:$J$33))</f>
        <v>0</v>
      </c>
      <c r="D217" s="38">
        <f>IF(D105=0,0,_xlfn.XLOOKUP(D$204,Prosumer_ONE!$B$14:$B$33,Prosumer_ONE!$J$14:$J$33))</f>
        <v>0</v>
      </c>
      <c r="E217" s="38">
        <f>IF(E105=0,0,_xlfn.XLOOKUP(E$204,Prosumer_ONE!$B$14:$B$33,Prosumer_ONE!$J$14:$J$33))</f>
        <v>0</v>
      </c>
      <c r="F217" s="38">
        <f>IF(F105=0,0,_xlfn.XLOOKUP(F$204,Prosumer_ONE!$B$14:$B$33,Prosumer_ONE!$J$14:$J$33))</f>
        <v>0</v>
      </c>
      <c r="G217" s="38">
        <f>IF(G105=0,0,_xlfn.XLOOKUP(G$204,Prosumer_ONE!$B$14:$B$33,Prosumer_ONE!$J$14:$J$33))</f>
        <v>0</v>
      </c>
      <c r="H217" s="38">
        <f>IF(H105=0,0,_xlfn.XLOOKUP(H$204,Prosumer_ONE!$B$14:$B$33,Prosumer_ONE!$J$14:$J$33))</f>
        <v>0</v>
      </c>
      <c r="I217" s="38">
        <f>IF(I105=0,0,_xlfn.XLOOKUP(I$204,Prosumer_ONE!$B$14:$B$33,Prosumer_ONE!$J$14:$J$33))</f>
        <v>0</v>
      </c>
      <c r="J217" s="38">
        <f>IF(J105=0,0,_xlfn.XLOOKUP(J$204,Prosumer_ONE!$B$14:$B$33,Prosumer_ONE!$J$14:$J$33))</f>
        <v>0</v>
      </c>
      <c r="K217" s="38">
        <f>IF(K105=0,0,_xlfn.XLOOKUP(K$204,Prosumer_ONE!$B$14:$B$33,Prosumer_ONE!$J$14:$J$33))</f>
        <v>0</v>
      </c>
      <c r="L217" s="38">
        <f>IF(L105=0,0,_xlfn.XLOOKUP(L$204,Prosumer_ONE!$B$14:$B$33,Prosumer_ONE!$J$14:$J$33))</f>
        <v>0</v>
      </c>
      <c r="M217" s="38">
        <f>IF(M105=0,0,_xlfn.XLOOKUP(M$204,Prosumer_ONE!$B$14:$B$33,Prosumer_ONE!$J$14:$J$33))</f>
        <v>0</v>
      </c>
      <c r="N217" s="38">
        <f>IF(N105=0,0,_xlfn.XLOOKUP(N$204,Prosumer_ONE!$B$14:$B$33,Prosumer_ONE!$J$14:$J$33))</f>
        <v>0</v>
      </c>
      <c r="O217" s="38">
        <f>IF(O105=0,0,_xlfn.XLOOKUP(O$204,Prosumer_ONE!$B$14:$B$33,Prosumer_ONE!$J$14:$J$33))</f>
        <v>0</v>
      </c>
      <c r="P217" s="38">
        <f>IF(P105=0,0,_xlfn.XLOOKUP(P$204,Prosumer_ONE!$B$14:$B$33,Prosumer_ONE!$J$14:$J$33))</f>
        <v>0</v>
      </c>
      <c r="Q217" s="38">
        <f>IF(Q105=0,0,_xlfn.XLOOKUP(Q$204,Prosumer_ONE!$B$14:$B$33,Prosumer_ONE!$J$14:$J$33))</f>
        <v>0</v>
      </c>
      <c r="R217" s="38">
        <f>IF(R105=0,0,_xlfn.XLOOKUP(R$204,Prosumer_ONE!$B$14:$B$33,Prosumer_ONE!$J$14:$J$33))</f>
        <v>0</v>
      </c>
      <c r="S217" s="38">
        <f>IF(S105=0,0,_xlfn.XLOOKUP(S$204,Prosumer_ONE!$B$14:$B$33,Prosumer_ONE!$J$14:$J$33))</f>
        <v>0</v>
      </c>
      <c r="T217" s="38">
        <f>IF(T105=0,0,_xlfn.XLOOKUP(T$204,Prosumer_ONE!$B$14:$B$33,Prosumer_ONE!$J$14:$J$33))</f>
        <v>0</v>
      </c>
      <c r="U217" s="38">
        <f>IF(U105=0,0,_xlfn.XLOOKUP(U$204,Prosumer_ONE!$B$14:$B$33,Prosumer_ONE!$J$14:$J$33))</f>
        <v>0</v>
      </c>
      <c r="V217">
        <v>13</v>
      </c>
      <c r="Z217">
        <v>13</v>
      </c>
      <c r="AA217" s="38">
        <f>IF(AA105=0,0,_xlfn.XLOOKUP(AA$204,Prosumer_ANE!$B$14:$B$33,Prosumer_ANE!$J$14:$J$33))</f>
        <v>0</v>
      </c>
      <c r="AB217" s="38">
        <f>IF(AB105=0,0,_xlfn.XLOOKUP(AB$204,Prosumer_ANE!$B$14:$B$33,Prosumer_ANE!$J$14:$J$33))</f>
        <v>0</v>
      </c>
      <c r="AC217" s="38">
        <f>IF(AC105=0,0,_xlfn.XLOOKUP(AC$204,Prosumer_ANE!$B$14:$B$33,Prosumer_ANE!$J$14:$J$33))</f>
        <v>0</v>
      </c>
      <c r="AD217" s="38">
        <f>IF(AD105=0,0,_xlfn.XLOOKUP(AD$204,Prosumer_ANE!$B$14:$B$33,Prosumer_ANE!$J$14:$J$33))</f>
        <v>0</v>
      </c>
      <c r="AE217" s="38">
        <f>IF(AE105=0,0,_xlfn.XLOOKUP(AE$204,Prosumer_ANE!$B$14:$B$33,Prosumer_ANE!$J$14:$J$33))</f>
        <v>0</v>
      </c>
      <c r="AF217" s="38">
        <f>IF(AF105=0,0,_xlfn.XLOOKUP(AF$204,Prosumer_ANE!$B$14:$B$33,Prosumer_ANE!$J$14:$J$33))</f>
        <v>0</v>
      </c>
      <c r="AG217" s="38">
        <f>IF(AG105=0,0,_xlfn.XLOOKUP(AG$204,Prosumer_ANE!$B$14:$B$33,Prosumer_ANE!$J$14:$J$33))</f>
        <v>0</v>
      </c>
      <c r="AH217" s="38">
        <f>IF(AH105=0,0,_xlfn.XLOOKUP(AH$204,Prosumer_ANE!$B$14:$B$33,Prosumer_ANE!$J$14:$J$33))</f>
        <v>0</v>
      </c>
      <c r="AI217" s="38">
        <f>IF(AI105=0,0,_xlfn.XLOOKUP(AI$204,Prosumer_ANE!$B$14:$B$33,Prosumer_ANE!$J$14:$J$33))</f>
        <v>0</v>
      </c>
      <c r="AJ217" s="38">
        <f>IF(AJ105=0,0,_xlfn.XLOOKUP(AJ$204,Prosumer_ANE!$B$14:$B$33,Prosumer_ANE!$J$14:$J$33))</f>
        <v>0</v>
      </c>
      <c r="AK217" s="38">
        <f>IF(AK105=0,0,_xlfn.XLOOKUP(AK$204,Prosumer_ANE!$B$14:$B$33,Prosumer_ANE!$J$14:$J$33))</f>
        <v>0</v>
      </c>
      <c r="AL217" s="38">
        <f>IF(AL105=0,0,_xlfn.XLOOKUP(AL$204,Prosumer_ANE!$B$14:$B$33,Prosumer_ANE!$J$14:$J$33))</f>
        <v>0</v>
      </c>
      <c r="AM217" s="38">
        <f>IF(AM105=0,0,_xlfn.XLOOKUP(AM$204,Prosumer_ANE!$B$14:$B$33,Prosumer_ANE!$J$14:$J$33))</f>
        <v>0</v>
      </c>
      <c r="AN217" s="38">
        <f>IF(AN105=0,0,_xlfn.XLOOKUP(AN$204,Prosumer_ANE!$B$14:$B$33,Prosumer_ANE!$J$14:$J$33))</f>
        <v>0</v>
      </c>
      <c r="AO217" s="38">
        <f>IF(AO105=0,0,_xlfn.XLOOKUP(AO$204,Prosumer_ANE!$B$14:$B$33,Prosumer_ANE!$J$14:$J$33))</f>
        <v>0</v>
      </c>
      <c r="AP217" s="38">
        <f>IF(AP105=0,0,_xlfn.XLOOKUP(AP$204,Prosumer_ANE!$B$14:$B$33,Prosumer_ANE!$J$14:$J$33))</f>
        <v>0</v>
      </c>
      <c r="AQ217" s="38">
        <f>IF(AQ105=0,0,_xlfn.XLOOKUP(AQ$204,Prosumer_ANE!$B$14:$B$33,Prosumer_ANE!$J$14:$J$33))</f>
        <v>0</v>
      </c>
      <c r="AR217" s="38">
        <f>IF(AR105=0,0,_xlfn.XLOOKUP(AR$204,Prosumer_ANE!$B$14:$B$33,Prosumer_ANE!$J$14:$J$33))</f>
        <v>0</v>
      </c>
      <c r="AS217" s="38">
        <f>IF(AS105=0,0,_xlfn.XLOOKUP(AS$204,Prosumer_ANE!$B$14:$B$33,Prosumer_ANE!$J$14:$J$33))</f>
        <v>0</v>
      </c>
      <c r="AT217" s="38">
        <f>IF(AT105=0,0,_xlfn.XLOOKUP(AT$204,Prosumer_ANE!$B$14:$B$33,Prosumer_ANE!$J$14:$J$33))</f>
        <v>0</v>
      </c>
      <c r="AU217">
        <v>13</v>
      </c>
    </row>
    <row r="218" spans="1:47">
      <c r="A218">
        <v>14</v>
      </c>
      <c r="B218" s="38">
        <f>IF(B106=0,0,_xlfn.XLOOKUP(B$204,Prosumer_ONE!$B$14:$B$33,Prosumer_ONE!$J$14:$J$33))</f>
        <v>0</v>
      </c>
      <c r="C218" s="38">
        <f>IF(C106=0,0,_xlfn.XLOOKUP(C$204,Prosumer_ONE!$B$14:$B$33,Prosumer_ONE!$J$14:$J$33))</f>
        <v>0</v>
      </c>
      <c r="D218" s="38">
        <f>IF(D106=0,0,_xlfn.XLOOKUP(D$204,Prosumer_ONE!$B$14:$B$33,Prosumer_ONE!$J$14:$J$33))</f>
        <v>0</v>
      </c>
      <c r="E218" s="38">
        <f>IF(E106=0,0,_xlfn.XLOOKUP(E$204,Prosumer_ONE!$B$14:$B$33,Prosumer_ONE!$J$14:$J$33))</f>
        <v>0</v>
      </c>
      <c r="F218" s="38">
        <f>IF(F106=0,0,_xlfn.XLOOKUP(F$204,Prosumer_ONE!$B$14:$B$33,Prosumer_ONE!$J$14:$J$33))</f>
        <v>0</v>
      </c>
      <c r="G218" s="38">
        <f>IF(G106=0,0,_xlfn.XLOOKUP(G$204,Prosumer_ONE!$B$14:$B$33,Prosumer_ONE!$J$14:$J$33))</f>
        <v>0</v>
      </c>
      <c r="H218" s="38">
        <f>IF(H106=0,0,_xlfn.XLOOKUP(H$204,Prosumer_ONE!$B$14:$B$33,Prosumer_ONE!$J$14:$J$33))</f>
        <v>0</v>
      </c>
      <c r="I218" s="38">
        <f>IF(I106=0,0,_xlfn.XLOOKUP(I$204,Prosumer_ONE!$B$14:$B$33,Prosumer_ONE!$J$14:$J$33))</f>
        <v>0</v>
      </c>
      <c r="J218" s="38">
        <f>IF(J106=0,0,_xlfn.XLOOKUP(J$204,Prosumer_ONE!$B$14:$B$33,Prosumer_ONE!$J$14:$J$33))</f>
        <v>0</v>
      </c>
      <c r="K218" s="38">
        <f>IF(K106=0,0,_xlfn.XLOOKUP(K$204,Prosumer_ONE!$B$14:$B$33,Prosumer_ONE!$J$14:$J$33))</f>
        <v>0</v>
      </c>
      <c r="L218" s="38">
        <f>IF(L106=0,0,_xlfn.XLOOKUP(L$204,Prosumer_ONE!$B$14:$B$33,Prosumer_ONE!$J$14:$J$33))</f>
        <v>0</v>
      </c>
      <c r="M218" s="38">
        <f>IF(M106=0,0,_xlfn.XLOOKUP(M$204,Prosumer_ONE!$B$14:$B$33,Prosumer_ONE!$J$14:$J$33))</f>
        <v>0</v>
      </c>
      <c r="N218" s="38">
        <f>IF(N106=0,0,_xlfn.XLOOKUP(N$204,Prosumer_ONE!$B$14:$B$33,Prosumer_ONE!$J$14:$J$33))</f>
        <v>0</v>
      </c>
      <c r="O218" s="38">
        <f>IF(O106=0,0,_xlfn.XLOOKUP(O$204,Prosumer_ONE!$B$14:$B$33,Prosumer_ONE!$J$14:$J$33))</f>
        <v>0</v>
      </c>
      <c r="P218" s="38">
        <f>IF(P106=0,0,_xlfn.XLOOKUP(P$204,Prosumer_ONE!$B$14:$B$33,Prosumer_ONE!$J$14:$J$33))</f>
        <v>0</v>
      </c>
      <c r="Q218" s="38">
        <f>IF(Q106=0,0,_xlfn.XLOOKUP(Q$204,Prosumer_ONE!$B$14:$B$33,Prosumer_ONE!$J$14:$J$33))</f>
        <v>0</v>
      </c>
      <c r="R218" s="38">
        <f>IF(R106=0,0,_xlfn.XLOOKUP(R$204,Prosumer_ONE!$B$14:$B$33,Prosumer_ONE!$J$14:$J$33))</f>
        <v>0</v>
      </c>
      <c r="S218" s="38">
        <f>IF(S106=0,0,_xlfn.XLOOKUP(S$204,Prosumer_ONE!$B$14:$B$33,Prosumer_ONE!$J$14:$J$33))</f>
        <v>0</v>
      </c>
      <c r="T218" s="38">
        <f>IF(T106=0,0,_xlfn.XLOOKUP(T$204,Prosumer_ONE!$B$14:$B$33,Prosumer_ONE!$J$14:$J$33))</f>
        <v>0</v>
      </c>
      <c r="U218" s="38">
        <f>IF(U106=0,0,_xlfn.XLOOKUP(U$204,Prosumer_ONE!$B$14:$B$33,Prosumer_ONE!$J$14:$J$33))</f>
        <v>0</v>
      </c>
      <c r="V218">
        <v>14</v>
      </c>
      <c r="Z218">
        <v>14</v>
      </c>
      <c r="AA218" s="38">
        <f>IF(AA106=0,0,_xlfn.XLOOKUP(AA$204,Prosumer_ANE!$B$14:$B$33,Prosumer_ANE!$J$14:$J$33))</f>
        <v>0</v>
      </c>
      <c r="AB218" s="38">
        <f>IF(AB106=0,0,_xlfn.XLOOKUP(AB$204,Prosumer_ANE!$B$14:$B$33,Prosumer_ANE!$J$14:$J$33))</f>
        <v>0</v>
      </c>
      <c r="AC218" s="38">
        <f>IF(AC106=0,0,_xlfn.XLOOKUP(AC$204,Prosumer_ANE!$B$14:$B$33,Prosumer_ANE!$J$14:$J$33))</f>
        <v>0</v>
      </c>
      <c r="AD218" s="38">
        <f>IF(AD106=0,0,_xlfn.XLOOKUP(AD$204,Prosumer_ANE!$B$14:$B$33,Prosumer_ANE!$J$14:$J$33))</f>
        <v>0</v>
      </c>
      <c r="AE218" s="38">
        <f>IF(AE106=0,0,_xlfn.XLOOKUP(AE$204,Prosumer_ANE!$B$14:$B$33,Prosumer_ANE!$J$14:$J$33))</f>
        <v>0</v>
      </c>
      <c r="AF218" s="38">
        <f>IF(AF106=0,0,_xlfn.XLOOKUP(AF$204,Prosumer_ANE!$B$14:$B$33,Prosumer_ANE!$J$14:$J$33))</f>
        <v>0</v>
      </c>
      <c r="AG218" s="38">
        <f>IF(AG106=0,0,_xlfn.XLOOKUP(AG$204,Prosumer_ANE!$B$14:$B$33,Prosumer_ANE!$J$14:$J$33))</f>
        <v>0</v>
      </c>
      <c r="AH218" s="38">
        <f>IF(AH106=0,0,_xlfn.XLOOKUP(AH$204,Prosumer_ANE!$B$14:$B$33,Prosumer_ANE!$J$14:$J$33))</f>
        <v>0</v>
      </c>
      <c r="AI218" s="38">
        <f>IF(AI106=0,0,_xlfn.XLOOKUP(AI$204,Prosumer_ANE!$B$14:$B$33,Prosumer_ANE!$J$14:$J$33))</f>
        <v>0</v>
      </c>
      <c r="AJ218" s="38">
        <f>IF(AJ106=0,0,_xlfn.XLOOKUP(AJ$204,Prosumer_ANE!$B$14:$B$33,Prosumer_ANE!$J$14:$J$33))</f>
        <v>0</v>
      </c>
      <c r="AK218" s="38">
        <f>IF(AK106=0,0,_xlfn.XLOOKUP(AK$204,Prosumer_ANE!$B$14:$B$33,Prosumer_ANE!$J$14:$J$33))</f>
        <v>0</v>
      </c>
      <c r="AL218" s="38">
        <f>IF(AL106=0,0,_xlfn.XLOOKUP(AL$204,Prosumer_ANE!$B$14:$B$33,Prosumer_ANE!$J$14:$J$33))</f>
        <v>0</v>
      </c>
      <c r="AM218" s="38">
        <f>IF(AM106=0,0,_xlfn.XLOOKUP(AM$204,Prosumer_ANE!$B$14:$B$33,Prosumer_ANE!$J$14:$J$33))</f>
        <v>0</v>
      </c>
      <c r="AN218" s="38">
        <f>IF(AN106=0,0,_xlfn.XLOOKUP(AN$204,Prosumer_ANE!$B$14:$B$33,Prosumer_ANE!$J$14:$J$33))</f>
        <v>0</v>
      </c>
      <c r="AO218" s="38">
        <f>IF(AO106=0,0,_xlfn.XLOOKUP(AO$204,Prosumer_ANE!$B$14:$B$33,Prosumer_ANE!$J$14:$J$33))</f>
        <v>0</v>
      </c>
      <c r="AP218" s="38">
        <f>IF(AP106=0,0,_xlfn.XLOOKUP(AP$204,Prosumer_ANE!$B$14:$B$33,Prosumer_ANE!$J$14:$J$33))</f>
        <v>0</v>
      </c>
      <c r="AQ218" s="38">
        <f>IF(AQ106=0,0,_xlfn.XLOOKUP(AQ$204,Prosumer_ANE!$B$14:$B$33,Prosumer_ANE!$J$14:$J$33))</f>
        <v>0</v>
      </c>
      <c r="AR218" s="38">
        <f>IF(AR106=0,0,_xlfn.XLOOKUP(AR$204,Prosumer_ANE!$B$14:$B$33,Prosumer_ANE!$J$14:$J$33))</f>
        <v>0</v>
      </c>
      <c r="AS218" s="38">
        <f>IF(AS106=0,0,_xlfn.XLOOKUP(AS$204,Prosumer_ANE!$B$14:$B$33,Prosumer_ANE!$J$14:$J$33))</f>
        <v>0</v>
      </c>
      <c r="AT218" s="38">
        <f>IF(AT106=0,0,_xlfn.XLOOKUP(AT$204,Prosumer_ANE!$B$14:$B$33,Prosumer_ANE!$J$14:$J$33))</f>
        <v>0</v>
      </c>
      <c r="AU218">
        <v>14</v>
      </c>
    </row>
    <row r="219" spans="1:47">
      <c r="A219">
        <v>15</v>
      </c>
      <c r="B219" s="38">
        <f>IF(B107=0,0,_xlfn.XLOOKUP(B$204,Prosumer_ONE!$B$14:$B$33,Prosumer_ONE!$J$14:$J$33))</f>
        <v>0</v>
      </c>
      <c r="C219" s="38">
        <f>IF(C107=0,0,_xlfn.XLOOKUP(C$204,Prosumer_ONE!$B$14:$B$33,Prosumer_ONE!$J$14:$J$33))</f>
        <v>0</v>
      </c>
      <c r="D219" s="38">
        <f>IF(D107=0,0,_xlfn.XLOOKUP(D$204,Prosumer_ONE!$B$14:$B$33,Prosumer_ONE!$J$14:$J$33))</f>
        <v>0</v>
      </c>
      <c r="E219" s="38">
        <f>IF(E107=0,0,_xlfn.XLOOKUP(E$204,Prosumer_ONE!$B$14:$B$33,Prosumer_ONE!$J$14:$J$33))</f>
        <v>0</v>
      </c>
      <c r="F219" s="38">
        <f>IF(F107=0,0,_xlfn.XLOOKUP(F$204,Prosumer_ONE!$B$14:$B$33,Prosumer_ONE!$J$14:$J$33))</f>
        <v>0</v>
      </c>
      <c r="G219" s="38">
        <f>IF(G107=0,0,_xlfn.XLOOKUP(G$204,Prosumer_ONE!$B$14:$B$33,Prosumer_ONE!$J$14:$J$33))</f>
        <v>0</v>
      </c>
      <c r="H219" s="38">
        <f>IF(H107=0,0,_xlfn.XLOOKUP(H$204,Prosumer_ONE!$B$14:$B$33,Prosumer_ONE!$J$14:$J$33))</f>
        <v>0</v>
      </c>
      <c r="I219" s="38">
        <f>IF(I107=0,0,_xlfn.XLOOKUP(I$204,Prosumer_ONE!$B$14:$B$33,Prosumer_ONE!$J$14:$J$33))</f>
        <v>0</v>
      </c>
      <c r="J219" s="38">
        <f>IF(J107=0,0,_xlfn.XLOOKUP(J$204,Prosumer_ONE!$B$14:$B$33,Prosumer_ONE!$J$14:$J$33))</f>
        <v>0</v>
      </c>
      <c r="K219" s="38">
        <f>IF(K107=0,0,_xlfn.XLOOKUP(K$204,Prosumer_ONE!$B$14:$B$33,Prosumer_ONE!$J$14:$J$33))</f>
        <v>0</v>
      </c>
      <c r="L219" s="38">
        <f>IF(L107=0,0,_xlfn.XLOOKUP(L$204,Prosumer_ONE!$B$14:$B$33,Prosumer_ONE!$J$14:$J$33))</f>
        <v>0</v>
      </c>
      <c r="M219" s="38">
        <f>IF(M107=0,0,_xlfn.XLOOKUP(M$204,Prosumer_ONE!$B$14:$B$33,Prosumer_ONE!$J$14:$J$33))</f>
        <v>0</v>
      </c>
      <c r="N219" s="38">
        <f>IF(N107=0,0,_xlfn.XLOOKUP(N$204,Prosumer_ONE!$B$14:$B$33,Prosumer_ONE!$J$14:$J$33))</f>
        <v>0</v>
      </c>
      <c r="O219" s="38">
        <f>IF(O107=0,0,_xlfn.XLOOKUP(O$204,Prosumer_ONE!$B$14:$B$33,Prosumer_ONE!$J$14:$J$33))</f>
        <v>0</v>
      </c>
      <c r="P219" s="38">
        <f>IF(P107=0,0,_xlfn.XLOOKUP(P$204,Prosumer_ONE!$B$14:$B$33,Prosumer_ONE!$J$14:$J$33))</f>
        <v>0</v>
      </c>
      <c r="Q219" s="38">
        <f>IF(Q107=0,0,_xlfn.XLOOKUP(Q$204,Prosumer_ONE!$B$14:$B$33,Prosumer_ONE!$J$14:$J$33))</f>
        <v>0</v>
      </c>
      <c r="R219" s="38">
        <f>IF(R107=0,0,_xlfn.XLOOKUP(R$204,Prosumer_ONE!$B$14:$B$33,Prosumer_ONE!$J$14:$J$33))</f>
        <v>0</v>
      </c>
      <c r="S219" s="38">
        <f>IF(S107=0,0,_xlfn.XLOOKUP(S$204,Prosumer_ONE!$B$14:$B$33,Prosumer_ONE!$J$14:$J$33))</f>
        <v>0</v>
      </c>
      <c r="T219" s="38">
        <f>IF(T107=0,0,_xlfn.XLOOKUP(T$204,Prosumer_ONE!$B$14:$B$33,Prosumer_ONE!$J$14:$J$33))</f>
        <v>0</v>
      </c>
      <c r="U219" s="38">
        <f>IF(U107=0,0,_xlfn.XLOOKUP(U$204,Prosumer_ONE!$B$14:$B$33,Prosumer_ONE!$J$14:$J$33))</f>
        <v>0</v>
      </c>
      <c r="V219">
        <v>15</v>
      </c>
      <c r="Z219">
        <v>15</v>
      </c>
      <c r="AA219" s="38">
        <f>IF(AA107=0,0,_xlfn.XLOOKUP(AA$204,Prosumer_ANE!$B$14:$B$33,Prosumer_ANE!$J$14:$J$33))</f>
        <v>0</v>
      </c>
      <c r="AB219" s="38">
        <f>IF(AB107=0,0,_xlfn.XLOOKUP(AB$204,Prosumer_ANE!$B$14:$B$33,Prosumer_ANE!$J$14:$J$33))</f>
        <v>0</v>
      </c>
      <c r="AC219" s="38">
        <f>IF(AC107=0,0,_xlfn.XLOOKUP(AC$204,Prosumer_ANE!$B$14:$B$33,Prosumer_ANE!$J$14:$J$33))</f>
        <v>0</v>
      </c>
      <c r="AD219" s="38">
        <f>IF(AD107=0,0,_xlfn.XLOOKUP(AD$204,Prosumer_ANE!$B$14:$B$33,Prosumer_ANE!$J$14:$J$33))</f>
        <v>0</v>
      </c>
      <c r="AE219" s="38">
        <f>IF(AE107=0,0,_xlfn.XLOOKUP(AE$204,Prosumer_ANE!$B$14:$B$33,Prosumer_ANE!$J$14:$J$33))</f>
        <v>0</v>
      </c>
      <c r="AF219" s="38">
        <f>IF(AF107=0,0,_xlfn.XLOOKUP(AF$204,Prosumer_ANE!$B$14:$B$33,Prosumer_ANE!$J$14:$J$33))</f>
        <v>0</v>
      </c>
      <c r="AG219" s="38">
        <f>IF(AG107=0,0,_xlfn.XLOOKUP(AG$204,Prosumer_ANE!$B$14:$B$33,Prosumer_ANE!$J$14:$J$33))</f>
        <v>0</v>
      </c>
      <c r="AH219" s="38">
        <f>IF(AH107=0,0,_xlfn.XLOOKUP(AH$204,Prosumer_ANE!$B$14:$B$33,Prosumer_ANE!$J$14:$J$33))</f>
        <v>0</v>
      </c>
      <c r="AI219" s="38">
        <f>IF(AI107=0,0,_xlfn.XLOOKUP(AI$204,Prosumer_ANE!$B$14:$B$33,Prosumer_ANE!$J$14:$J$33))</f>
        <v>0</v>
      </c>
      <c r="AJ219" s="38">
        <f>IF(AJ107=0,0,_xlfn.XLOOKUP(AJ$204,Prosumer_ANE!$B$14:$B$33,Prosumer_ANE!$J$14:$J$33))</f>
        <v>0</v>
      </c>
      <c r="AK219" s="38">
        <f>IF(AK107=0,0,_xlfn.XLOOKUP(AK$204,Prosumer_ANE!$B$14:$B$33,Prosumer_ANE!$J$14:$J$33))</f>
        <v>0</v>
      </c>
      <c r="AL219" s="38">
        <f>IF(AL107=0,0,_xlfn.XLOOKUP(AL$204,Prosumer_ANE!$B$14:$B$33,Prosumer_ANE!$J$14:$J$33))</f>
        <v>0</v>
      </c>
      <c r="AM219" s="38">
        <f>IF(AM107=0,0,_xlfn.XLOOKUP(AM$204,Prosumer_ANE!$B$14:$B$33,Prosumer_ANE!$J$14:$J$33))</f>
        <v>0</v>
      </c>
      <c r="AN219" s="38">
        <f>IF(AN107=0,0,_xlfn.XLOOKUP(AN$204,Prosumer_ANE!$B$14:$B$33,Prosumer_ANE!$J$14:$J$33))</f>
        <v>0</v>
      </c>
      <c r="AO219" s="38">
        <f>IF(AO107=0,0,_xlfn.XLOOKUP(AO$204,Prosumer_ANE!$B$14:$B$33,Prosumer_ANE!$J$14:$J$33))</f>
        <v>0</v>
      </c>
      <c r="AP219" s="38">
        <f>IF(AP107=0,0,_xlfn.XLOOKUP(AP$204,Prosumer_ANE!$B$14:$B$33,Prosumer_ANE!$J$14:$J$33))</f>
        <v>0</v>
      </c>
      <c r="AQ219" s="38">
        <f>IF(AQ107=0,0,_xlfn.XLOOKUP(AQ$204,Prosumer_ANE!$B$14:$B$33,Prosumer_ANE!$J$14:$J$33))</f>
        <v>0</v>
      </c>
      <c r="AR219" s="38">
        <f>IF(AR107=0,0,_xlfn.XLOOKUP(AR$204,Prosumer_ANE!$B$14:$B$33,Prosumer_ANE!$J$14:$J$33))</f>
        <v>0</v>
      </c>
      <c r="AS219" s="38">
        <f>IF(AS107=0,0,_xlfn.XLOOKUP(AS$204,Prosumer_ANE!$B$14:$B$33,Prosumer_ANE!$J$14:$J$33))</f>
        <v>0</v>
      </c>
      <c r="AT219" s="38">
        <f>IF(AT107=0,0,_xlfn.XLOOKUP(AT$204,Prosumer_ANE!$B$14:$B$33,Prosumer_ANE!$J$14:$J$33))</f>
        <v>0</v>
      </c>
      <c r="AU219">
        <v>15</v>
      </c>
    </row>
    <row r="220" spans="1:47">
      <c r="A220">
        <v>16</v>
      </c>
      <c r="B220" s="38">
        <f>IF(B108=0,0,_xlfn.XLOOKUP(B$204,Prosumer_ONE!$B$14:$B$33,Prosumer_ONE!$J$14:$J$33))</f>
        <v>0</v>
      </c>
      <c r="C220" s="38">
        <f>IF(C108=0,0,_xlfn.XLOOKUP(C$204,Prosumer_ONE!$B$14:$B$33,Prosumer_ONE!$J$14:$J$33))</f>
        <v>0</v>
      </c>
      <c r="D220" s="38">
        <f>IF(D108=0,0,_xlfn.XLOOKUP(D$204,Prosumer_ONE!$B$14:$B$33,Prosumer_ONE!$J$14:$J$33))</f>
        <v>0</v>
      </c>
      <c r="E220" s="38">
        <f>IF(E108=0,0,_xlfn.XLOOKUP(E$204,Prosumer_ONE!$B$14:$B$33,Prosumer_ONE!$J$14:$J$33))</f>
        <v>0</v>
      </c>
      <c r="F220" s="38">
        <f>IF(F108=0,0,_xlfn.XLOOKUP(F$204,Prosumer_ONE!$B$14:$B$33,Prosumer_ONE!$J$14:$J$33))</f>
        <v>0</v>
      </c>
      <c r="G220" s="38">
        <f>IF(G108=0,0,_xlfn.XLOOKUP(G$204,Prosumer_ONE!$B$14:$B$33,Prosumer_ONE!$J$14:$J$33))</f>
        <v>0</v>
      </c>
      <c r="H220" s="38">
        <f>IF(H108=0,0,_xlfn.XLOOKUP(H$204,Prosumer_ONE!$B$14:$B$33,Prosumer_ONE!$J$14:$J$33))</f>
        <v>0</v>
      </c>
      <c r="I220" s="38">
        <f>IF(I108=0,0,_xlfn.XLOOKUP(I$204,Prosumer_ONE!$B$14:$B$33,Prosumer_ONE!$J$14:$J$33))</f>
        <v>0</v>
      </c>
      <c r="J220" s="38">
        <f>IF(J108=0,0,_xlfn.XLOOKUP(J$204,Prosumer_ONE!$B$14:$B$33,Prosumer_ONE!$J$14:$J$33))</f>
        <v>0</v>
      </c>
      <c r="K220" s="38">
        <f>IF(K108=0,0,_xlfn.XLOOKUP(K$204,Prosumer_ONE!$B$14:$B$33,Prosumer_ONE!$J$14:$J$33))</f>
        <v>0</v>
      </c>
      <c r="L220" s="38">
        <f>IF(L108=0,0,_xlfn.XLOOKUP(L$204,Prosumer_ONE!$B$14:$B$33,Prosumer_ONE!$J$14:$J$33))</f>
        <v>0</v>
      </c>
      <c r="M220" s="38">
        <f>IF(M108=0,0,_xlfn.XLOOKUP(M$204,Prosumer_ONE!$B$14:$B$33,Prosumer_ONE!$J$14:$J$33))</f>
        <v>0</v>
      </c>
      <c r="N220" s="38">
        <f>IF(N108=0,0,_xlfn.XLOOKUP(N$204,Prosumer_ONE!$B$14:$B$33,Prosumer_ONE!$J$14:$J$33))</f>
        <v>0</v>
      </c>
      <c r="O220" s="38">
        <f>IF(O108=0,0,_xlfn.XLOOKUP(O$204,Prosumer_ONE!$B$14:$B$33,Prosumer_ONE!$J$14:$J$33))</f>
        <v>0</v>
      </c>
      <c r="P220" s="38">
        <f>IF(P108=0,0,_xlfn.XLOOKUP(P$204,Prosumer_ONE!$B$14:$B$33,Prosumer_ONE!$J$14:$J$33))</f>
        <v>0</v>
      </c>
      <c r="Q220" s="38">
        <f>IF(Q108=0,0,_xlfn.XLOOKUP(Q$204,Prosumer_ONE!$B$14:$B$33,Prosumer_ONE!$J$14:$J$33))</f>
        <v>0</v>
      </c>
      <c r="R220" s="38">
        <f>IF(R108=0,0,_xlfn.XLOOKUP(R$204,Prosumer_ONE!$B$14:$B$33,Prosumer_ONE!$J$14:$J$33))</f>
        <v>0</v>
      </c>
      <c r="S220" s="38">
        <f>IF(S108=0,0,_xlfn.XLOOKUP(S$204,Prosumer_ONE!$B$14:$B$33,Prosumer_ONE!$J$14:$J$33))</f>
        <v>0</v>
      </c>
      <c r="T220" s="38">
        <f>IF(T108=0,0,_xlfn.XLOOKUP(T$204,Prosumer_ONE!$B$14:$B$33,Prosumer_ONE!$J$14:$J$33))</f>
        <v>0</v>
      </c>
      <c r="U220" s="38">
        <f>IF(U108=0,0,_xlfn.XLOOKUP(U$204,Prosumer_ONE!$B$14:$B$33,Prosumer_ONE!$J$14:$J$33))</f>
        <v>0</v>
      </c>
      <c r="V220">
        <v>16</v>
      </c>
      <c r="Z220">
        <v>16</v>
      </c>
      <c r="AA220" s="38">
        <f>IF(AA108=0,0,_xlfn.XLOOKUP(AA$204,Prosumer_ANE!$B$14:$B$33,Prosumer_ANE!$J$14:$J$33))</f>
        <v>0</v>
      </c>
      <c r="AB220" s="38">
        <f>IF(AB108=0,0,_xlfn.XLOOKUP(AB$204,Prosumer_ANE!$B$14:$B$33,Prosumer_ANE!$J$14:$J$33))</f>
        <v>0</v>
      </c>
      <c r="AC220" s="38">
        <f>IF(AC108=0,0,_xlfn.XLOOKUP(AC$204,Prosumer_ANE!$B$14:$B$33,Prosumer_ANE!$J$14:$J$33))</f>
        <v>0</v>
      </c>
      <c r="AD220" s="38">
        <f>IF(AD108=0,0,_xlfn.XLOOKUP(AD$204,Prosumer_ANE!$B$14:$B$33,Prosumer_ANE!$J$14:$J$33))</f>
        <v>0</v>
      </c>
      <c r="AE220" s="38">
        <f>IF(AE108=0,0,_xlfn.XLOOKUP(AE$204,Prosumer_ANE!$B$14:$B$33,Prosumer_ANE!$J$14:$J$33))</f>
        <v>0</v>
      </c>
      <c r="AF220" s="38">
        <f>IF(AF108=0,0,_xlfn.XLOOKUP(AF$204,Prosumer_ANE!$B$14:$B$33,Prosumer_ANE!$J$14:$J$33))</f>
        <v>0</v>
      </c>
      <c r="AG220" s="38">
        <f>IF(AG108=0,0,_xlfn.XLOOKUP(AG$204,Prosumer_ANE!$B$14:$B$33,Prosumer_ANE!$J$14:$J$33))</f>
        <v>0</v>
      </c>
      <c r="AH220" s="38">
        <f>IF(AH108=0,0,_xlfn.XLOOKUP(AH$204,Prosumer_ANE!$B$14:$B$33,Prosumer_ANE!$J$14:$J$33))</f>
        <v>0</v>
      </c>
      <c r="AI220" s="38">
        <f>IF(AI108=0,0,_xlfn.XLOOKUP(AI$204,Prosumer_ANE!$B$14:$B$33,Prosumer_ANE!$J$14:$J$33))</f>
        <v>0</v>
      </c>
      <c r="AJ220" s="38">
        <f>IF(AJ108=0,0,_xlfn.XLOOKUP(AJ$204,Prosumer_ANE!$B$14:$B$33,Prosumer_ANE!$J$14:$J$33))</f>
        <v>0</v>
      </c>
      <c r="AK220" s="38">
        <f>IF(AK108=0,0,_xlfn.XLOOKUP(AK$204,Prosumer_ANE!$B$14:$B$33,Prosumer_ANE!$J$14:$J$33))</f>
        <v>0</v>
      </c>
      <c r="AL220" s="38">
        <f>IF(AL108=0,0,_xlfn.XLOOKUP(AL$204,Prosumer_ANE!$B$14:$B$33,Prosumer_ANE!$J$14:$J$33))</f>
        <v>0</v>
      </c>
      <c r="AM220" s="38">
        <f>IF(AM108=0,0,_xlfn.XLOOKUP(AM$204,Prosumer_ANE!$B$14:$B$33,Prosumer_ANE!$J$14:$J$33))</f>
        <v>0</v>
      </c>
      <c r="AN220" s="38">
        <f>IF(AN108=0,0,_xlfn.XLOOKUP(AN$204,Prosumer_ANE!$B$14:$B$33,Prosumer_ANE!$J$14:$J$33))</f>
        <v>0</v>
      </c>
      <c r="AO220" s="38">
        <f>IF(AO108=0,0,_xlfn.XLOOKUP(AO$204,Prosumer_ANE!$B$14:$B$33,Prosumer_ANE!$J$14:$J$33))</f>
        <v>0</v>
      </c>
      <c r="AP220" s="38">
        <f>IF(AP108=0,0,_xlfn.XLOOKUP(AP$204,Prosumer_ANE!$B$14:$B$33,Prosumer_ANE!$J$14:$J$33))</f>
        <v>0</v>
      </c>
      <c r="AQ220" s="38">
        <f>IF(AQ108=0,0,_xlfn.XLOOKUP(AQ$204,Prosumer_ANE!$B$14:$B$33,Prosumer_ANE!$J$14:$J$33))</f>
        <v>0</v>
      </c>
      <c r="AR220" s="38">
        <f>IF(AR108=0,0,_xlfn.XLOOKUP(AR$204,Prosumer_ANE!$B$14:$B$33,Prosumer_ANE!$J$14:$J$33))</f>
        <v>0</v>
      </c>
      <c r="AS220" s="38">
        <f>IF(AS108=0,0,_xlfn.XLOOKUP(AS$204,Prosumer_ANE!$B$14:$B$33,Prosumer_ANE!$J$14:$J$33))</f>
        <v>0</v>
      </c>
      <c r="AT220" s="38">
        <f>IF(AT108=0,0,_xlfn.XLOOKUP(AT$204,Prosumer_ANE!$B$14:$B$33,Prosumer_ANE!$J$14:$J$33))</f>
        <v>0</v>
      </c>
      <c r="AU220">
        <v>16</v>
      </c>
    </row>
    <row r="221" spans="1:47">
      <c r="A221">
        <v>17</v>
      </c>
      <c r="B221" s="38">
        <f>IF(B109=0,0,_xlfn.XLOOKUP(B$204,Prosumer_ONE!$B$14:$B$33,Prosumer_ONE!$J$14:$J$33))</f>
        <v>0</v>
      </c>
      <c r="C221" s="38">
        <f>IF(C109=0,0,_xlfn.XLOOKUP(C$204,Prosumer_ONE!$B$14:$B$33,Prosumer_ONE!$J$14:$J$33))</f>
        <v>0</v>
      </c>
      <c r="D221" s="38">
        <f>IF(D109=0,0,_xlfn.XLOOKUP(D$204,Prosumer_ONE!$B$14:$B$33,Prosumer_ONE!$J$14:$J$33))</f>
        <v>0</v>
      </c>
      <c r="E221" s="38">
        <f>IF(E109=0,0,_xlfn.XLOOKUP(E$204,Prosumer_ONE!$B$14:$B$33,Prosumer_ONE!$J$14:$J$33))</f>
        <v>0</v>
      </c>
      <c r="F221" s="38">
        <f>IF(F109=0,0,_xlfn.XLOOKUP(F$204,Prosumer_ONE!$B$14:$B$33,Prosumer_ONE!$J$14:$J$33))</f>
        <v>0</v>
      </c>
      <c r="G221" s="38">
        <f>IF(G109=0,0,_xlfn.XLOOKUP(G$204,Prosumer_ONE!$B$14:$B$33,Prosumer_ONE!$J$14:$J$33))</f>
        <v>0</v>
      </c>
      <c r="H221" s="38">
        <f>IF(H109=0,0,_xlfn.XLOOKUP(H$204,Prosumer_ONE!$B$14:$B$33,Prosumer_ONE!$J$14:$J$33))</f>
        <v>0</v>
      </c>
      <c r="I221" s="38">
        <f>IF(I109=0,0,_xlfn.XLOOKUP(I$204,Prosumer_ONE!$B$14:$B$33,Prosumer_ONE!$J$14:$J$33))</f>
        <v>0</v>
      </c>
      <c r="J221" s="38">
        <f>IF(J109=0,0,_xlfn.XLOOKUP(J$204,Prosumer_ONE!$B$14:$B$33,Prosumer_ONE!$J$14:$J$33))</f>
        <v>0</v>
      </c>
      <c r="K221" s="38">
        <f>IF(K109=0,0,_xlfn.XLOOKUP(K$204,Prosumer_ONE!$B$14:$B$33,Prosumer_ONE!$J$14:$J$33))</f>
        <v>0</v>
      </c>
      <c r="L221" s="38">
        <f>IF(L109=0,0,_xlfn.XLOOKUP(L$204,Prosumer_ONE!$B$14:$B$33,Prosumer_ONE!$J$14:$J$33))</f>
        <v>0</v>
      </c>
      <c r="M221" s="38">
        <f>IF(M109=0,0,_xlfn.XLOOKUP(M$204,Prosumer_ONE!$B$14:$B$33,Prosumer_ONE!$J$14:$J$33))</f>
        <v>0</v>
      </c>
      <c r="N221" s="38">
        <f>IF(N109=0,0,_xlfn.XLOOKUP(N$204,Prosumer_ONE!$B$14:$B$33,Prosumer_ONE!$J$14:$J$33))</f>
        <v>0</v>
      </c>
      <c r="O221" s="38">
        <f>IF(O109=0,0,_xlfn.XLOOKUP(O$204,Prosumer_ONE!$B$14:$B$33,Prosumer_ONE!$J$14:$J$33))</f>
        <v>0</v>
      </c>
      <c r="P221" s="38">
        <f>IF(P109=0,0,_xlfn.XLOOKUP(P$204,Prosumer_ONE!$B$14:$B$33,Prosumer_ONE!$J$14:$J$33))</f>
        <v>0</v>
      </c>
      <c r="Q221" s="38">
        <f>IF(Q109=0,0,_xlfn.XLOOKUP(Q$204,Prosumer_ONE!$B$14:$B$33,Prosumer_ONE!$J$14:$J$33))</f>
        <v>0</v>
      </c>
      <c r="R221" s="38">
        <f>IF(R109=0,0,_xlfn.XLOOKUP(R$204,Prosumer_ONE!$B$14:$B$33,Prosumer_ONE!$J$14:$J$33))</f>
        <v>0</v>
      </c>
      <c r="S221" s="38">
        <f>IF(S109=0,0,_xlfn.XLOOKUP(S$204,Prosumer_ONE!$B$14:$B$33,Prosumer_ONE!$J$14:$J$33))</f>
        <v>0</v>
      </c>
      <c r="T221" s="38">
        <f>IF(T109=0,0,_xlfn.XLOOKUP(T$204,Prosumer_ONE!$B$14:$B$33,Prosumer_ONE!$J$14:$J$33))</f>
        <v>0</v>
      </c>
      <c r="U221" s="38">
        <f>IF(U109=0,0,_xlfn.XLOOKUP(U$204,Prosumer_ONE!$B$14:$B$33,Prosumer_ONE!$J$14:$J$33))</f>
        <v>0</v>
      </c>
      <c r="V221">
        <v>17</v>
      </c>
      <c r="Z221">
        <v>17</v>
      </c>
      <c r="AA221" s="38">
        <f>IF(AA109=0,0,_xlfn.XLOOKUP(AA$204,Prosumer_ANE!$B$14:$B$33,Prosumer_ANE!$J$14:$J$33))</f>
        <v>0</v>
      </c>
      <c r="AB221" s="38">
        <f>IF(AB109=0,0,_xlfn.XLOOKUP(AB$204,Prosumer_ANE!$B$14:$B$33,Prosumer_ANE!$J$14:$J$33))</f>
        <v>0</v>
      </c>
      <c r="AC221" s="38">
        <f>IF(AC109=0,0,_xlfn.XLOOKUP(AC$204,Prosumer_ANE!$B$14:$B$33,Prosumer_ANE!$J$14:$J$33))</f>
        <v>0</v>
      </c>
      <c r="AD221" s="38">
        <f>IF(AD109=0,0,_xlfn.XLOOKUP(AD$204,Prosumer_ANE!$B$14:$B$33,Prosumer_ANE!$J$14:$J$33))</f>
        <v>0</v>
      </c>
      <c r="AE221" s="38">
        <f>IF(AE109=0,0,_xlfn.XLOOKUP(AE$204,Prosumer_ANE!$B$14:$B$33,Prosumer_ANE!$J$14:$J$33))</f>
        <v>0</v>
      </c>
      <c r="AF221" s="38">
        <f>IF(AF109=0,0,_xlfn.XLOOKUP(AF$204,Prosumer_ANE!$B$14:$B$33,Prosumer_ANE!$J$14:$J$33))</f>
        <v>0</v>
      </c>
      <c r="AG221" s="38">
        <f>IF(AG109=0,0,_xlfn.XLOOKUP(AG$204,Prosumer_ANE!$B$14:$B$33,Prosumer_ANE!$J$14:$J$33))</f>
        <v>0</v>
      </c>
      <c r="AH221" s="38">
        <f>IF(AH109=0,0,_xlfn.XLOOKUP(AH$204,Prosumer_ANE!$B$14:$B$33,Prosumer_ANE!$J$14:$J$33))</f>
        <v>0</v>
      </c>
      <c r="AI221" s="38">
        <f>IF(AI109=0,0,_xlfn.XLOOKUP(AI$204,Prosumer_ANE!$B$14:$B$33,Prosumer_ANE!$J$14:$J$33))</f>
        <v>0</v>
      </c>
      <c r="AJ221" s="38">
        <f>IF(AJ109=0,0,_xlfn.XLOOKUP(AJ$204,Prosumer_ANE!$B$14:$B$33,Prosumer_ANE!$J$14:$J$33))</f>
        <v>0</v>
      </c>
      <c r="AK221" s="38">
        <f>IF(AK109=0,0,_xlfn.XLOOKUP(AK$204,Prosumer_ANE!$B$14:$B$33,Prosumer_ANE!$J$14:$J$33))</f>
        <v>0</v>
      </c>
      <c r="AL221" s="38">
        <f>IF(AL109=0,0,_xlfn.XLOOKUP(AL$204,Prosumer_ANE!$B$14:$B$33,Prosumer_ANE!$J$14:$J$33))</f>
        <v>0</v>
      </c>
      <c r="AM221" s="38">
        <f>IF(AM109=0,0,_xlfn.XLOOKUP(AM$204,Prosumer_ANE!$B$14:$B$33,Prosumer_ANE!$J$14:$J$33))</f>
        <v>0</v>
      </c>
      <c r="AN221" s="38">
        <f>IF(AN109=0,0,_xlfn.XLOOKUP(AN$204,Prosumer_ANE!$B$14:$B$33,Prosumer_ANE!$J$14:$J$33))</f>
        <v>0</v>
      </c>
      <c r="AO221" s="38">
        <f>IF(AO109=0,0,_xlfn.XLOOKUP(AO$204,Prosumer_ANE!$B$14:$B$33,Prosumer_ANE!$J$14:$J$33))</f>
        <v>0</v>
      </c>
      <c r="AP221" s="38">
        <f>IF(AP109=0,0,_xlfn.XLOOKUP(AP$204,Prosumer_ANE!$B$14:$B$33,Prosumer_ANE!$J$14:$J$33))</f>
        <v>0</v>
      </c>
      <c r="AQ221" s="38">
        <f>IF(AQ109=0,0,_xlfn.XLOOKUP(AQ$204,Prosumer_ANE!$B$14:$B$33,Prosumer_ANE!$J$14:$J$33))</f>
        <v>0</v>
      </c>
      <c r="AR221" s="38">
        <f>IF(AR109=0,0,_xlfn.XLOOKUP(AR$204,Prosumer_ANE!$B$14:$B$33,Prosumer_ANE!$J$14:$J$33))</f>
        <v>0</v>
      </c>
      <c r="AS221" s="38">
        <f>IF(AS109=0,0,_xlfn.XLOOKUP(AS$204,Prosumer_ANE!$B$14:$B$33,Prosumer_ANE!$J$14:$J$33))</f>
        <v>0</v>
      </c>
      <c r="AT221" s="38">
        <f>IF(AT109=0,0,_xlfn.XLOOKUP(AT$204,Prosumer_ANE!$B$14:$B$33,Prosumer_ANE!$J$14:$J$33))</f>
        <v>0</v>
      </c>
      <c r="AU221">
        <v>17</v>
      </c>
    </row>
    <row r="222" spans="1:47">
      <c r="A222">
        <v>18</v>
      </c>
      <c r="B222" s="38">
        <f>IF(B110=0,0,_xlfn.XLOOKUP(B$204,Prosumer_ONE!$B$14:$B$33,Prosumer_ONE!$J$14:$J$33))</f>
        <v>0</v>
      </c>
      <c r="C222" s="38">
        <f>IF(C110=0,0,_xlfn.XLOOKUP(C$204,Prosumer_ONE!$B$14:$B$33,Prosumer_ONE!$J$14:$J$33))</f>
        <v>0</v>
      </c>
      <c r="D222" s="38">
        <f>IF(D110=0,0,_xlfn.XLOOKUP(D$204,Prosumer_ONE!$B$14:$B$33,Prosumer_ONE!$J$14:$J$33))</f>
        <v>0</v>
      </c>
      <c r="E222" s="38">
        <f>IF(E110=0,0,_xlfn.XLOOKUP(E$204,Prosumer_ONE!$B$14:$B$33,Prosumer_ONE!$J$14:$J$33))</f>
        <v>0</v>
      </c>
      <c r="F222" s="38">
        <f>IF(F110=0,0,_xlfn.XLOOKUP(F$204,Prosumer_ONE!$B$14:$B$33,Prosumer_ONE!$J$14:$J$33))</f>
        <v>0</v>
      </c>
      <c r="G222" s="38">
        <f>IF(G110=0,0,_xlfn.XLOOKUP(G$204,Prosumer_ONE!$B$14:$B$33,Prosumer_ONE!$J$14:$J$33))</f>
        <v>0</v>
      </c>
      <c r="H222" s="38">
        <f>IF(H110=0,0,_xlfn.XLOOKUP(H$204,Prosumer_ONE!$B$14:$B$33,Prosumer_ONE!$J$14:$J$33))</f>
        <v>0</v>
      </c>
      <c r="I222" s="38">
        <f>IF(I110=0,0,_xlfn.XLOOKUP(I$204,Prosumer_ONE!$B$14:$B$33,Prosumer_ONE!$J$14:$J$33))</f>
        <v>0</v>
      </c>
      <c r="J222" s="38">
        <f>IF(J110=0,0,_xlfn.XLOOKUP(J$204,Prosumer_ONE!$B$14:$B$33,Prosumer_ONE!$J$14:$J$33))</f>
        <v>0</v>
      </c>
      <c r="K222" s="38">
        <f>IF(K110=0,0,_xlfn.XLOOKUP(K$204,Prosumer_ONE!$B$14:$B$33,Prosumer_ONE!$J$14:$J$33))</f>
        <v>0</v>
      </c>
      <c r="L222" s="38">
        <f>IF(L110=0,0,_xlfn.XLOOKUP(L$204,Prosumer_ONE!$B$14:$B$33,Prosumer_ONE!$J$14:$J$33))</f>
        <v>0</v>
      </c>
      <c r="M222" s="38">
        <f>IF(M110=0,0,_xlfn.XLOOKUP(M$204,Prosumer_ONE!$B$14:$B$33,Prosumer_ONE!$J$14:$J$33))</f>
        <v>0</v>
      </c>
      <c r="N222" s="38">
        <f>IF(N110=0,0,_xlfn.XLOOKUP(N$204,Prosumer_ONE!$B$14:$B$33,Prosumer_ONE!$J$14:$J$33))</f>
        <v>0</v>
      </c>
      <c r="O222" s="38">
        <f>IF(O110=0,0,_xlfn.XLOOKUP(O$204,Prosumer_ONE!$B$14:$B$33,Prosumer_ONE!$J$14:$J$33))</f>
        <v>0</v>
      </c>
      <c r="P222" s="38">
        <f>IF(P110=0,0,_xlfn.XLOOKUP(P$204,Prosumer_ONE!$B$14:$B$33,Prosumer_ONE!$J$14:$J$33))</f>
        <v>0</v>
      </c>
      <c r="Q222" s="38">
        <f>IF(Q110=0,0,_xlfn.XLOOKUP(Q$204,Prosumer_ONE!$B$14:$B$33,Prosumer_ONE!$J$14:$J$33))</f>
        <v>0</v>
      </c>
      <c r="R222" s="38">
        <f>IF(R110=0,0,_xlfn.XLOOKUP(R$204,Prosumer_ONE!$B$14:$B$33,Prosumer_ONE!$J$14:$J$33))</f>
        <v>0</v>
      </c>
      <c r="S222" s="38">
        <f>IF(S110=0,0,_xlfn.XLOOKUP(S$204,Prosumer_ONE!$B$14:$B$33,Prosumer_ONE!$J$14:$J$33))</f>
        <v>0</v>
      </c>
      <c r="T222" s="38">
        <f>IF(T110=0,0,_xlfn.XLOOKUP(T$204,Prosumer_ONE!$B$14:$B$33,Prosumer_ONE!$J$14:$J$33))</f>
        <v>0</v>
      </c>
      <c r="U222" s="38">
        <f>IF(U110=0,0,_xlfn.XLOOKUP(U$204,Prosumer_ONE!$B$14:$B$33,Prosumer_ONE!$J$14:$J$33))</f>
        <v>0</v>
      </c>
      <c r="V222">
        <v>18</v>
      </c>
      <c r="Z222">
        <v>18</v>
      </c>
      <c r="AA222" s="38">
        <f>IF(AA110=0,0,_xlfn.XLOOKUP(AA$204,Prosumer_ANE!$B$14:$B$33,Prosumer_ANE!$J$14:$J$33))</f>
        <v>0</v>
      </c>
      <c r="AB222" s="38">
        <f>IF(AB110=0,0,_xlfn.XLOOKUP(AB$204,Prosumer_ANE!$B$14:$B$33,Prosumer_ANE!$J$14:$J$33))</f>
        <v>0</v>
      </c>
      <c r="AC222" s="38">
        <f>IF(AC110=0,0,_xlfn.XLOOKUP(AC$204,Prosumer_ANE!$B$14:$B$33,Prosumer_ANE!$J$14:$J$33))</f>
        <v>0</v>
      </c>
      <c r="AD222" s="38">
        <f>IF(AD110=0,0,_xlfn.XLOOKUP(AD$204,Prosumer_ANE!$B$14:$B$33,Prosumer_ANE!$J$14:$J$33))</f>
        <v>0</v>
      </c>
      <c r="AE222" s="38">
        <f>IF(AE110=0,0,_xlfn.XLOOKUP(AE$204,Prosumer_ANE!$B$14:$B$33,Prosumer_ANE!$J$14:$J$33))</f>
        <v>0</v>
      </c>
      <c r="AF222" s="38">
        <f>IF(AF110=0,0,_xlfn.XLOOKUP(AF$204,Prosumer_ANE!$B$14:$B$33,Prosumer_ANE!$J$14:$J$33))</f>
        <v>0</v>
      </c>
      <c r="AG222" s="38">
        <f>IF(AG110=0,0,_xlfn.XLOOKUP(AG$204,Prosumer_ANE!$B$14:$B$33,Prosumer_ANE!$J$14:$J$33))</f>
        <v>0</v>
      </c>
      <c r="AH222" s="38">
        <f>IF(AH110=0,0,_xlfn.XLOOKUP(AH$204,Prosumer_ANE!$B$14:$B$33,Prosumer_ANE!$J$14:$J$33))</f>
        <v>0</v>
      </c>
      <c r="AI222" s="38">
        <f>IF(AI110=0,0,_xlfn.XLOOKUP(AI$204,Prosumer_ANE!$B$14:$B$33,Prosumer_ANE!$J$14:$J$33))</f>
        <v>0</v>
      </c>
      <c r="AJ222" s="38">
        <f>IF(AJ110=0,0,_xlfn.XLOOKUP(AJ$204,Prosumer_ANE!$B$14:$B$33,Prosumer_ANE!$J$14:$J$33))</f>
        <v>0</v>
      </c>
      <c r="AK222" s="38">
        <f>IF(AK110=0,0,_xlfn.XLOOKUP(AK$204,Prosumer_ANE!$B$14:$B$33,Prosumer_ANE!$J$14:$J$33))</f>
        <v>0</v>
      </c>
      <c r="AL222" s="38">
        <f>IF(AL110=0,0,_xlfn.XLOOKUP(AL$204,Prosumer_ANE!$B$14:$B$33,Prosumer_ANE!$J$14:$J$33))</f>
        <v>0</v>
      </c>
      <c r="AM222" s="38">
        <f>IF(AM110=0,0,_xlfn.XLOOKUP(AM$204,Prosumer_ANE!$B$14:$B$33,Prosumer_ANE!$J$14:$J$33))</f>
        <v>0</v>
      </c>
      <c r="AN222" s="38">
        <f>IF(AN110=0,0,_xlfn.XLOOKUP(AN$204,Prosumer_ANE!$B$14:$B$33,Prosumer_ANE!$J$14:$J$33))</f>
        <v>0</v>
      </c>
      <c r="AO222" s="38">
        <f>IF(AO110=0,0,_xlfn.XLOOKUP(AO$204,Prosumer_ANE!$B$14:$B$33,Prosumer_ANE!$J$14:$J$33))</f>
        <v>0</v>
      </c>
      <c r="AP222" s="38">
        <f>IF(AP110=0,0,_xlfn.XLOOKUP(AP$204,Prosumer_ANE!$B$14:$B$33,Prosumer_ANE!$J$14:$J$33))</f>
        <v>0</v>
      </c>
      <c r="AQ222" s="38">
        <f>IF(AQ110=0,0,_xlfn.XLOOKUP(AQ$204,Prosumer_ANE!$B$14:$B$33,Prosumer_ANE!$J$14:$J$33))</f>
        <v>0</v>
      </c>
      <c r="AR222" s="38">
        <f>IF(AR110=0,0,_xlfn.XLOOKUP(AR$204,Prosumer_ANE!$B$14:$B$33,Prosumer_ANE!$J$14:$J$33))</f>
        <v>0</v>
      </c>
      <c r="AS222" s="38">
        <f>IF(AS110=0,0,_xlfn.XLOOKUP(AS$204,Prosumer_ANE!$B$14:$B$33,Prosumer_ANE!$J$14:$J$33))</f>
        <v>0</v>
      </c>
      <c r="AT222" s="38">
        <f>IF(AT110=0,0,_xlfn.XLOOKUP(AT$204,Prosumer_ANE!$B$14:$B$33,Prosumer_ANE!$J$14:$J$33))</f>
        <v>0</v>
      </c>
      <c r="AU222">
        <v>18</v>
      </c>
    </row>
    <row r="223" spans="1:47">
      <c r="A223">
        <v>19</v>
      </c>
      <c r="B223" s="38">
        <f>IF(B111=0,0,_xlfn.XLOOKUP(B$204,Prosumer_ONE!$B$14:$B$33,Prosumer_ONE!$J$14:$J$33))</f>
        <v>0</v>
      </c>
      <c r="C223" s="38">
        <f>IF(C111=0,0,_xlfn.XLOOKUP(C$204,Prosumer_ONE!$B$14:$B$33,Prosumer_ONE!$J$14:$J$33))</f>
        <v>0</v>
      </c>
      <c r="D223" s="38">
        <f>IF(D111=0,0,_xlfn.XLOOKUP(D$204,Prosumer_ONE!$B$14:$B$33,Prosumer_ONE!$J$14:$J$33))</f>
        <v>0</v>
      </c>
      <c r="E223" s="38">
        <f>IF(E111=0,0,_xlfn.XLOOKUP(E$204,Prosumer_ONE!$B$14:$B$33,Prosumer_ONE!$J$14:$J$33))</f>
        <v>0</v>
      </c>
      <c r="F223" s="38">
        <f>IF(F111=0,0,_xlfn.XLOOKUP(F$204,Prosumer_ONE!$B$14:$B$33,Prosumer_ONE!$J$14:$J$33))</f>
        <v>0</v>
      </c>
      <c r="G223" s="38">
        <f>IF(G111=0,0,_xlfn.XLOOKUP(G$204,Prosumer_ONE!$B$14:$B$33,Prosumer_ONE!$J$14:$J$33))</f>
        <v>0</v>
      </c>
      <c r="H223" s="38">
        <f>IF(H111=0,0,_xlfn.XLOOKUP(H$204,Prosumer_ONE!$B$14:$B$33,Prosumer_ONE!$J$14:$J$33))</f>
        <v>0</v>
      </c>
      <c r="I223" s="38">
        <f>IF(I111=0,0,_xlfn.XLOOKUP(I$204,Prosumer_ONE!$B$14:$B$33,Prosumer_ONE!$J$14:$J$33))</f>
        <v>0</v>
      </c>
      <c r="J223" s="38">
        <f>IF(J111=0,0,_xlfn.XLOOKUP(J$204,Prosumer_ONE!$B$14:$B$33,Prosumer_ONE!$J$14:$J$33))</f>
        <v>0</v>
      </c>
      <c r="K223" s="38">
        <f>IF(K111=0,0,_xlfn.XLOOKUP(K$204,Prosumer_ONE!$B$14:$B$33,Prosumer_ONE!$J$14:$J$33))</f>
        <v>0</v>
      </c>
      <c r="L223" s="38">
        <f>IF(L111=0,0,_xlfn.XLOOKUP(L$204,Prosumer_ONE!$B$14:$B$33,Prosumer_ONE!$J$14:$J$33))</f>
        <v>0</v>
      </c>
      <c r="M223" s="38">
        <f>IF(M111=0,0,_xlfn.XLOOKUP(M$204,Prosumer_ONE!$B$14:$B$33,Prosumer_ONE!$J$14:$J$33))</f>
        <v>0</v>
      </c>
      <c r="N223" s="38">
        <f>IF(N111=0,0,_xlfn.XLOOKUP(N$204,Prosumer_ONE!$B$14:$B$33,Prosumer_ONE!$J$14:$J$33))</f>
        <v>0</v>
      </c>
      <c r="O223" s="38">
        <f>IF(O111=0,0,_xlfn.XLOOKUP(O$204,Prosumer_ONE!$B$14:$B$33,Prosumer_ONE!$J$14:$J$33))</f>
        <v>0</v>
      </c>
      <c r="P223" s="38">
        <f>IF(P111=0,0,_xlfn.XLOOKUP(P$204,Prosumer_ONE!$B$14:$B$33,Prosumer_ONE!$J$14:$J$33))</f>
        <v>0</v>
      </c>
      <c r="Q223" s="38">
        <f>IF(Q111=0,0,_xlfn.XLOOKUP(Q$204,Prosumer_ONE!$B$14:$B$33,Prosumer_ONE!$J$14:$J$33))</f>
        <v>0</v>
      </c>
      <c r="R223" s="38">
        <f>IF(R111=0,0,_xlfn.XLOOKUP(R$204,Prosumer_ONE!$B$14:$B$33,Prosumer_ONE!$J$14:$J$33))</f>
        <v>0</v>
      </c>
      <c r="S223" s="38">
        <f>IF(S111=0,0,_xlfn.XLOOKUP(S$204,Prosumer_ONE!$B$14:$B$33,Prosumer_ONE!$J$14:$J$33))</f>
        <v>0</v>
      </c>
      <c r="T223" s="38">
        <f>IF(T111=0,0,_xlfn.XLOOKUP(T$204,Prosumer_ONE!$B$14:$B$33,Prosumer_ONE!$J$14:$J$33))</f>
        <v>0</v>
      </c>
      <c r="U223" s="38">
        <f>IF(U111=0,0,_xlfn.XLOOKUP(U$204,Prosumer_ONE!$B$14:$B$33,Prosumer_ONE!$J$14:$J$33))</f>
        <v>0</v>
      </c>
      <c r="V223">
        <v>19</v>
      </c>
      <c r="Z223">
        <v>19</v>
      </c>
      <c r="AA223" s="38">
        <f>IF(AA111=0,0,_xlfn.XLOOKUP(AA$204,Prosumer_ANE!$B$14:$B$33,Prosumer_ANE!$J$14:$J$33))</f>
        <v>0</v>
      </c>
      <c r="AB223" s="38">
        <f>IF(AB111=0,0,_xlfn.XLOOKUP(AB$204,Prosumer_ANE!$B$14:$B$33,Prosumer_ANE!$J$14:$J$33))</f>
        <v>0</v>
      </c>
      <c r="AC223" s="38">
        <f>IF(AC111=0,0,_xlfn.XLOOKUP(AC$204,Prosumer_ANE!$B$14:$B$33,Prosumer_ANE!$J$14:$J$33))</f>
        <v>0</v>
      </c>
      <c r="AD223" s="38">
        <f>IF(AD111=0,0,_xlfn.XLOOKUP(AD$204,Prosumer_ANE!$B$14:$B$33,Prosumer_ANE!$J$14:$J$33))</f>
        <v>0</v>
      </c>
      <c r="AE223" s="38">
        <f>IF(AE111=0,0,_xlfn.XLOOKUP(AE$204,Prosumer_ANE!$B$14:$B$33,Prosumer_ANE!$J$14:$J$33))</f>
        <v>0</v>
      </c>
      <c r="AF223" s="38">
        <f>IF(AF111=0,0,_xlfn.XLOOKUP(AF$204,Prosumer_ANE!$B$14:$B$33,Prosumer_ANE!$J$14:$J$33))</f>
        <v>0</v>
      </c>
      <c r="AG223" s="38">
        <f>IF(AG111=0,0,_xlfn.XLOOKUP(AG$204,Prosumer_ANE!$B$14:$B$33,Prosumer_ANE!$J$14:$J$33))</f>
        <v>0</v>
      </c>
      <c r="AH223" s="38">
        <f>IF(AH111=0,0,_xlfn.XLOOKUP(AH$204,Prosumer_ANE!$B$14:$B$33,Prosumer_ANE!$J$14:$J$33))</f>
        <v>0</v>
      </c>
      <c r="AI223" s="38">
        <f>IF(AI111=0,0,_xlfn.XLOOKUP(AI$204,Prosumer_ANE!$B$14:$B$33,Prosumer_ANE!$J$14:$J$33))</f>
        <v>0</v>
      </c>
      <c r="AJ223" s="38">
        <f>IF(AJ111=0,0,_xlfn.XLOOKUP(AJ$204,Prosumer_ANE!$B$14:$B$33,Prosumer_ANE!$J$14:$J$33))</f>
        <v>0</v>
      </c>
      <c r="AK223" s="38">
        <f>IF(AK111=0,0,_xlfn.XLOOKUP(AK$204,Prosumer_ANE!$B$14:$B$33,Prosumer_ANE!$J$14:$J$33))</f>
        <v>0</v>
      </c>
      <c r="AL223" s="38">
        <f>IF(AL111=0,0,_xlfn.XLOOKUP(AL$204,Prosumer_ANE!$B$14:$B$33,Prosumer_ANE!$J$14:$J$33))</f>
        <v>0</v>
      </c>
      <c r="AM223" s="38">
        <f>IF(AM111=0,0,_xlfn.XLOOKUP(AM$204,Prosumer_ANE!$B$14:$B$33,Prosumer_ANE!$J$14:$J$33))</f>
        <v>0</v>
      </c>
      <c r="AN223" s="38">
        <f>IF(AN111=0,0,_xlfn.XLOOKUP(AN$204,Prosumer_ANE!$B$14:$B$33,Prosumer_ANE!$J$14:$J$33))</f>
        <v>0</v>
      </c>
      <c r="AO223" s="38">
        <f>IF(AO111=0,0,_xlfn.XLOOKUP(AO$204,Prosumer_ANE!$B$14:$B$33,Prosumer_ANE!$J$14:$J$33))</f>
        <v>0</v>
      </c>
      <c r="AP223" s="38">
        <f>IF(AP111=0,0,_xlfn.XLOOKUP(AP$204,Prosumer_ANE!$B$14:$B$33,Prosumer_ANE!$J$14:$J$33))</f>
        <v>0</v>
      </c>
      <c r="AQ223" s="38">
        <f>IF(AQ111=0,0,_xlfn.XLOOKUP(AQ$204,Prosumer_ANE!$B$14:$B$33,Prosumer_ANE!$J$14:$J$33))</f>
        <v>0</v>
      </c>
      <c r="AR223" s="38">
        <f>IF(AR111=0,0,_xlfn.XLOOKUP(AR$204,Prosumer_ANE!$B$14:$B$33,Prosumer_ANE!$J$14:$J$33))</f>
        <v>0</v>
      </c>
      <c r="AS223" s="38">
        <f>IF(AS111=0,0,_xlfn.XLOOKUP(AS$204,Prosumer_ANE!$B$14:$B$33,Prosumer_ANE!$J$14:$J$33))</f>
        <v>0</v>
      </c>
      <c r="AT223" s="38">
        <f>IF(AT111=0,0,_xlfn.XLOOKUP(AT$204,Prosumer_ANE!$B$14:$B$33,Prosumer_ANE!$J$14:$J$33))</f>
        <v>0</v>
      </c>
      <c r="AU223">
        <v>19</v>
      </c>
    </row>
    <row r="224" spans="1:47">
      <c r="A224">
        <v>20</v>
      </c>
      <c r="B224" s="38">
        <f>IF(B112=0,0,_xlfn.XLOOKUP(B$204,Prosumer_ONE!$B$14:$B$33,Prosumer_ONE!$J$14:$J$33))</f>
        <v>0</v>
      </c>
      <c r="C224" s="38">
        <f>IF(C112=0,0,_xlfn.XLOOKUP(C$204,Prosumer_ONE!$B$14:$B$33,Prosumer_ONE!$J$14:$J$33))</f>
        <v>0</v>
      </c>
      <c r="D224" s="38">
        <f>IF(D112=0,0,_xlfn.XLOOKUP(D$204,Prosumer_ONE!$B$14:$B$33,Prosumer_ONE!$J$14:$J$33))</f>
        <v>0</v>
      </c>
      <c r="E224" s="38">
        <f>IF(E112=0,0,_xlfn.XLOOKUP(E$204,Prosumer_ONE!$B$14:$B$33,Prosumer_ONE!$J$14:$J$33))</f>
        <v>0</v>
      </c>
      <c r="F224" s="38">
        <f>IF(F112=0,0,_xlfn.XLOOKUP(F$204,Prosumer_ONE!$B$14:$B$33,Prosumer_ONE!$J$14:$J$33))</f>
        <v>0</v>
      </c>
      <c r="G224" s="38">
        <f>IF(G112=0,0,_xlfn.XLOOKUP(G$204,Prosumer_ONE!$B$14:$B$33,Prosumer_ONE!$J$14:$J$33))</f>
        <v>0</v>
      </c>
      <c r="H224" s="38">
        <f>IF(H112=0,0,_xlfn.XLOOKUP(H$204,Prosumer_ONE!$B$14:$B$33,Prosumer_ONE!$J$14:$J$33))</f>
        <v>0</v>
      </c>
      <c r="I224" s="38">
        <f>IF(I112=0,0,_xlfn.XLOOKUP(I$204,Prosumer_ONE!$B$14:$B$33,Prosumer_ONE!$J$14:$J$33))</f>
        <v>0</v>
      </c>
      <c r="J224" s="38">
        <f>IF(J112=0,0,_xlfn.XLOOKUP(J$204,Prosumer_ONE!$B$14:$B$33,Prosumer_ONE!$J$14:$J$33))</f>
        <v>0</v>
      </c>
      <c r="K224" s="38">
        <f>IF(K112=0,0,_xlfn.XLOOKUP(K$204,Prosumer_ONE!$B$14:$B$33,Prosumer_ONE!$J$14:$J$33))</f>
        <v>0</v>
      </c>
      <c r="L224" s="38">
        <f>IF(L112=0,0,_xlfn.XLOOKUP(L$204,Prosumer_ONE!$B$14:$B$33,Prosumer_ONE!$J$14:$J$33))</f>
        <v>0</v>
      </c>
      <c r="M224" s="38">
        <f>IF(M112=0,0,_xlfn.XLOOKUP(M$204,Prosumer_ONE!$B$14:$B$33,Prosumer_ONE!$J$14:$J$33))</f>
        <v>0</v>
      </c>
      <c r="N224" s="38">
        <f>IF(N112=0,0,_xlfn.XLOOKUP(N$204,Prosumer_ONE!$B$14:$B$33,Prosumer_ONE!$J$14:$J$33))</f>
        <v>0</v>
      </c>
      <c r="O224" s="38">
        <f>IF(O112=0,0,_xlfn.XLOOKUP(O$204,Prosumer_ONE!$B$14:$B$33,Prosumer_ONE!$J$14:$J$33))</f>
        <v>0</v>
      </c>
      <c r="P224" s="38">
        <f>IF(P112=0,0,_xlfn.XLOOKUP(P$204,Prosumer_ONE!$B$14:$B$33,Prosumer_ONE!$J$14:$J$33))</f>
        <v>0</v>
      </c>
      <c r="Q224" s="38">
        <f>IF(Q112=0,0,_xlfn.XLOOKUP(Q$204,Prosumer_ONE!$B$14:$B$33,Prosumer_ONE!$J$14:$J$33))</f>
        <v>0</v>
      </c>
      <c r="R224" s="38">
        <f>IF(R112=0,0,_xlfn.XLOOKUP(R$204,Prosumer_ONE!$B$14:$B$33,Prosumer_ONE!$J$14:$J$33))</f>
        <v>0</v>
      </c>
      <c r="S224" s="38">
        <f>IF(S112=0,0,_xlfn.XLOOKUP(S$204,Prosumer_ONE!$B$14:$B$33,Prosumer_ONE!$J$14:$J$33))</f>
        <v>0</v>
      </c>
      <c r="T224" s="38">
        <f>IF(T112=0,0,_xlfn.XLOOKUP(T$204,Prosumer_ONE!$B$14:$B$33,Prosumer_ONE!$J$14:$J$33))</f>
        <v>0</v>
      </c>
      <c r="U224" s="38">
        <f>IF(U112=0,0,_xlfn.XLOOKUP(U$204,Prosumer_ONE!$B$14:$B$33,Prosumer_ONE!$J$14:$J$33))</f>
        <v>0</v>
      </c>
      <c r="V224">
        <v>20</v>
      </c>
      <c r="Z224">
        <v>20</v>
      </c>
      <c r="AA224" s="38">
        <f>IF(AA112=0,0,_xlfn.XLOOKUP(AA$204,Prosumer_ANE!$B$14:$B$33,Prosumer_ANE!$J$14:$J$33))</f>
        <v>0</v>
      </c>
      <c r="AB224" s="38">
        <f>IF(AB112=0,0,_xlfn.XLOOKUP(AB$204,Prosumer_ANE!$B$14:$B$33,Prosumer_ANE!$J$14:$J$33))</f>
        <v>0</v>
      </c>
      <c r="AC224" s="38">
        <f>IF(AC112=0,0,_xlfn.XLOOKUP(AC$204,Prosumer_ANE!$B$14:$B$33,Prosumer_ANE!$J$14:$J$33))</f>
        <v>0</v>
      </c>
      <c r="AD224" s="38">
        <f>IF(AD112=0,0,_xlfn.XLOOKUP(AD$204,Prosumer_ANE!$B$14:$B$33,Prosumer_ANE!$J$14:$J$33))</f>
        <v>0</v>
      </c>
      <c r="AE224" s="38">
        <f>IF(AE112=0,0,_xlfn.XLOOKUP(AE$204,Prosumer_ANE!$B$14:$B$33,Prosumer_ANE!$J$14:$J$33))</f>
        <v>0</v>
      </c>
      <c r="AF224" s="38">
        <f>IF(AF112=0,0,_xlfn.XLOOKUP(AF$204,Prosumer_ANE!$B$14:$B$33,Prosumer_ANE!$J$14:$J$33))</f>
        <v>0</v>
      </c>
      <c r="AG224" s="38">
        <f>IF(AG112=0,0,_xlfn.XLOOKUP(AG$204,Prosumer_ANE!$B$14:$B$33,Prosumer_ANE!$J$14:$J$33))</f>
        <v>0</v>
      </c>
      <c r="AH224" s="38">
        <f>IF(AH112=0,0,_xlfn.XLOOKUP(AH$204,Prosumer_ANE!$B$14:$B$33,Prosumer_ANE!$J$14:$J$33))</f>
        <v>0</v>
      </c>
      <c r="AI224" s="38">
        <f>IF(AI112=0,0,_xlfn.XLOOKUP(AI$204,Prosumer_ANE!$B$14:$B$33,Prosumer_ANE!$J$14:$J$33))</f>
        <v>0</v>
      </c>
      <c r="AJ224" s="38">
        <f>IF(AJ112=0,0,_xlfn.XLOOKUP(AJ$204,Prosumer_ANE!$B$14:$B$33,Prosumer_ANE!$J$14:$J$33))</f>
        <v>0</v>
      </c>
      <c r="AK224" s="38">
        <f>IF(AK112=0,0,_xlfn.XLOOKUP(AK$204,Prosumer_ANE!$B$14:$B$33,Prosumer_ANE!$J$14:$J$33))</f>
        <v>0</v>
      </c>
      <c r="AL224" s="38">
        <f>IF(AL112=0,0,_xlfn.XLOOKUP(AL$204,Prosumer_ANE!$B$14:$B$33,Prosumer_ANE!$J$14:$J$33))</f>
        <v>0</v>
      </c>
      <c r="AM224" s="38">
        <f>IF(AM112=0,0,_xlfn.XLOOKUP(AM$204,Prosumer_ANE!$B$14:$B$33,Prosumer_ANE!$J$14:$J$33))</f>
        <v>0</v>
      </c>
      <c r="AN224" s="38">
        <f>IF(AN112=0,0,_xlfn.XLOOKUP(AN$204,Prosumer_ANE!$B$14:$B$33,Prosumer_ANE!$J$14:$J$33))</f>
        <v>0</v>
      </c>
      <c r="AO224" s="38">
        <f>IF(AO112=0,0,_xlfn.XLOOKUP(AO$204,Prosumer_ANE!$B$14:$B$33,Prosumer_ANE!$J$14:$J$33))</f>
        <v>0</v>
      </c>
      <c r="AP224" s="38">
        <f>IF(AP112=0,0,_xlfn.XLOOKUP(AP$204,Prosumer_ANE!$B$14:$B$33,Prosumer_ANE!$J$14:$J$33))</f>
        <v>0</v>
      </c>
      <c r="AQ224" s="38">
        <f>IF(AQ112=0,0,_xlfn.XLOOKUP(AQ$204,Prosumer_ANE!$B$14:$B$33,Prosumer_ANE!$J$14:$J$33))</f>
        <v>0</v>
      </c>
      <c r="AR224" s="38">
        <f>IF(AR112=0,0,_xlfn.XLOOKUP(AR$204,Prosumer_ANE!$B$14:$B$33,Prosumer_ANE!$J$14:$J$33))</f>
        <v>0</v>
      </c>
      <c r="AS224" s="38">
        <f>IF(AS112=0,0,_xlfn.XLOOKUP(AS$204,Prosumer_ANE!$B$14:$B$33,Prosumer_ANE!$J$14:$J$33))</f>
        <v>0</v>
      </c>
      <c r="AT224" s="38">
        <f>IF(AT112=0,0,_xlfn.XLOOKUP(AT$204,Prosumer_ANE!$B$14:$B$33,Prosumer_ANE!$J$14:$J$33))</f>
        <v>0</v>
      </c>
      <c r="AU224">
        <v>20</v>
      </c>
    </row>
    <row r="225" spans="1:47">
      <c r="B225" s="73">
        <f>MAX(B226:B227)</f>
        <v>0</v>
      </c>
      <c r="C225" s="73">
        <f t="shared" ref="C225:U225" si="8">MAX(C226:C227)</f>
        <v>0</v>
      </c>
      <c r="D225" s="73">
        <f t="shared" si="8"/>
        <v>0</v>
      </c>
      <c r="E225" s="73">
        <f t="shared" si="8"/>
        <v>0</v>
      </c>
      <c r="F225" s="73">
        <f t="shared" si="8"/>
        <v>0</v>
      </c>
      <c r="G225" s="73">
        <f t="shared" si="8"/>
        <v>0</v>
      </c>
      <c r="H225" s="73">
        <f t="shared" si="8"/>
        <v>0</v>
      </c>
      <c r="I225" s="73">
        <f t="shared" si="8"/>
        <v>0</v>
      </c>
      <c r="J225" s="73">
        <f t="shared" si="8"/>
        <v>0</v>
      </c>
      <c r="K225" s="73">
        <f t="shared" si="8"/>
        <v>0</v>
      </c>
      <c r="L225" s="73">
        <f t="shared" si="8"/>
        <v>0</v>
      </c>
      <c r="M225" s="73">
        <f t="shared" si="8"/>
        <v>0</v>
      </c>
      <c r="N225" s="73">
        <f t="shared" si="8"/>
        <v>0</v>
      </c>
      <c r="O225" s="73">
        <f t="shared" si="8"/>
        <v>0</v>
      </c>
      <c r="P225" s="73">
        <f t="shared" si="8"/>
        <v>0</v>
      </c>
      <c r="Q225" s="73">
        <f t="shared" si="8"/>
        <v>0</v>
      </c>
      <c r="R225" s="73">
        <f t="shared" si="8"/>
        <v>0</v>
      </c>
      <c r="S225" s="73">
        <f t="shared" si="8"/>
        <v>0</v>
      </c>
      <c r="T225" s="73">
        <f t="shared" si="8"/>
        <v>0</v>
      </c>
      <c r="U225" s="73">
        <f t="shared" si="8"/>
        <v>0</v>
      </c>
      <c r="AA225" s="73">
        <f>MAX(AA226:AA227)</f>
        <v>0</v>
      </c>
      <c r="AB225" s="73">
        <f t="shared" ref="AB225:AT225" si="9">MAX(AB226:AB227)</f>
        <v>0</v>
      </c>
      <c r="AC225" s="73">
        <f t="shared" si="9"/>
        <v>0</v>
      </c>
      <c r="AD225" s="73">
        <f t="shared" si="9"/>
        <v>0</v>
      </c>
      <c r="AE225" s="73">
        <f t="shared" si="9"/>
        <v>0</v>
      </c>
      <c r="AF225" s="73">
        <f t="shared" si="9"/>
        <v>0</v>
      </c>
      <c r="AG225" s="73">
        <f t="shared" si="9"/>
        <v>0</v>
      </c>
      <c r="AH225" s="73">
        <f t="shared" si="9"/>
        <v>0</v>
      </c>
      <c r="AI225" s="73">
        <f t="shared" si="9"/>
        <v>0</v>
      </c>
      <c r="AJ225" s="73">
        <f t="shared" si="9"/>
        <v>0</v>
      </c>
      <c r="AK225" s="73">
        <f t="shared" si="9"/>
        <v>0</v>
      </c>
      <c r="AL225" s="73">
        <f t="shared" si="9"/>
        <v>0</v>
      </c>
      <c r="AM225" s="73">
        <f t="shared" si="9"/>
        <v>0</v>
      </c>
      <c r="AN225" s="73">
        <f t="shared" si="9"/>
        <v>0</v>
      </c>
      <c r="AO225" s="73">
        <f t="shared" si="9"/>
        <v>0</v>
      </c>
      <c r="AP225" s="73">
        <f t="shared" si="9"/>
        <v>0</v>
      </c>
      <c r="AQ225" s="73">
        <f t="shared" si="9"/>
        <v>0</v>
      </c>
      <c r="AR225" s="73">
        <f t="shared" si="9"/>
        <v>0</v>
      </c>
      <c r="AS225" s="73">
        <f t="shared" si="9"/>
        <v>0</v>
      </c>
      <c r="AT225" s="73">
        <f t="shared" si="9"/>
        <v>0</v>
      </c>
    </row>
    <row r="226" spans="1:47">
      <c r="A226" t="s">
        <v>35</v>
      </c>
      <c r="B226" s="38">
        <f>MAX(B205)</f>
        <v>0</v>
      </c>
      <c r="C226" s="38">
        <f>MAX(C205)</f>
        <v>0</v>
      </c>
      <c r="D226" s="38">
        <f>MAX(D205:D206)</f>
        <v>0</v>
      </c>
      <c r="E226" s="38">
        <f>MAX(E205:E207)</f>
        <v>0</v>
      </c>
      <c r="F226" s="38">
        <f>MAX(F205:F208)</f>
        <v>0</v>
      </c>
      <c r="G226" s="38">
        <f>MAX(G205:G209)</f>
        <v>0</v>
      </c>
      <c r="H226" s="38">
        <f>MAX(H205:H210)</f>
        <v>0</v>
      </c>
      <c r="I226" s="38">
        <f>MAX(I205:I211)</f>
        <v>0</v>
      </c>
      <c r="J226" s="38">
        <f>MAX(J205:J212)</f>
        <v>0</v>
      </c>
      <c r="K226" s="38">
        <f>MAX(K205:K213)</f>
        <v>0</v>
      </c>
      <c r="L226" s="38">
        <f>MAX(L205:L214)</f>
        <v>0</v>
      </c>
      <c r="M226" s="38">
        <f>MAX(M205:M215)</f>
        <v>0</v>
      </c>
      <c r="N226" s="38">
        <f>MAX(N205:N216)</f>
        <v>0</v>
      </c>
      <c r="O226" s="38">
        <f>MAX(O205:O217)</f>
        <v>0</v>
      </c>
      <c r="P226" s="38">
        <f>MAX(P205:P218)</f>
        <v>0</v>
      </c>
      <c r="Q226" s="38">
        <f>MAX(Q205:Q219)</f>
        <v>0</v>
      </c>
      <c r="R226" s="38">
        <f>MAX(R205:R220)</f>
        <v>0</v>
      </c>
      <c r="S226" s="38">
        <f>MAX(S205:S221)</f>
        <v>0</v>
      </c>
      <c r="T226" s="38">
        <f>MAX(T205:T222)</f>
        <v>0</v>
      </c>
      <c r="U226" s="38">
        <f>MAX(U205:U223)</f>
        <v>0</v>
      </c>
      <c r="Z226" t="s">
        <v>35</v>
      </c>
      <c r="AA226" s="38">
        <f>MAX(AA205)</f>
        <v>0</v>
      </c>
      <c r="AB226" s="38">
        <f>MAX(AB205)</f>
        <v>0</v>
      </c>
      <c r="AC226" s="38">
        <f>MAX(AC205:AC206)</f>
        <v>0</v>
      </c>
      <c r="AD226" s="38">
        <f>MAX(AD205:AD207)</f>
        <v>0</v>
      </c>
      <c r="AE226" s="38">
        <f>MAX(AE205:AE208)</f>
        <v>0</v>
      </c>
      <c r="AF226" s="38">
        <f>MAX(AF205:AF209)</f>
        <v>0</v>
      </c>
      <c r="AG226" s="38">
        <f>MAX(AG205:AG210)</f>
        <v>0</v>
      </c>
      <c r="AH226" s="38">
        <f>MAX(AH205:AH211)</f>
        <v>0</v>
      </c>
      <c r="AI226" s="38">
        <f>MAX(AI205:AI212)</f>
        <v>0</v>
      </c>
      <c r="AJ226" s="38">
        <f>MAX(AJ205:AJ213)</f>
        <v>0</v>
      </c>
      <c r="AK226" s="38">
        <f>MAX(AK205:AK214)</f>
        <v>0</v>
      </c>
      <c r="AL226" s="38">
        <f>MAX(AL205:AL215)</f>
        <v>0</v>
      </c>
      <c r="AM226" s="38">
        <f>MAX(AM205:AM216)</f>
        <v>0</v>
      </c>
      <c r="AN226" s="38">
        <f>MAX(AN205:AN217)</f>
        <v>0</v>
      </c>
      <c r="AO226" s="38">
        <f>MAX(AO205:AO218)</f>
        <v>0</v>
      </c>
      <c r="AP226" s="38">
        <f>MAX(AP205:AP219)</f>
        <v>0</v>
      </c>
      <c r="AQ226" s="38">
        <f>MAX(AQ205:AQ220)</f>
        <v>0</v>
      </c>
      <c r="AR226" s="38">
        <f>MAX(AR205:AR221)</f>
        <v>0</v>
      </c>
      <c r="AS226" s="38">
        <f>MAX(AS205:AS222)</f>
        <v>0</v>
      </c>
      <c r="AT226" s="38">
        <f>MAX(AT205:AT223)</f>
        <v>0</v>
      </c>
    </row>
    <row r="227" spans="1:47">
      <c r="A227" t="s">
        <v>36</v>
      </c>
      <c r="B227" s="38">
        <f>MAX(B206:B224)</f>
        <v>0</v>
      </c>
      <c r="C227" s="38">
        <f>MAX(C207:C224)</f>
        <v>0</v>
      </c>
      <c r="D227" s="38">
        <f>MAX(D208:D224)</f>
        <v>0</v>
      </c>
      <c r="E227" s="38">
        <f>MAX(E209:E224)</f>
        <v>0</v>
      </c>
      <c r="F227" s="38">
        <f>MAX(F210:F224)</f>
        <v>0</v>
      </c>
      <c r="G227" s="38">
        <f>MAX(G210:G224)</f>
        <v>0</v>
      </c>
      <c r="H227" s="38">
        <f>MAX(H212:H224)</f>
        <v>0</v>
      </c>
      <c r="I227" s="38">
        <f>MAX(I213:I224)</f>
        <v>0</v>
      </c>
      <c r="J227" s="38">
        <f>MAX(J214:J224)</f>
        <v>0</v>
      </c>
      <c r="K227" s="38">
        <f>MAX(K215:K224)</f>
        <v>0</v>
      </c>
      <c r="L227" s="38">
        <f>MAX(L216:L224)</f>
        <v>0</v>
      </c>
      <c r="M227" s="38">
        <f>MAX(M217:M224)</f>
        <v>0</v>
      </c>
      <c r="N227" s="38">
        <f>MAX(N218:N224)</f>
        <v>0</v>
      </c>
      <c r="O227" s="38">
        <f>MAX(O219:O224)</f>
        <v>0</v>
      </c>
      <c r="P227" s="38">
        <f>MAX(P220:P224)</f>
        <v>0</v>
      </c>
      <c r="Q227" s="38">
        <f>MAX(Q221:Q224)</f>
        <v>0</v>
      </c>
      <c r="R227" s="38">
        <f>MAX(R222:R224)</f>
        <v>0</v>
      </c>
      <c r="S227" s="38">
        <f>MAX(S223:S224)</f>
        <v>0</v>
      </c>
      <c r="T227" s="38">
        <f>MAX(T224)</f>
        <v>0</v>
      </c>
      <c r="U227" s="38">
        <f>MAX(U224)</f>
        <v>0</v>
      </c>
      <c r="Z227" t="s">
        <v>36</v>
      </c>
      <c r="AA227" s="38">
        <f>MAX(AA206:AA224)</f>
        <v>0</v>
      </c>
      <c r="AB227" s="38">
        <f>MAX(AB207:AB224)</f>
        <v>0</v>
      </c>
      <c r="AC227" s="38">
        <f>MAX(AC208:AC224)</f>
        <v>0</v>
      </c>
      <c r="AD227" s="38">
        <f>MAX(AD209:AD224)</f>
        <v>0</v>
      </c>
      <c r="AE227" s="38">
        <f>MAX(AE210:AE224)</f>
        <v>0</v>
      </c>
      <c r="AF227" s="38">
        <f>MAX(AF210:AF224)</f>
        <v>0</v>
      </c>
      <c r="AG227" s="38">
        <f>MAX(AG212:AG224)</f>
        <v>0</v>
      </c>
      <c r="AH227" s="38">
        <f>MAX(AH213:AH224)</f>
        <v>0</v>
      </c>
      <c r="AI227" s="38">
        <f>MAX(AI214:AI224)</f>
        <v>0</v>
      </c>
      <c r="AJ227" s="38">
        <f>MAX(AJ215:AJ224)</f>
        <v>0</v>
      </c>
      <c r="AK227" s="38">
        <f>MAX(AK216:AK224)</f>
        <v>0</v>
      </c>
      <c r="AL227" s="38">
        <f>MAX(AL217:AL224)</f>
        <v>0</v>
      </c>
      <c r="AM227" s="38">
        <f>MAX(AM218:AM224)</f>
        <v>0</v>
      </c>
      <c r="AN227" s="38">
        <f>MAX(AN219:AN224)</f>
        <v>0</v>
      </c>
      <c r="AO227" s="38">
        <f>MAX(AO220:AO224)</f>
        <v>0</v>
      </c>
      <c r="AP227" s="38">
        <f>MAX(AP221:AP224)</f>
        <v>0</v>
      </c>
      <c r="AQ227" s="38">
        <f>MAX(AQ222:AQ224)</f>
        <v>0</v>
      </c>
      <c r="AR227" s="38">
        <f>MAX(AR223:AR224)</f>
        <v>0</v>
      </c>
      <c r="AS227" s="38">
        <f>MAX(AS224)</f>
        <v>0</v>
      </c>
      <c r="AT227" s="38">
        <f>MAX(AT224)</f>
        <v>0</v>
      </c>
    </row>
    <row r="230" spans="1:47">
      <c r="A230" t="s">
        <v>456</v>
      </c>
      <c r="Z230" t="s">
        <v>469</v>
      </c>
    </row>
    <row r="232" spans="1:47" ht="24.45" customHeight="1">
      <c r="A232" s="41" t="s">
        <v>609</v>
      </c>
      <c r="B232">
        <v>1</v>
      </c>
      <c r="C232">
        <v>2</v>
      </c>
      <c r="D232">
        <v>3</v>
      </c>
      <c r="E232">
        <v>4</v>
      </c>
      <c r="F232">
        <v>5</v>
      </c>
      <c r="G232">
        <v>6</v>
      </c>
      <c r="H232">
        <v>7</v>
      </c>
      <c r="I232">
        <v>8</v>
      </c>
      <c r="J232">
        <v>9</v>
      </c>
      <c r="K232">
        <v>10</v>
      </c>
      <c r="L232">
        <v>11</v>
      </c>
      <c r="M232">
        <v>12</v>
      </c>
      <c r="N232">
        <v>13</v>
      </c>
      <c r="O232">
        <v>14</v>
      </c>
      <c r="P232">
        <v>15</v>
      </c>
      <c r="Q232">
        <v>16</v>
      </c>
      <c r="R232">
        <v>17</v>
      </c>
      <c r="S232">
        <v>18</v>
      </c>
      <c r="T232">
        <v>19</v>
      </c>
      <c r="U232">
        <v>20</v>
      </c>
      <c r="V232" s="47" t="s">
        <v>609</v>
      </c>
      <c r="Z232" s="41" t="s">
        <v>609</v>
      </c>
      <c r="AA232">
        <v>1</v>
      </c>
      <c r="AB232">
        <v>2</v>
      </c>
      <c r="AC232">
        <v>3</v>
      </c>
      <c r="AD232">
        <v>4</v>
      </c>
      <c r="AE232">
        <v>5</v>
      </c>
      <c r="AF232">
        <v>6</v>
      </c>
      <c r="AG232">
        <v>7</v>
      </c>
      <c r="AH232">
        <v>8</v>
      </c>
      <c r="AI232">
        <v>9</v>
      </c>
      <c r="AJ232">
        <v>10</v>
      </c>
      <c r="AK232">
        <v>11</v>
      </c>
      <c r="AL232">
        <v>12</v>
      </c>
      <c r="AM232">
        <v>13</v>
      </c>
      <c r="AN232">
        <v>14</v>
      </c>
      <c r="AO232">
        <v>15</v>
      </c>
      <c r="AP232">
        <v>16</v>
      </c>
      <c r="AQ232">
        <v>17</v>
      </c>
      <c r="AR232">
        <v>18</v>
      </c>
      <c r="AS232">
        <v>19</v>
      </c>
      <c r="AT232">
        <v>20</v>
      </c>
      <c r="AU232" s="47" t="s">
        <v>609</v>
      </c>
    </row>
    <row r="233" spans="1:47">
      <c r="A233">
        <v>1</v>
      </c>
      <c r="B233" s="38">
        <f>IF(B93=0,0,Prosumer_ONE!$I14)</f>
        <v>0</v>
      </c>
      <c r="C233" s="38">
        <f>IF(C93=0,0,Prosumer_ONE!$I14)</f>
        <v>0</v>
      </c>
      <c r="D233" s="38">
        <f>IF(D93=0,0,Prosumer_ONE!$I14)</f>
        <v>0</v>
      </c>
      <c r="E233" s="38">
        <f>IF(E93=0,0,Prosumer_ONE!$I14)</f>
        <v>0</v>
      </c>
      <c r="F233" s="38">
        <f>IF(F93=0,0,Prosumer_ONE!$I14)</f>
        <v>0</v>
      </c>
      <c r="G233" s="38">
        <f>IF(G93=0,0,Prosumer_ONE!$I14)</f>
        <v>0</v>
      </c>
      <c r="H233" s="38">
        <f>IF(H93=0,0,Prosumer_ONE!$I14)</f>
        <v>0</v>
      </c>
      <c r="I233" s="38">
        <f>IF(I93=0,0,Prosumer_ONE!$I14)</f>
        <v>0</v>
      </c>
      <c r="J233" s="38">
        <f>IF(J93=0,0,Prosumer_ONE!$I14)</f>
        <v>0</v>
      </c>
      <c r="K233" s="38">
        <f>IF(K93=0,0,Prosumer_ONE!$I14)</f>
        <v>0</v>
      </c>
      <c r="L233" s="38">
        <f>IF(L93=0,0,Prosumer_ONE!$I14)</f>
        <v>0</v>
      </c>
      <c r="M233" s="38">
        <f>IF(M93=0,0,Prosumer_ONE!$I14)</f>
        <v>0</v>
      </c>
      <c r="N233" s="38">
        <f>IF(N93=0,0,Prosumer_ONE!$I14)</f>
        <v>0</v>
      </c>
      <c r="O233" s="38">
        <f>IF(O93=0,0,Prosumer_ONE!$I14)</f>
        <v>0</v>
      </c>
      <c r="P233" s="38">
        <f>IF(P93=0,0,Prosumer_ONE!$I14)</f>
        <v>0</v>
      </c>
      <c r="Q233" s="38">
        <f>IF(Q93=0,0,Prosumer_ONE!$I14)</f>
        <v>0</v>
      </c>
      <c r="R233" s="38">
        <f>IF(R93=0,0,Prosumer_ONE!$I14)</f>
        <v>0</v>
      </c>
      <c r="S233" s="38">
        <f>IF(S93=0,0,Prosumer_ONE!$I14)</f>
        <v>0</v>
      </c>
      <c r="T233" s="38">
        <f>IF(T93=0,0,Prosumer_ONE!$I14)</f>
        <v>0</v>
      </c>
      <c r="U233" s="38">
        <f>IF(U93=0,0,Prosumer_ONE!$I14)</f>
        <v>0</v>
      </c>
      <c r="V233">
        <v>1</v>
      </c>
      <c r="Z233">
        <v>1</v>
      </c>
      <c r="AA233" s="38">
        <f>IF(AA93=0,0,Prosumer_ANE!$I14)</f>
        <v>0</v>
      </c>
      <c r="AB233" s="38">
        <f>IF(AB93=0,0,Prosumer_ANE!$I14)</f>
        <v>0</v>
      </c>
      <c r="AC233" s="38">
        <f>IF(AC93=0,0,Prosumer_ANE!$I14)</f>
        <v>0</v>
      </c>
      <c r="AD233" s="38">
        <f>IF(AD93=0,0,Prosumer_ANE!$I14)</f>
        <v>0</v>
      </c>
      <c r="AE233" s="38">
        <f>IF(AE93=0,0,Prosumer_ANE!$I14)</f>
        <v>0</v>
      </c>
      <c r="AF233" s="38">
        <f>IF(AF93=0,0,Prosumer_ANE!$I14)</f>
        <v>0</v>
      </c>
      <c r="AG233" s="38">
        <f>IF(AG93=0,0,Prosumer_ANE!$I14)</f>
        <v>0</v>
      </c>
      <c r="AH233" s="38">
        <f>IF(AH93=0,0,Prosumer_ANE!$I14)</f>
        <v>0</v>
      </c>
      <c r="AI233" s="38">
        <f>IF(AI93=0,0,Prosumer_ANE!$I14)</f>
        <v>0</v>
      </c>
      <c r="AJ233" s="38">
        <f>IF(AJ93=0,0,Prosumer_ANE!$I14)</f>
        <v>0</v>
      </c>
      <c r="AK233" s="38">
        <f>IF(AK93=0,0,Prosumer_ANE!$I14)</f>
        <v>0</v>
      </c>
      <c r="AL233" s="38">
        <f>IF(AL93=0,0,Prosumer_ANE!$I14)</f>
        <v>0</v>
      </c>
      <c r="AM233" s="38">
        <f>IF(AM93=0,0,Prosumer_ANE!$I14)</f>
        <v>0</v>
      </c>
      <c r="AN233" s="38">
        <f>IF(AN93=0,0,Prosumer_ANE!$I14)</f>
        <v>0</v>
      </c>
      <c r="AO233" s="38">
        <f>IF(AO93=0,0,Prosumer_ANE!$I14)</f>
        <v>0</v>
      </c>
      <c r="AP233" s="38">
        <f>IF(AP93=0,0,Prosumer_ANE!$I14)</f>
        <v>0</v>
      </c>
      <c r="AQ233" s="38">
        <f>IF(AQ93=0,0,Prosumer_ANE!$I14)</f>
        <v>0</v>
      </c>
      <c r="AR233" s="38">
        <f>IF(AR93=0,0,Prosumer_ANE!$I14)</f>
        <v>0</v>
      </c>
      <c r="AS233" s="38">
        <f>IF(AS93=0,0,Prosumer_ANE!$I14)</f>
        <v>0</v>
      </c>
      <c r="AT233" s="38">
        <f>IF(AT93=0,0,Prosumer_ANE!$I14)</f>
        <v>0</v>
      </c>
      <c r="AU233">
        <v>1</v>
      </c>
    </row>
    <row r="234" spans="1:47">
      <c r="A234">
        <v>2</v>
      </c>
      <c r="B234" s="38">
        <f>IF(B94=0,0,Prosumer_ONE!$I15)</f>
        <v>0</v>
      </c>
      <c r="C234" s="38">
        <f>IF(C94=0,0,Prosumer_ONE!$I15)</f>
        <v>0</v>
      </c>
      <c r="D234" s="38">
        <f>IF(D94=0,0,Prosumer_ONE!$I15)</f>
        <v>0</v>
      </c>
      <c r="E234" s="38">
        <f>IF(E94=0,0,Prosumer_ONE!$I15)</f>
        <v>0</v>
      </c>
      <c r="F234" s="38">
        <f>IF(F94=0,0,Prosumer_ONE!$I15)</f>
        <v>0</v>
      </c>
      <c r="G234" s="38">
        <f>IF(G94=0,0,Prosumer_ONE!$I15)</f>
        <v>0</v>
      </c>
      <c r="H234" s="38">
        <f>IF(H94=0,0,Prosumer_ONE!$I15)</f>
        <v>0</v>
      </c>
      <c r="I234" s="38">
        <f>IF(I94=0,0,Prosumer_ONE!$I15)</f>
        <v>0</v>
      </c>
      <c r="J234" s="38">
        <f>IF(J94=0,0,Prosumer_ONE!$I15)</f>
        <v>0</v>
      </c>
      <c r="K234" s="38">
        <f>IF(K94=0,0,Prosumer_ONE!$I15)</f>
        <v>0</v>
      </c>
      <c r="L234" s="38">
        <f>IF(L94=0,0,Prosumer_ONE!$I15)</f>
        <v>0</v>
      </c>
      <c r="M234" s="38">
        <f>IF(M94=0,0,Prosumer_ONE!$I15)</f>
        <v>0</v>
      </c>
      <c r="N234" s="38">
        <f>IF(N94=0,0,Prosumer_ONE!$I15)</f>
        <v>0</v>
      </c>
      <c r="O234" s="38">
        <f>IF(O94=0,0,Prosumer_ONE!$I15)</f>
        <v>0</v>
      </c>
      <c r="P234" s="38">
        <f>IF(P94=0,0,Prosumer_ONE!$I15)</f>
        <v>0</v>
      </c>
      <c r="Q234" s="38">
        <f>IF(Q94=0,0,Prosumer_ONE!$I15)</f>
        <v>0</v>
      </c>
      <c r="R234" s="38">
        <f>IF(R94=0,0,Prosumer_ONE!$I15)</f>
        <v>0</v>
      </c>
      <c r="S234" s="38">
        <f>IF(S94=0,0,Prosumer_ONE!$I15)</f>
        <v>0</v>
      </c>
      <c r="T234" s="38">
        <f>IF(T94=0,0,Prosumer_ONE!$I15)</f>
        <v>0</v>
      </c>
      <c r="U234" s="38">
        <f>IF(U94=0,0,Prosumer_ONE!$I15)</f>
        <v>0</v>
      </c>
      <c r="V234">
        <v>2</v>
      </c>
      <c r="Z234">
        <v>2</v>
      </c>
      <c r="AA234" s="38">
        <f>IF(AA94=0,0,Prosumer_ANE!$I15)</f>
        <v>0</v>
      </c>
      <c r="AB234" s="38">
        <f>IF(AB94=0,0,Prosumer_ANE!$I15)</f>
        <v>0</v>
      </c>
      <c r="AC234" s="38">
        <f>IF(AC94=0,0,Prosumer_ANE!$I15)</f>
        <v>0</v>
      </c>
      <c r="AD234" s="38">
        <f>IF(AD94=0,0,Prosumer_ANE!$I15)</f>
        <v>0</v>
      </c>
      <c r="AE234" s="38">
        <f>IF(AE94=0,0,Prosumer_ANE!$I15)</f>
        <v>0</v>
      </c>
      <c r="AF234" s="38">
        <f>IF(AF94=0,0,Prosumer_ANE!$I15)</f>
        <v>0</v>
      </c>
      <c r="AG234" s="38">
        <f>IF(AG94=0,0,Prosumer_ANE!$I15)</f>
        <v>0</v>
      </c>
      <c r="AH234" s="38">
        <f>IF(AH94=0,0,Prosumer_ANE!$I15)</f>
        <v>0</v>
      </c>
      <c r="AI234" s="38">
        <f>IF(AI94=0,0,Prosumer_ANE!$I15)</f>
        <v>0</v>
      </c>
      <c r="AJ234" s="38">
        <f>IF(AJ94=0,0,Prosumer_ANE!$I15)</f>
        <v>0</v>
      </c>
      <c r="AK234" s="38">
        <f>IF(AK94=0,0,Prosumer_ANE!$I15)</f>
        <v>0</v>
      </c>
      <c r="AL234" s="38">
        <f>IF(AL94=0,0,Prosumer_ANE!$I15)</f>
        <v>0</v>
      </c>
      <c r="AM234" s="38">
        <f>IF(AM94=0,0,Prosumer_ANE!$I15)</f>
        <v>0</v>
      </c>
      <c r="AN234" s="38">
        <f>IF(AN94=0,0,Prosumer_ANE!$I15)</f>
        <v>0</v>
      </c>
      <c r="AO234" s="38">
        <f>IF(AO94=0,0,Prosumer_ANE!$I15)</f>
        <v>0</v>
      </c>
      <c r="AP234" s="38">
        <f>IF(AP94=0,0,Prosumer_ANE!$I15)</f>
        <v>0</v>
      </c>
      <c r="AQ234" s="38">
        <f>IF(AQ94=0,0,Prosumer_ANE!$I15)</f>
        <v>0</v>
      </c>
      <c r="AR234" s="38">
        <f>IF(AR94=0,0,Prosumer_ANE!$I15)</f>
        <v>0</v>
      </c>
      <c r="AS234" s="38">
        <f>IF(AS94=0,0,Prosumer_ANE!$I15)</f>
        <v>0</v>
      </c>
      <c r="AT234" s="38">
        <f>IF(AT94=0,0,Prosumer_ANE!$I15)</f>
        <v>0</v>
      </c>
      <c r="AU234">
        <v>2</v>
      </c>
    </row>
    <row r="235" spans="1:47">
      <c r="A235">
        <v>3</v>
      </c>
      <c r="B235" s="38">
        <f>IF(B95=0,0,Prosumer_ONE!$I16)</f>
        <v>0</v>
      </c>
      <c r="C235" s="38">
        <f>IF(C95=0,0,Prosumer_ONE!$I16)</f>
        <v>0</v>
      </c>
      <c r="D235" s="38">
        <f>IF(D95=0,0,Prosumer_ONE!$I16)</f>
        <v>0</v>
      </c>
      <c r="E235" s="38">
        <f>IF(E95=0,0,Prosumer_ONE!$I16)</f>
        <v>0</v>
      </c>
      <c r="F235" s="38">
        <f>IF(F95=0,0,Prosumer_ONE!$I16)</f>
        <v>0</v>
      </c>
      <c r="G235" s="38">
        <f>IF(G95=0,0,Prosumer_ONE!$I16)</f>
        <v>0</v>
      </c>
      <c r="H235" s="38">
        <f>IF(H95=0,0,Prosumer_ONE!$I16)</f>
        <v>0</v>
      </c>
      <c r="I235" s="38">
        <f>IF(I95=0,0,Prosumer_ONE!$I16)</f>
        <v>0</v>
      </c>
      <c r="J235" s="38">
        <f>IF(J95=0,0,Prosumer_ONE!$I16)</f>
        <v>0</v>
      </c>
      <c r="K235" s="38">
        <f>IF(K95=0,0,Prosumer_ONE!$I16)</f>
        <v>0</v>
      </c>
      <c r="L235" s="38">
        <f>IF(L95=0,0,Prosumer_ONE!$I16)</f>
        <v>0</v>
      </c>
      <c r="M235" s="38">
        <f>IF(M95=0,0,Prosumer_ONE!$I16)</f>
        <v>0</v>
      </c>
      <c r="N235" s="38">
        <f>IF(N95=0,0,Prosumer_ONE!$I16)</f>
        <v>0</v>
      </c>
      <c r="O235" s="38">
        <f>IF(O95=0,0,Prosumer_ONE!$I16)</f>
        <v>0</v>
      </c>
      <c r="P235" s="38">
        <f>IF(P95=0,0,Prosumer_ONE!$I16)</f>
        <v>0</v>
      </c>
      <c r="Q235" s="38">
        <f>IF(Q95=0,0,Prosumer_ONE!$I16)</f>
        <v>0</v>
      </c>
      <c r="R235" s="38">
        <f>IF(R95=0,0,Prosumer_ONE!$I16)</f>
        <v>0</v>
      </c>
      <c r="S235" s="38">
        <f>IF(S95=0,0,Prosumer_ONE!$I16)</f>
        <v>0</v>
      </c>
      <c r="T235" s="38">
        <f>IF(T95=0,0,Prosumer_ONE!$I16)</f>
        <v>0</v>
      </c>
      <c r="U235" s="38">
        <f>IF(U95=0,0,Prosumer_ONE!$I16)</f>
        <v>0</v>
      </c>
      <c r="V235">
        <v>3</v>
      </c>
      <c r="Z235">
        <v>3</v>
      </c>
      <c r="AA235" s="38">
        <f>IF(AA95=0,0,Prosumer_ANE!$I16)</f>
        <v>0</v>
      </c>
      <c r="AB235" s="38">
        <f>IF(AB95=0,0,Prosumer_ANE!$I16)</f>
        <v>0</v>
      </c>
      <c r="AC235" s="38">
        <f>IF(AC95=0,0,Prosumer_ANE!$I16)</f>
        <v>0</v>
      </c>
      <c r="AD235" s="38">
        <f>IF(AD95=0,0,Prosumer_ANE!$I16)</f>
        <v>0</v>
      </c>
      <c r="AE235" s="38">
        <f>IF(AE95=0,0,Prosumer_ANE!$I16)</f>
        <v>0</v>
      </c>
      <c r="AF235" s="38">
        <f>IF(AF95=0,0,Prosumer_ANE!$I16)</f>
        <v>0</v>
      </c>
      <c r="AG235" s="38">
        <f>IF(AG95=0,0,Prosumer_ANE!$I16)</f>
        <v>0</v>
      </c>
      <c r="AH235" s="38">
        <f>IF(AH95=0,0,Prosumer_ANE!$I16)</f>
        <v>0</v>
      </c>
      <c r="AI235" s="38">
        <f>IF(AI95=0,0,Prosumer_ANE!$I16)</f>
        <v>0</v>
      </c>
      <c r="AJ235" s="38">
        <f>IF(AJ95=0,0,Prosumer_ANE!$I16)</f>
        <v>0</v>
      </c>
      <c r="AK235" s="38">
        <f>IF(AK95=0,0,Prosumer_ANE!$I16)</f>
        <v>0</v>
      </c>
      <c r="AL235" s="38">
        <f>IF(AL95=0,0,Prosumer_ANE!$I16)</f>
        <v>0</v>
      </c>
      <c r="AM235" s="38">
        <f>IF(AM95=0,0,Prosumer_ANE!$I16)</f>
        <v>0</v>
      </c>
      <c r="AN235" s="38">
        <f>IF(AN95=0,0,Prosumer_ANE!$I16)</f>
        <v>0</v>
      </c>
      <c r="AO235" s="38">
        <f>IF(AO95=0,0,Prosumer_ANE!$I16)</f>
        <v>0</v>
      </c>
      <c r="AP235" s="38">
        <f>IF(AP95=0,0,Prosumer_ANE!$I16)</f>
        <v>0</v>
      </c>
      <c r="AQ235" s="38">
        <f>IF(AQ95=0,0,Prosumer_ANE!$I16)</f>
        <v>0</v>
      </c>
      <c r="AR235" s="38">
        <f>IF(AR95=0,0,Prosumer_ANE!$I16)</f>
        <v>0</v>
      </c>
      <c r="AS235" s="38">
        <f>IF(AS95=0,0,Prosumer_ANE!$I16)</f>
        <v>0</v>
      </c>
      <c r="AT235" s="38">
        <f>IF(AT95=0,0,Prosumer_ANE!$I16)</f>
        <v>0</v>
      </c>
      <c r="AU235">
        <v>3</v>
      </c>
    </row>
    <row r="236" spans="1:47">
      <c r="A236">
        <v>4</v>
      </c>
      <c r="B236" s="38">
        <f>IF(B96=0,0,Prosumer_ONE!$I17)</f>
        <v>0</v>
      </c>
      <c r="C236" s="38">
        <f>IF(C96=0,0,Prosumer_ONE!$I17)</f>
        <v>0</v>
      </c>
      <c r="D236" s="38">
        <f>IF(D96=0,0,Prosumer_ONE!$I17)</f>
        <v>0</v>
      </c>
      <c r="E236" s="38">
        <f>IF(E96=0,0,Prosumer_ONE!$I17)</f>
        <v>0</v>
      </c>
      <c r="F236" s="38">
        <f>IF(F96=0,0,Prosumer_ONE!$I17)</f>
        <v>0</v>
      </c>
      <c r="G236" s="38">
        <f>IF(G96=0,0,Prosumer_ONE!$I17)</f>
        <v>0</v>
      </c>
      <c r="H236" s="38">
        <f>IF(H96=0,0,Prosumer_ONE!$I17)</f>
        <v>0</v>
      </c>
      <c r="I236" s="38">
        <f>IF(I96=0,0,Prosumer_ONE!$I17)</f>
        <v>0</v>
      </c>
      <c r="J236" s="38">
        <f>IF(J96=0,0,Prosumer_ONE!$I17)</f>
        <v>0</v>
      </c>
      <c r="K236" s="38">
        <f>IF(K96=0,0,Prosumer_ONE!$I17)</f>
        <v>0</v>
      </c>
      <c r="L236" s="38">
        <f>IF(L96=0,0,Prosumer_ONE!$I17)</f>
        <v>0</v>
      </c>
      <c r="M236" s="38">
        <f>IF(M96=0,0,Prosumer_ONE!$I17)</f>
        <v>0</v>
      </c>
      <c r="N236" s="38">
        <f>IF(N96=0,0,Prosumer_ONE!$I17)</f>
        <v>0</v>
      </c>
      <c r="O236" s="38">
        <f>IF(O96=0,0,Prosumer_ONE!$I17)</f>
        <v>0</v>
      </c>
      <c r="P236" s="38">
        <f>IF(P96=0,0,Prosumer_ONE!$I17)</f>
        <v>0</v>
      </c>
      <c r="Q236" s="38">
        <f>IF(Q96=0,0,Prosumer_ONE!$I17)</f>
        <v>0</v>
      </c>
      <c r="R236" s="38">
        <f>IF(R96=0,0,Prosumer_ONE!$I17)</f>
        <v>0</v>
      </c>
      <c r="S236" s="38">
        <f>IF(S96=0,0,Prosumer_ONE!$I17)</f>
        <v>0</v>
      </c>
      <c r="T236" s="38">
        <f>IF(T96=0,0,Prosumer_ONE!$I17)</f>
        <v>0</v>
      </c>
      <c r="U236" s="38">
        <f>IF(U96=0,0,Prosumer_ONE!$I17)</f>
        <v>0</v>
      </c>
      <c r="V236">
        <v>4</v>
      </c>
      <c r="Z236">
        <v>4</v>
      </c>
      <c r="AA236" s="38">
        <f>IF(AA96=0,0,Prosumer_ANE!$I17)</f>
        <v>0</v>
      </c>
      <c r="AB236" s="38">
        <f>IF(AB96=0,0,Prosumer_ANE!$I17)</f>
        <v>0</v>
      </c>
      <c r="AC236" s="38">
        <f>IF(AC96=0,0,Prosumer_ANE!$I17)</f>
        <v>0</v>
      </c>
      <c r="AD236" s="38">
        <f>IF(AD96=0,0,Prosumer_ANE!$I17)</f>
        <v>0</v>
      </c>
      <c r="AE236" s="38">
        <f>IF(AE96=0,0,Prosumer_ANE!$I17)</f>
        <v>0</v>
      </c>
      <c r="AF236" s="38">
        <f>IF(AF96=0,0,Prosumer_ANE!$I17)</f>
        <v>0</v>
      </c>
      <c r="AG236" s="38">
        <f>IF(AG96=0,0,Prosumer_ANE!$I17)</f>
        <v>0</v>
      </c>
      <c r="AH236" s="38">
        <f>IF(AH96=0,0,Prosumer_ANE!$I17)</f>
        <v>0</v>
      </c>
      <c r="AI236" s="38">
        <f>IF(AI96=0,0,Prosumer_ANE!$I17)</f>
        <v>0</v>
      </c>
      <c r="AJ236" s="38">
        <f>IF(AJ96=0,0,Prosumer_ANE!$I17)</f>
        <v>0</v>
      </c>
      <c r="AK236" s="38">
        <f>IF(AK96=0,0,Prosumer_ANE!$I17)</f>
        <v>0</v>
      </c>
      <c r="AL236" s="38">
        <f>IF(AL96=0,0,Prosumer_ANE!$I17)</f>
        <v>0</v>
      </c>
      <c r="AM236" s="38">
        <f>IF(AM96=0,0,Prosumer_ANE!$I17)</f>
        <v>0</v>
      </c>
      <c r="AN236" s="38">
        <f>IF(AN96=0,0,Prosumer_ANE!$I17)</f>
        <v>0</v>
      </c>
      <c r="AO236" s="38">
        <f>IF(AO96=0,0,Prosumer_ANE!$I17)</f>
        <v>0</v>
      </c>
      <c r="AP236" s="38">
        <f>IF(AP96=0,0,Prosumer_ANE!$I17)</f>
        <v>0</v>
      </c>
      <c r="AQ236" s="38">
        <f>IF(AQ96=0,0,Prosumer_ANE!$I17)</f>
        <v>0</v>
      </c>
      <c r="AR236" s="38">
        <f>IF(AR96=0,0,Prosumer_ANE!$I17)</f>
        <v>0</v>
      </c>
      <c r="AS236" s="38">
        <f>IF(AS96=0,0,Prosumer_ANE!$I17)</f>
        <v>0</v>
      </c>
      <c r="AT236" s="38">
        <f>IF(AT96=0,0,Prosumer_ANE!$I17)</f>
        <v>0</v>
      </c>
      <c r="AU236">
        <v>4</v>
      </c>
    </row>
    <row r="237" spans="1:47">
      <c r="A237">
        <v>5</v>
      </c>
      <c r="B237" s="38">
        <f>IF(B97=0,0,Prosumer_ONE!$I18)</f>
        <v>0</v>
      </c>
      <c r="C237" s="38">
        <f>IF(C97=0,0,Prosumer_ONE!$I18)</f>
        <v>0</v>
      </c>
      <c r="D237" s="38">
        <f>IF(D97=0,0,Prosumer_ONE!$I18)</f>
        <v>0</v>
      </c>
      <c r="E237" s="38">
        <f>IF(E97=0,0,Prosumer_ONE!$I18)</f>
        <v>0</v>
      </c>
      <c r="F237" s="38">
        <f>IF(F97=0,0,Prosumer_ONE!$I18)</f>
        <v>0</v>
      </c>
      <c r="G237" s="38">
        <f>IF(G97=0,0,Prosumer_ONE!$I18)</f>
        <v>0</v>
      </c>
      <c r="H237" s="38">
        <f>IF(H97=0,0,Prosumer_ONE!$I18)</f>
        <v>0</v>
      </c>
      <c r="I237" s="38">
        <f>IF(I97=0,0,Prosumer_ONE!$I18)</f>
        <v>0</v>
      </c>
      <c r="J237" s="38">
        <f>IF(J97=0,0,Prosumer_ONE!$I18)</f>
        <v>0</v>
      </c>
      <c r="K237" s="38">
        <f>IF(K97=0,0,Prosumer_ONE!$I18)</f>
        <v>0</v>
      </c>
      <c r="L237" s="38">
        <f>IF(L97=0,0,Prosumer_ONE!$I18)</f>
        <v>0</v>
      </c>
      <c r="M237" s="38">
        <f>IF(M97=0,0,Prosumer_ONE!$I18)</f>
        <v>0</v>
      </c>
      <c r="N237" s="38">
        <f>IF(N97=0,0,Prosumer_ONE!$I18)</f>
        <v>0</v>
      </c>
      <c r="O237" s="38">
        <f>IF(O97=0,0,Prosumer_ONE!$I18)</f>
        <v>0</v>
      </c>
      <c r="P237" s="38">
        <f>IF(P97=0,0,Prosumer_ONE!$I18)</f>
        <v>0</v>
      </c>
      <c r="Q237" s="38">
        <f>IF(Q97=0,0,Prosumer_ONE!$I18)</f>
        <v>0</v>
      </c>
      <c r="R237" s="38">
        <f>IF(R97=0,0,Prosumer_ONE!$I18)</f>
        <v>0</v>
      </c>
      <c r="S237" s="38">
        <f>IF(S97=0,0,Prosumer_ONE!$I18)</f>
        <v>0</v>
      </c>
      <c r="T237" s="38">
        <f>IF(T97=0,0,Prosumer_ONE!$I18)</f>
        <v>0</v>
      </c>
      <c r="U237" s="38">
        <f>IF(U97=0,0,Prosumer_ONE!$I18)</f>
        <v>0</v>
      </c>
      <c r="V237">
        <v>5</v>
      </c>
      <c r="Z237">
        <v>5</v>
      </c>
      <c r="AA237" s="38">
        <f>IF(AA97=0,0,Prosumer_ANE!$I18)</f>
        <v>0</v>
      </c>
      <c r="AB237" s="38">
        <f>IF(AB97=0,0,Prosumer_ANE!$I18)</f>
        <v>0</v>
      </c>
      <c r="AC237" s="38">
        <f>IF(AC97=0,0,Prosumer_ANE!$I18)</f>
        <v>0</v>
      </c>
      <c r="AD237" s="38">
        <f>IF(AD97=0,0,Prosumer_ANE!$I18)</f>
        <v>0</v>
      </c>
      <c r="AE237" s="38">
        <f>IF(AE97=0,0,Prosumer_ANE!$I18)</f>
        <v>0</v>
      </c>
      <c r="AF237" s="38">
        <f>IF(AF97=0,0,Prosumer_ANE!$I18)</f>
        <v>0</v>
      </c>
      <c r="AG237" s="38">
        <f>IF(AG97=0,0,Prosumer_ANE!$I18)</f>
        <v>0</v>
      </c>
      <c r="AH237" s="38">
        <f>IF(AH97=0,0,Prosumer_ANE!$I18)</f>
        <v>0</v>
      </c>
      <c r="AI237" s="38">
        <f>IF(AI97=0,0,Prosumer_ANE!$I18)</f>
        <v>0</v>
      </c>
      <c r="AJ237" s="38">
        <f>IF(AJ97=0,0,Prosumer_ANE!$I18)</f>
        <v>0</v>
      </c>
      <c r="AK237" s="38">
        <f>IF(AK97=0,0,Prosumer_ANE!$I18)</f>
        <v>0</v>
      </c>
      <c r="AL237" s="38">
        <f>IF(AL97=0,0,Prosumer_ANE!$I18)</f>
        <v>0</v>
      </c>
      <c r="AM237" s="38">
        <f>IF(AM97=0,0,Prosumer_ANE!$I18)</f>
        <v>0</v>
      </c>
      <c r="AN237" s="38">
        <f>IF(AN97=0,0,Prosumer_ANE!$I18)</f>
        <v>0</v>
      </c>
      <c r="AO237" s="38">
        <f>IF(AO97=0,0,Prosumer_ANE!$I18)</f>
        <v>0</v>
      </c>
      <c r="AP237" s="38">
        <f>IF(AP97=0,0,Prosumer_ANE!$I18)</f>
        <v>0</v>
      </c>
      <c r="AQ237" s="38">
        <f>IF(AQ97=0,0,Prosumer_ANE!$I18)</f>
        <v>0</v>
      </c>
      <c r="AR237" s="38">
        <f>IF(AR97=0,0,Prosumer_ANE!$I18)</f>
        <v>0</v>
      </c>
      <c r="AS237" s="38">
        <f>IF(AS97=0,0,Prosumer_ANE!$I18)</f>
        <v>0</v>
      </c>
      <c r="AT237" s="38">
        <f>IF(AT97=0,0,Prosumer_ANE!$I18)</f>
        <v>0</v>
      </c>
      <c r="AU237">
        <v>5</v>
      </c>
    </row>
    <row r="238" spans="1:47">
      <c r="A238">
        <v>6</v>
      </c>
      <c r="B238" s="38">
        <f>IF(B98=0,0,Prosumer_ONE!$I19)</f>
        <v>0</v>
      </c>
      <c r="C238" s="38">
        <f>IF(C98=0,0,Prosumer_ONE!$I19)</f>
        <v>0</v>
      </c>
      <c r="D238" s="38">
        <f>IF(D98=0,0,Prosumer_ONE!$I19)</f>
        <v>0</v>
      </c>
      <c r="E238" s="38">
        <f>IF(E98=0,0,Prosumer_ONE!$I19)</f>
        <v>0</v>
      </c>
      <c r="F238" s="38">
        <f>IF(F98=0,0,Prosumer_ONE!$I19)</f>
        <v>0</v>
      </c>
      <c r="G238" s="38">
        <f>IF(G98=0,0,Prosumer_ONE!$I19)</f>
        <v>0</v>
      </c>
      <c r="H238" s="38">
        <f>IF(H98=0,0,Prosumer_ONE!$I19)</f>
        <v>0</v>
      </c>
      <c r="I238" s="38">
        <f>IF(I98=0,0,Prosumer_ONE!$I19)</f>
        <v>0</v>
      </c>
      <c r="J238" s="38">
        <f>IF(J98=0,0,Prosumer_ONE!$I19)</f>
        <v>0</v>
      </c>
      <c r="K238" s="38">
        <f>IF(K98=0,0,Prosumer_ONE!$I19)</f>
        <v>0</v>
      </c>
      <c r="L238" s="38">
        <f>IF(L98=0,0,Prosumer_ONE!$I19)</f>
        <v>0</v>
      </c>
      <c r="M238" s="38">
        <f>IF(M98=0,0,Prosumer_ONE!$I19)</f>
        <v>0</v>
      </c>
      <c r="N238" s="38">
        <f>IF(N98=0,0,Prosumer_ONE!$I19)</f>
        <v>0</v>
      </c>
      <c r="O238" s="38">
        <f>IF(O98=0,0,Prosumer_ONE!$I19)</f>
        <v>0</v>
      </c>
      <c r="P238" s="38">
        <f>IF(P98=0,0,Prosumer_ONE!$I19)</f>
        <v>0</v>
      </c>
      <c r="Q238" s="38">
        <f>IF(Q98=0,0,Prosumer_ONE!$I19)</f>
        <v>0</v>
      </c>
      <c r="R238" s="38">
        <f>IF(R98=0,0,Prosumer_ONE!$I19)</f>
        <v>0</v>
      </c>
      <c r="S238" s="38">
        <f>IF(S98=0,0,Prosumer_ONE!$I19)</f>
        <v>0</v>
      </c>
      <c r="T238" s="38">
        <f>IF(T98=0,0,Prosumer_ONE!$I19)</f>
        <v>0</v>
      </c>
      <c r="U238" s="38">
        <f>IF(U98=0,0,Prosumer_ONE!$I19)</f>
        <v>0</v>
      </c>
      <c r="V238">
        <v>6</v>
      </c>
      <c r="Z238">
        <v>6</v>
      </c>
      <c r="AA238" s="38">
        <f>IF(AA98=0,0,Prosumer_ANE!$I19)</f>
        <v>0</v>
      </c>
      <c r="AB238" s="38">
        <f>IF(AB98=0,0,Prosumer_ANE!$I19)</f>
        <v>0</v>
      </c>
      <c r="AC238" s="38">
        <f>IF(AC98=0,0,Prosumer_ANE!$I19)</f>
        <v>0</v>
      </c>
      <c r="AD238" s="38">
        <f>IF(AD98=0,0,Prosumer_ANE!$I19)</f>
        <v>0</v>
      </c>
      <c r="AE238" s="38">
        <f>IF(AE98=0,0,Prosumer_ANE!$I19)</f>
        <v>0</v>
      </c>
      <c r="AF238" s="38">
        <f>IF(AF98=0,0,Prosumer_ANE!$I19)</f>
        <v>0</v>
      </c>
      <c r="AG238" s="38">
        <f>IF(AG98=0,0,Prosumer_ANE!$I19)</f>
        <v>0</v>
      </c>
      <c r="AH238" s="38">
        <f>IF(AH98=0,0,Prosumer_ANE!$I19)</f>
        <v>0</v>
      </c>
      <c r="AI238" s="38">
        <f>IF(AI98=0,0,Prosumer_ANE!$I19)</f>
        <v>0</v>
      </c>
      <c r="AJ238" s="38">
        <f>IF(AJ98=0,0,Prosumer_ANE!$I19)</f>
        <v>0</v>
      </c>
      <c r="AK238" s="38">
        <f>IF(AK98=0,0,Prosumer_ANE!$I19)</f>
        <v>0</v>
      </c>
      <c r="AL238" s="38">
        <f>IF(AL98=0,0,Prosumer_ANE!$I19)</f>
        <v>0</v>
      </c>
      <c r="AM238" s="38">
        <f>IF(AM98=0,0,Prosumer_ANE!$I19)</f>
        <v>0</v>
      </c>
      <c r="AN238" s="38">
        <f>IF(AN98=0,0,Prosumer_ANE!$I19)</f>
        <v>0</v>
      </c>
      <c r="AO238" s="38">
        <f>IF(AO98=0,0,Prosumer_ANE!$I19)</f>
        <v>0</v>
      </c>
      <c r="AP238" s="38">
        <f>IF(AP98=0,0,Prosumer_ANE!$I19)</f>
        <v>0</v>
      </c>
      <c r="AQ238" s="38">
        <f>IF(AQ98=0,0,Prosumer_ANE!$I19)</f>
        <v>0</v>
      </c>
      <c r="AR238" s="38">
        <f>IF(AR98=0,0,Prosumer_ANE!$I19)</f>
        <v>0</v>
      </c>
      <c r="AS238" s="38">
        <f>IF(AS98=0,0,Prosumer_ANE!$I19)</f>
        <v>0</v>
      </c>
      <c r="AT238" s="38">
        <f>IF(AT98=0,0,Prosumer_ANE!$I19)</f>
        <v>0</v>
      </c>
      <c r="AU238">
        <v>6</v>
      </c>
    </row>
    <row r="239" spans="1:47">
      <c r="A239">
        <v>7</v>
      </c>
      <c r="B239" s="38">
        <f>IF(B99=0,0,Prosumer_ONE!$I20)</f>
        <v>0</v>
      </c>
      <c r="C239" s="38">
        <f>IF(C99=0,0,Prosumer_ONE!$I20)</f>
        <v>0</v>
      </c>
      <c r="D239" s="38">
        <f>IF(D99=0,0,Prosumer_ONE!$I20)</f>
        <v>0</v>
      </c>
      <c r="E239" s="38">
        <f>IF(E99=0,0,Prosumer_ONE!$I20)</f>
        <v>0</v>
      </c>
      <c r="F239" s="38">
        <f>IF(F99=0,0,Prosumer_ONE!$I20)</f>
        <v>0</v>
      </c>
      <c r="G239" s="38">
        <f>IF(G99=0,0,Prosumer_ONE!$I20)</f>
        <v>0</v>
      </c>
      <c r="H239" s="38">
        <f>IF(H99=0,0,Prosumer_ONE!$I20)</f>
        <v>0</v>
      </c>
      <c r="I239" s="38">
        <f>IF(I99=0,0,Prosumer_ONE!$I20)</f>
        <v>0</v>
      </c>
      <c r="J239" s="38">
        <f>IF(J99=0,0,Prosumer_ONE!$I20)</f>
        <v>0</v>
      </c>
      <c r="K239" s="38">
        <f>IF(K99=0,0,Prosumer_ONE!$I20)</f>
        <v>0</v>
      </c>
      <c r="L239" s="38">
        <f>IF(L99=0,0,Prosumer_ONE!$I20)</f>
        <v>0</v>
      </c>
      <c r="M239" s="38">
        <f>IF(M99=0,0,Prosumer_ONE!$I20)</f>
        <v>0</v>
      </c>
      <c r="N239" s="38">
        <f>IF(N99=0,0,Prosumer_ONE!$I20)</f>
        <v>0</v>
      </c>
      <c r="O239" s="38">
        <f>IF(O99=0,0,Prosumer_ONE!$I20)</f>
        <v>0</v>
      </c>
      <c r="P239" s="38">
        <f>IF(P99=0,0,Prosumer_ONE!$I20)</f>
        <v>0</v>
      </c>
      <c r="Q239" s="38">
        <f>IF(Q99=0,0,Prosumer_ONE!$I20)</f>
        <v>0</v>
      </c>
      <c r="R239" s="38">
        <f>IF(R99=0,0,Prosumer_ONE!$I20)</f>
        <v>0</v>
      </c>
      <c r="S239" s="38">
        <f>IF(S99=0,0,Prosumer_ONE!$I20)</f>
        <v>0</v>
      </c>
      <c r="T239" s="38">
        <f>IF(T99=0,0,Prosumer_ONE!$I20)</f>
        <v>0</v>
      </c>
      <c r="U239" s="38">
        <f>IF(U99=0,0,Prosumer_ONE!$I20)</f>
        <v>0</v>
      </c>
      <c r="V239">
        <v>7</v>
      </c>
      <c r="Z239">
        <v>7</v>
      </c>
      <c r="AA239" s="38">
        <f>IF(AA99=0,0,Prosumer_ANE!$I20)</f>
        <v>0</v>
      </c>
      <c r="AB239" s="38">
        <f>IF(AB99=0,0,Prosumer_ANE!$I20)</f>
        <v>0</v>
      </c>
      <c r="AC239" s="38">
        <f>IF(AC99=0,0,Prosumer_ANE!$I20)</f>
        <v>0</v>
      </c>
      <c r="AD239" s="38">
        <f>IF(AD99=0,0,Prosumer_ANE!$I20)</f>
        <v>0</v>
      </c>
      <c r="AE239" s="38">
        <f>IF(AE99=0,0,Prosumer_ANE!$I20)</f>
        <v>0</v>
      </c>
      <c r="AF239" s="38">
        <f>IF(AF99=0,0,Prosumer_ANE!$I20)</f>
        <v>0</v>
      </c>
      <c r="AG239" s="38">
        <f>IF(AG99=0,0,Prosumer_ANE!$I20)</f>
        <v>0</v>
      </c>
      <c r="AH239" s="38">
        <f>IF(AH99=0,0,Prosumer_ANE!$I20)</f>
        <v>0</v>
      </c>
      <c r="AI239" s="38">
        <f>IF(AI99=0,0,Prosumer_ANE!$I20)</f>
        <v>0</v>
      </c>
      <c r="AJ239" s="38">
        <f>IF(AJ99=0,0,Prosumer_ANE!$I20)</f>
        <v>0</v>
      </c>
      <c r="AK239" s="38">
        <f>IF(AK99=0,0,Prosumer_ANE!$I20)</f>
        <v>0</v>
      </c>
      <c r="AL239" s="38">
        <f>IF(AL99=0,0,Prosumer_ANE!$I20)</f>
        <v>0</v>
      </c>
      <c r="AM239" s="38">
        <f>IF(AM99=0,0,Prosumer_ANE!$I20)</f>
        <v>0</v>
      </c>
      <c r="AN239" s="38">
        <f>IF(AN99=0,0,Prosumer_ANE!$I20)</f>
        <v>0</v>
      </c>
      <c r="AO239" s="38">
        <f>IF(AO99=0,0,Prosumer_ANE!$I20)</f>
        <v>0</v>
      </c>
      <c r="AP239" s="38">
        <f>IF(AP99=0,0,Prosumer_ANE!$I20)</f>
        <v>0</v>
      </c>
      <c r="AQ239" s="38">
        <f>IF(AQ99=0,0,Prosumer_ANE!$I20)</f>
        <v>0</v>
      </c>
      <c r="AR239" s="38">
        <f>IF(AR99=0,0,Prosumer_ANE!$I20)</f>
        <v>0</v>
      </c>
      <c r="AS239" s="38">
        <f>IF(AS99=0,0,Prosumer_ANE!$I20)</f>
        <v>0</v>
      </c>
      <c r="AT239" s="38">
        <f>IF(AT99=0,0,Prosumer_ANE!$I20)</f>
        <v>0</v>
      </c>
      <c r="AU239">
        <v>7</v>
      </c>
    </row>
    <row r="240" spans="1:47">
      <c r="A240">
        <v>8</v>
      </c>
      <c r="B240" s="38">
        <f>IF(B100=0,0,Prosumer_ONE!$I21)</f>
        <v>0</v>
      </c>
      <c r="C240" s="38">
        <f>IF(C100=0,0,Prosumer_ONE!$I21)</f>
        <v>0</v>
      </c>
      <c r="D240" s="38">
        <f>IF(D100=0,0,Prosumer_ONE!$I21)</f>
        <v>0</v>
      </c>
      <c r="E240" s="38">
        <f>IF(E100=0,0,Prosumer_ONE!$I21)</f>
        <v>0</v>
      </c>
      <c r="F240" s="38">
        <f>IF(F100=0,0,Prosumer_ONE!$I21)</f>
        <v>0</v>
      </c>
      <c r="G240" s="38">
        <f>IF(G100=0,0,Prosumer_ONE!$I21)</f>
        <v>0</v>
      </c>
      <c r="H240" s="38">
        <f>IF(H100=0,0,Prosumer_ONE!$I21)</f>
        <v>0</v>
      </c>
      <c r="I240" s="38">
        <f>IF(I100=0,0,Prosumer_ONE!$I21)</f>
        <v>0</v>
      </c>
      <c r="J240" s="38">
        <f>IF(J100=0,0,Prosumer_ONE!$I21)</f>
        <v>0</v>
      </c>
      <c r="K240" s="38">
        <f>IF(K100=0,0,Prosumer_ONE!$I21)</f>
        <v>0</v>
      </c>
      <c r="L240" s="38">
        <f>IF(L100=0,0,Prosumer_ONE!$I21)</f>
        <v>0</v>
      </c>
      <c r="M240" s="38">
        <f>IF(M100=0,0,Prosumer_ONE!$I21)</f>
        <v>0</v>
      </c>
      <c r="N240" s="38">
        <f>IF(N100=0,0,Prosumer_ONE!$I21)</f>
        <v>0</v>
      </c>
      <c r="O240" s="38">
        <f>IF(O100=0,0,Prosumer_ONE!$I21)</f>
        <v>0</v>
      </c>
      <c r="P240" s="38">
        <f>IF(P100=0,0,Prosumer_ONE!$I21)</f>
        <v>0</v>
      </c>
      <c r="Q240" s="38">
        <f>IF(Q100=0,0,Prosumer_ONE!$I21)</f>
        <v>0</v>
      </c>
      <c r="R240" s="38">
        <f>IF(R100=0,0,Prosumer_ONE!$I21)</f>
        <v>0</v>
      </c>
      <c r="S240" s="38">
        <f>IF(S100=0,0,Prosumer_ONE!$I21)</f>
        <v>0</v>
      </c>
      <c r="T240" s="38">
        <f>IF(T100=0,0,Prosumer_ONE!$I21)</f>
        <v>0</v>
      </c>
      <c r="U240" s="38">
        <f>IF(U100=0,0,Prosumer_ONE!$I21)</f>
        <v>0</v>
      </c>
      <c r="V240">
        <v>8</v>
      </c>
      <c r="Z240">
        <v>8</v>
      </c>
      <c r="AA240" s="38">
        <f>IF(AA100=0,0,Prosumer_ANE!$I21)</f>
        <v>0</v>
      </c>
      <c r="AB240" s="38">
        <f>IF(AB100=0,0,Prosumer_ANE!$I21)</f>
        <v>0</v>
      </c>
      <c r="AC240" s="38">
        <f>IF(AC100=0,0,Prosumer_ANE!$I21)</f>
        <v>0</v>
      </c>
      <c r="AD240" s="38">
        <f>IF(AD100=0,0,Prosumer_ANE!$I21)</f>
        <v>0</v>
      </c>
      <c r="AE240" s="38">
        <f>IF(AE100=0,0,Prosumer_ANE!$I21)</f>
        <v>0</v>
      </c>
      <c r="AF240" s="38">
        <f>IF(AF100=0,0,Prosumer_ANE!$I21)</f>
        <v>0</v>
      </c>
      <c r="AG240" s="38">
        <f>IF(AG100=0,0,Prosumer_ANE!$I21)</f>
        <v>0</v>
      </c>
      <c r="AH240" s="38">
        <f>IF(AH100=0,0,Prosumer_ANE!$I21)</f>
        <v>0</v>
      </c>
      <c r="AI240" s="38">
        <f>IF(AI100=0,0,Prosumer_ANE!$I21)</f>
        <v>0</v>
      </c>
      <c r="AJ240" s="38">
        <f>IF(AJ100=0,0,Prosumer_ANE!$I21)</f>
        <v>0</v>
      </c>
      <c r="AK240" s="38">
        <f>IF(AK100=0,0,Prosumer_ANE!$I21)</f>
        <v>0</v>
      </c>
      <c r="AL240" s="38">
        <f>IF(AL100=0,0,Prosumer_ANE!$I21)</f>
        <v>0</v>
      </c>
      <c r="AM240" s="38">
        <f>IF(AM100=0,0,Prosumer_ANE!$I21)</f>
        <v>0</v>
      </c>
      <c r="AN240" s="38">
        <f>IF(AN100=0,0,Prosumer_ANE!$I21)</f>
        <v>0</v>
      </c>
      <c r="AO240" s="38">
        <f>IF(AO100=0,0,Prosumer_ANE!$I21)</f>
        <v>0</v>
      </c>
      <c r="AP240" s="38">
        <f>IF(AP100=0,0,Prosumer_ANE!$I21)</f>
        <v>0</v>
      </c>
      <c r="AQ240" s="38">
        <f>IF(AQ100=0,0,Prosumer_ANE!$I21)</f>
        <v>0</v>
      </c>
      <c r="AR240" s="38">
        <f>IF(AR100=0,0,Prosumer_ANE!$I21)</f>
        <v>0</v>
      </c>
      <c r="AS240" s="38">
        <f>IF(AS100=0,0,Prosumer_ANE!$I21)</f>
        <v>0</v>
      </c>
      <c r="AT240" s="38">
        <f>IF(AT100=0,0,Prosumer_ANE!$I21)</f>
        <v>0</v>
      </c>
      <c r="AU240">
        <v>8</v>
      </c>
    </row>
    <row r="241" spans="1:47">
      <c r="A241">
        <v>9</v>
      </c>
      <c r="B241" s="38">
        <f>IF(B101=0,0,Prosumer_ONE!$I22)</f>
        <v>0</v>
      </c>
      <c r="C241" s="38">
        <f>IF(C101=0,0,Prosumer_ONE!$I22)</f>
        <v>0</v>
      </c>
      <c r="D241" s="38">
        <f>IF(D101=0,0,Prosumer_ONE!$I22)</f>
        <v>0</v>
      </c>
      <c r="E241" s="38">
        <f>IF(E101=0,0,Prosumer_ONE!$I22)</f>
        <v>0</v>
      </c>
      <c r="F241" s="38">
        <f>IF(F101=0,0,Prosumer_ONE!$I22)</f>
        <v>0</v>
      </c>
      <c r="G241" s="38">
        <f>IF(G101=0,0,Prosumer_ONE!$I22)</f>
        <v>0</v>
      </c>
      <c r="H241" s="38">
        <f>IF(H101=0,0,Prosumer_ONE!$I22)</f>
        <v>0</v>
      </c>
      <c r="I241" s="38">
        <f>IF(I101=0,0,Prosumer_ONE!$I22)</f>
        <v>0</v>
      </c>
      <c r="J241" s="38">
        <f>IF(J101=0,0,Prosumer_ONE!$I22)</f>
        <v>0</v>
      </c>
      <c r="K241" s="38">
        <f>IF(K101=0,0,Prosumer_ONE!$I22)</f>
        <v>0</v>
      </c>
      <c r="L241" s="38">
        <f>IF(L101=0,0,Prosumer_ONE!$I22)</f>
        <v>0</v>
      </c>
      <c r="M241" s="38">
        <f>IF(M101=0,0,Prosumer_ONE!$I22)</f>
        <v>0</v>
      </c>
      <c r="N241" s="38">
        <f>IF(N101=0,0,Prosumer_ONE!$I22)</f>
        <v>0</v>
      </c>
      <c r="O241" s="38">
        <f>IF(O101=0,0,Prosumer_ONE!$I22)</f>
        <v>0</v>
      </c>
      <c r="P241" s="38">
        <f>IF(P101=0,0,Prosumer_ONE!$I22)</f>
        <v>0</v>
      </c>
      <c r="Q241" s="38">
        <f>IF(Q101=0,0,Prosumer_ONE!$I22)</f>
        <v>0</v>
      </c>
      <c r="R241" s="38">
        <f>IF(R101=0,0,Prosumer_ONE!$I22)</f>
        <v>0</v>
      </c>
      <c r="S241" s="38">
        <f>IF(S101=0,0,Prosumer_ONE!$I22)</f>
        <v>0</v>
      </c>
      <c r="T241" s="38">
        <f>IF(T101=0,0,Prosumer_ONE!$I22)</f>
        <v>0</v>
      </c>
      <c r="U241" s="38">
        <f>IF(U101=0,0,Prosumer_ONE!$I22)</f>
        <v>0</v>
      </c>
      <c r="V241">
        <v>9</v>
      </c>
      <c r="Z241">
        <v>9</v>
      </c>
      <c r="AA241" s="38">
        <f>IF(AA101=0,0,Prosumer_ANE!$I22)</f>
        <v>0</v>
      </c>
      <c r="AB241" s="38">
        <f>IF(AB101=0,0,Prosumer_ANE!$I22)</f>
        <v>0</v>
      </c>
      <c r="AC241" s="38">
        <f>IF(AC101=0,0,Prosumer_ANE!$I22)</f>
        <v>0</v>
      </c>
      <c r="AD241" s="38">
        <f>IF(AD101=0,0,Prosumer_ANE!$I22)</f>
        <v>0</v>
      </c>
      <c r="AE241" s="38">
        <f>IF(AE101=0,0,Prosumer_ANE!$I22)</f>
        <v>0</v>
      </c>
      <c r="AF241" s="38">
        <f>IF(AF101=0,0,Prosumer_ANE!$I22)</f>
        <v>0</v>
      </c>
      <c r="AG241" s="38">
        <f>IF(AG101=0,0,Prosumer_ANE!$I22)</f>
        <v>0</v>
      </c>
      <c r="AH241" s="38">
        <f>IF(AH101=0,0,Prosumer_ANE!$I22)</f>
        <v>0</v>
      </c>
      <c r="AI241" s="38">
        <f>IF(AI101=0,0,Prosumer_ANE!$I22)</f>
        <v>0</v>
      </c>
      <c r="AJ241" s="38">
        <f>IF(AJ101=0,0,Prosumer_ANE!$I22)</f>
        <v>0</v>
      </c>
      <c r="AK241" s="38">
        <f>IF(AK101=0,0,Prosumer_ANE!$I22)</f>
        <v>0</v>
      </c>
      <c r="AL241" s="38">
        <f>IF(AL101=0,0,Prosumer_ANE!$I22)</f>
        <v>0</v>
      </c>
      <c r="AM241" s="38">
        <f>IF(AM101=0,0,Prosumer_ANE!$I22)</f>
        <v>0</v>
      </c>
      <c r="AN241" s="38">
        <f>IF(AN101=0,0,Prosumer_ANE!$I22)</f>
        <v>0</v>
      </c>
      <c r="AO241" s="38">
        <f>IF(AO101=0,0,Prosumer_ANE!$I22)</f>
        <v>0</v>
      </c>
      <c r="AP241" s="38">
        <f>IF(AP101=0,0,Prosumer_ANE!$I22)</f>
        <v>0</v>
      </c>
      <c r="AQ241" s="38">
        <f>IF(AQ101=0,0,Prosumer_ANE!$I22)</f>
        <v>0</v>
      </c>
      <c r="AR241" s="38">
        <f>IF(AR101=0,0,Prosumer_ANE!$I22)</f>
        <v>0</v>
      </c>
      <c r="AS241" s="38">
        <f>IF(AS101=0,0,Prosumer_ANE!$I22)</f>
        <v>0</v>
      </c>
      <c r="AT241" s="38">
        <f>IF(AT101=0,0,Prosumer_ANE!$I22)</f>
        <v>0</v>
      </c>
      <c r="AU241">
        <v>9</v>
      </c>
    </row>
    <row r="242" spans="1:47">
      <c r="A242">
        <v>10</v>
      </c>
      <c r="B242" s="38">
        <f>IF(B102=0,0,Prosumer_ONE!$I23)</f>
        <v>0</v>
      </c>
      <c r="C242" s="38">
        <f>IF(C102=0,0,Prosumer_ONE!$I23)</f>
        <v>0</v>
      </c>
      <c r="D242" s="38">
        <f>IF(D102=0,0,Prosumer_ONE!$I23)</f>
        <v>0</v>
      </c>
      <c r="E242" s="38">
        <f>IF(E102=0,0,Prosumer_ONE!$I23)</f>
        <v>0</v>
      </c>
      <c r="F242" s="38">
        <f>IF(F102=0,0,Prosumer_ONE!$I23)</f>
        <v>0</v>
      </c>
      <c r="G242" s="38">
        <f>IF(G102=0,0,Prosumer_ONE!$I23)</f>
        <v>0</v>
      </c>
      <c r="H242" s="38">
        <f>IF(H102=0,0,Prosumer_ONE!$I23)</f>
        <v>0</v>
      </c>
      <c r="I242" s="38">
        <f>IF(I102=0,0,Prosumer_ONE!$I23)</f>
        <v>0</v>
      </c>
      <c r="J242" s="38">
        <f>IF(J102=0,0,Prosumer_ONE!$I23)</f>
        <v>0</v>
      </c>
      <c r="K242" s="38">
        <f>IF(K102=0,0,Prosumer_ONE!$I23)</f>
        <v>0</v>
      </c>
      <c r="L242" s="38">
        <f>IF(L102=0,0,Prosumer_ONE!$I23)</f>
        <v>0</v>
      </c>
      <c r="M242" s="38">
        <f>IF(M102=0,0,Prosumer_ONE!$I23)</f>
        <v>0</v>
      </c>
      <c r="N242" s="38">
        <f>IF(N102=0,0,Prosumer_ONE!$I23)</f>
        <v>0</v>
      </c>
      <c r="O242" s="38">
        <f>IF(O102=0,0,Prosumer_ONE!$I23)</f>
        <v>0</v>
      </c>
      <c r="P242" s="38">
        <f>IF(P102=0,0,Prosumer_ONE!$I23)</f>
        <v>0</v>
      </c>
      <c r="Q242" s="38">
        <f>IF(Q102=0,0,Prosumer_ONE!$I23)</f>
        <v>0</v>
      </c>
      <c r="R242" s="38">
        <f>IF(R102=0,0,Prosumer_ONE!$I23)</f>
        <v>0</v>
      </c>
      <c r="S242" s="38">
        <f>IF(S102=0,0,Prosumer_ONE!$I23)</f>
        <v>0</v>
      </c>
      <c r="T242" s="38">
        <f>IF(T102=0,0,Prosumer_ONE!$I23)</f>
        <v>0</v>
      </c>
      <c r="U242" s="38">
        <f>IF(U102=0,0,Prosumer_ONE!$I23)</f>
        <v>0</v>
      </c>
      <c r="V242">
        <v>10</v>
      </c>
      <c r="Z242">
        <v>10</v>
      </c>
      <c r="AA242" s="38">
        <f>IF(AA102=0,0,Prosumer_ANE!$I23)</f>
        <v>0</v>
      </c>
      <c r="AB242" s="38">
        <f>IF(AB102=0,0,Prosumer_ANE!$I23)</f>
        <v>0</v>
      </c>
      <c r="AC242" s="38">
        <f>IF(AC102=0,0,Prosumer_ANE!$I23)</f>
        <v>0</v>
      </c>
      <c r="AD242" s="38">
        <f>IF(AD102=0,0,Prosumer_ANE!$I23)</f>
        <v>0</v>
      </c>
      <c r="AE242" s="38">
        <f>IF(AE102=0,0,Prosumer_ANE!$I23)</f>
        <v>0</v>
      </c>
      <c r="AF242" s="38">
        <f>IF(AF102=0,0,Prosumer_ANE!$I23)</f>
        <v>0</v>
      </c>
      <c r="AG242" s="38">
        <f>IF(AG102=0,0,Prosumer_ANE!$I23)</f>
        <v>0</v>
      </c>
      <c r="AH242" s="38">
        <f>IF(AH102=0,0,Prosumer_ANE!$I23)</f>
        <v>0</v>
      </c>
      <c r="AI242" s="38">
        <f>IF(AI102=0,0,Prosumer_ANE!$I23)</f>
        <v>0</v>
      </c>
      <c r="AJ242" s="38">
        <f>IF(AJ102=0,0,Prosumer_ANE!$I23)</f>
        <v>0</v>
      </c>
      <c r="AK242" s="38">
        <f>IF(AK102=0,0,Prosumer_ANE!$I23)</f>
        <v>0</v>
      </c>
      <c r="AL242" s="38">
        <f>IF(AL102=0,0,Prosumer_ANE!$I23)</f>
        <v>0</v>
      </c>
      <c r="AM242" s="38">
        <f>IF(AM102=0,0,Prosumer_ANE!$I23)</f>
        <v>0</v>
      </c>
      <c r="AN242" s="38">
        <f>IF(AN102=0,0,Prosumer_ANE!$I23)</f>
        <v>0</v>
      </c>
      <c r="AO242" s="38">
        <f>IF(AO102=0,0,Prosumer_ANE!$I23)</f>
        <v>0</v>
      </c>
      <c r="AP242" s="38">
        <f>IF(AP102=0,0,Prosumer_ANE!$I23)</f>
        <v>0</v>
      </c>
      <c r="AQ242" s="38">
        <f>IF(AQ102=0,0,Prosumer_ANE!$I23)</f>
        <v>0</v>
      </c>
      <c r="AR242" s="38">
        <f>IF(AR102=0,0,Prosumer_ANE!$I23)</f>
        <v>0</v>
      </c>
      <c r="AS242" s="38">
        <f>IF(AS102=0,0,Prosumer_ANE!$I23)</f>
        <v>0</v>
      </c>
      <c r="AT242" s="38">
        <f>IF(AT102=0,0,Prosumer_ANE!$I23)</f>
        <v>0</v>
      </c>
      <c r="AU242">
        <v>10</v>
      </c>
    </row>
    <row r="243" spans="1:47">
      <c r="A243">
        <v>11</v>
      </c>
      <c r="B243" s="38">
        <f>IF(B103=0,0,Prosumer_ONE!$I24)</f>
        <v>0</v>
      </c>
      <c r="C243" s="38">
        <f>IF(C103=0,0,Prosumer_ONE!$I24)</f>
        <v>0</v>
      </c>
      <c r="D243" s="38">
        <f>IF(D103=0,0,Prosumer_ONE!$I24)</f>
        <v>0</v>
      </c>
      <c r="E243" s="38">
        <f>IF(E103=0,0,Prosumer_ONE!$I24)</f>
        <v>0</v>
      </c>
      <c r="F243" s="38">
        <f>IF(F103=0,0,Prosumer_ONE!$I24)</f>
        <v>0</v>
      </c>
      <c r="G243" s="38">
        <f>IF(G103=0,0,Prosumer_ONE!$I24)</f>
        <v>0</v>
      </c>
      <c r="H243" s="38">
        <f>IF(H103=0,0,Prosumer_ONE!$I24)</f>
        <v>0</v>
      </c>
      <c r="I243" s="38">
        <f>IF(I103=0,0,Prosumer_ONE!$I24)</f>
        <v>0</v>
      </c>
      <c r="J243" s="38">
        <f>IF(J103=0,0,Prosumer_ONE!$I24)</f>
        <v>0</v>
      </c>
      <c r="K243" s="38">
        <f>IF(K103=0,0,Prosumer_ONE!$I24)</f>
        <v>0</v>
      </c>
      <c r="L243" s="38">
        <f>IF(L103=0,0,Prosumer_ONE!$I24)</f>
        <v>0</v>
      </c>
      <c r="M243" s="38">
        <f>IF(M103=0,0,Prosumer_ONE!$I24)</f>
        <v>0</v>
      </c>
      <c r="N243" s="38">
        <f>IF(N103=0,0,Prosumer_ONE!$I24)</f>
        <v>0</v>
      </c>
      <c r="O243" s="38">
        <f>IF(O103=0,0,Prosumer_ONE!$I24)</f>
        <v>0</v>
      </c>
      <c r="P243" s="38">
        <f>IF(P103=0,0,Prosumer_ONE!$I24)</f>
        <v>0</v>
      </c>
      <c r="Q243" s="38">
        <f>IF(Q103=0,0,Prosumer_ONE!$I24)</f>
        <v>0</v>
      </c>
      <c r="R243" s="38">
        <f>IF(R103=0,0,Prosumer_ONE!$I24)</f>
        <v>0</v>
      </c>
      <c r="S243" s="38">
        <f>IF(S103=0,0,Prosumer_ONE!$I24)</f>
        <v>0</v>
      </c>
      <c r="T243" s="38">
        <f>IF(T103=0,0,Prosumer_ONE!$I24)</f>
        <v>0</v>
      </c>
      <c r="U243" s="38">
        <f>IF(U103=0,0,Prosumer_ONE!$I24)</f>
        <v>0</v>
      </c>
      <c r="V243">
        <v>11</v>
      </c>
      <c r="Z243">
        <v>11</v>
      </c>
      <c r="AA243" s="38">
        <f>IF(AA103=0,0,Prosumer_ANE!$I24)</f>
        <v>0</v>
      </c>
      <c r="AB243" s="38">
        <f>IF(AB103=0,0,Prosumer_ANE!$I24)</f>
        <v>0</v>
      </c>
      <c r="AC243" s="38">
        <f>IF(AC103=0,0,Prosumer_ANE!$I24)</f>
        <v>0</v>
      </c>
      <c r="AD243" s="38">
        <f>IF(AD103=0,0,Prosumer_ANE!$I24)</f>
        <v>0</v>
      </c>
      <c r="AE243" s="38">
        <f>IF(AE103=0,0,Prosumer_ANE!$I24)</f>
        <v>0</v>
      </c>
      <c r="AF243" s="38">
        <f>IF(AF103=0,0,Prosumer_ANE!$I24)</f>
        <v>0</v>
      </c>
      <c r="AG243" s="38">
        <f>IF(AG103=0,0,Prosumer_ANE!$I24)</f>
        <v>0</v>
      </c>
      <c r="AH243" s="38">
        <f>IF(AH103=0,0,Prosumer_ANE!$I24)</f>
        <v>0</v>
      </c>
      <c r="AI243" s="38">
        <f>IF(AI103=0,0,Prosumer_ANE!$I24)</f>
        <v>0</v>
      </c>
      <c r="AJ243" s="38">
        <f>IF(AJ103=0,0,Prosumer_ANE!$I24)</f>
        <v>0</v>
      </c>
      <c r="AK243" s="38">
        <f>IF(AK103=0,0,Prosumer_ANE!$I24)</f>
        <v>0</v>
      </c>
      <c r="AL243" s="38">
        <f>IF(AL103=0,0,Prosumer_ANE!$I24)</f>
        <v>0</v>
      </c>
      <c r="AM243" s="38">
        <f>IF(AM103=0,0,Prosumer_ANE!$I24)</f>
        <v>0</v>
      </c>
      <c r="AN243" s="38">
        <f>IF(AN103=0,0,Prosumer_ANE!$I24)</f>
        <v>0</v>
      </c>
      <c r="AO243" s="38">
        <f>IF(AO103=0,0,Prosumer_ANE!$I24)</f>
        <v>0</v>
      </c>
      <c r="AP243" s="38">
        <f>IF(AP103=0,0,Prosumer_ANE!$I24)</f>
        <v>0</v>
      </c>
      <c r="AQ243" s="38">
        <f>IF(AQ103=0,0,Prosumer_ANE!$I24)</f>
        <v>0</v>
      </c>
      <c r="AR243" s="38">
        <f>IF(AR103=0,0,Prosumer_ANE!$I24)</f>
        <v>0</v>
      </c>
      <c r="AS243" s="38">
        <f>IF(AS103=0,0,Prosumer_ANE!$I24)</f>
        <v>0</v>
      </c>
      <c r="AT243" s="38">
        <f>IF(AT103=0,0,Prosumer_ANE!$I24)</f>
        <v>0</v>
      </c>
      <c r="AU243">
        <v>11</v>
      </c>
    </row>
    <row r="244" spans="1:47">
      <c r="A244">
        <v>12</v>
      </c>
      <c r="B244" s="38">
        <f>IF(B104=0,0,Prosumer_ONE!$I25)</f>
        <v>0</v>
      </c>
      <c r="C244" s="38">
        <f>IF(C104=0,0,Prosumer_ONE!$I25)</f>
        <v>0</v>
      </c>
      <c r="D244" s="38">
        <f>IF(D104=0,0,Prosumer_ONE!$I25)</f>
        <v>0</v>
      </c>
      <c r="E244" s="38">
        <f>IF(E104=0,0,Prosumer_ONE!$I25)</f>
        <v>0</v>
      </c>
      <c r="F244" s="38">
        <f>IF(F104=0,0,Prosumer_ONE!$I25)</f>
        <v>0</v>
      </c>
      <c r="G244" s="38">
        <f>IF(G104=0,0,Prosumer_ONE!$I25)</f>
        <v>0</v>
      </c>
      <c r="H244" s="38">
        <f>IF(H104=0,0,Prosumer_ONE!$I25)</f>
        <v>0</v>
      </c>
      <c r="I244" s="38">
        <f>IF(I104=0,0,Prosumer_ONE!$I25)</f>
        <v>0</v>
      </c>
      <c r="J244" s="38">
        <f>IF(J104=0,0,Prosumer_ONE!$I25)</f>
        <v>0</v>
      </c>
      <c r="K244" s="38">
        <f>IF(K104=0,0,Prosumer_ONE!$I25)</f>
        <v>0</v>
      </c>
      <c r="L244" s="38">
        <f>IF(L104=0,0,Prosumer_ONE!$I25)</f>
        <v>0</v>
      </c>
      <c r="M244" s="38">
        <f>IF(M104=0,0,Prosumer_ONE!$I25)</f>
        <v>0</v>
      </c>
      <c r="N244" s="38">
        <f>IF(N104=0,0,Prosumer_ONE!$I25)</f>
        <v>0</v>
      </c>
      <c r="O244" s="38">
        <f>IF(O104=0,0,Prosumer_ONE!$I25)</f>
        <v>0</v>
      </c>
      <c r="P244" s="38">
        <f>IF(P104=0,0,Prosumer_ONE!$I25)</f>
        <v>0</v>
      </c>
      <c r="Q244" s="38">
        <f>IF(Q104=0,0,Prosumer_ONE!$I25)</f>
        <v>0</v>
      </c>
      <c r="R244" s="38">
        <f>IF(R104=0,0,Prosumer_ONE!$I25)</f>
        <v>0</v>
      </c>
      <c r="S244" s="38">
        <f>IF(S104=0,0,Prosumer_ONE!$I25)</f>
        <v>0</v>
      </c>
      <c r="T244" s="38">
        <f>IF(T104=0,0,Prosumer_ONE!$I25)</f>
        <v>0</v>
      </c>
      <c r="U244" s="38">
        <f>IF(U104=0,0,Prosumer_ONE!$I25)</f>
        <v>0</v>
      </c>
      <c r="V244">
        <v>12</v>
      </c>
      <c r="Z244">
        <v>12</v>
      </c>
      <c r="AA244" s="38">
        <f>IF(AA104=0,0,Prosumer_ANE!$I25)</f>
        <v>0</v>
      </c>
      <c r="AB244" s="38">
        <f>IF(AB104=0,0,Prosumer_ANE!$I25)</f>
        <v>0</v>
      </c>
      <c r="AC244" s="38">
        <f>IF(AC104=0,0,Prosumer_ANE!$I25)</f>
        <v>0</v>
      </c>
      <c r="AD244" s="38">
        <f>IF(AD104=0,0,Prosumer_ANE!$I25)</f>
        <v>0</v>
      </c>
      <c r="AE244" s="38">
        <f>IF(AE104=0,0,Prosumer_ANE!$I25)</f>
        <v>0</v>
      </c>
      <c r="AF244" s="38">
        <f>IF(AF104=0,0,Prosumer_ANE!$I25)</f>
        <v>0</v>
      </c>
      <c r="AG244" s="38">
        <f>IF(AG104=0,0,Prosumer_ANE!$I25)</f>
        <v>0</v>
      </c>
      <c r="AH244" s="38">
        <f>IF(AH104=0,0,Prosumer_ANE!$I25)</f>
        <v>0</v>
      </c>
      <c r="AI244" s="38">
        <f>IF(AI104=0,0,Prosumer_ANE!$I25)</f>
        <v>0</v>
      </c>
      <c r="AJ244" s="38">
        <f>IF(AJ104=0,0,Prosumer_ANE!$I25)</f>
        <v>0</v>
      </c>
      <c r="AK244" s="38">
        <f>IF(AK104=0,0,Prosumer_ANE!$I25)</f>
        <v>0</v>
      </c>
      <c r="AL244" s="38">
        <f>IF(AL104=0,0,Prosumer_ANE!$I25)</f>
        <v>0</v>
      </c>
      <c r="AM244" s="38">
        <f>IF(AM104=0,0,Prosumer_ANE!$I25)</f>
        <v>0</v>
      </c>
      <c r="AN244" s="38">
        <f>IF(AN104=0,0,Prosumer_ANE!$I25)</f>
        <v>0</v>
      </c>
      <c r="AO244" s="38">
        <f>IF(AO104=0,0,Prosumer_ANE!$I25)</f>
        <v>0</v>
      </c>
      <c r="AP244" s="38">
        <f>IF(AP104=0,0,Prosumer_ANE!$I25)</f>
        <v>0</v>
      </c>
      <c r="AQ244" s="38">
        <f>IF(AQ104=0,0,Prosumer_ANE!$I25)</f>
        <v>0</v>
      </c>
      <c r="AR244" s="38">
        <f>IF(AR104=0,0,Prosumer_ANE!$I25)</f>
        <v>0</v>
      </c>
      <c r="AS244" s="38">
        <f>IF(AS104=0,0,Prosumer_ANE!$I25)</f>
        <v>0</v>
      </c>
      <c r="AT244" s="38">
        <f>IF(AT104=0,0,Prosumer_ANE!$I25)</f>
        <v>0</v>
      </c>
      <c r="AU244">
        <v>12</v>
      </c>
    </row>
    <row r="245" spans="1:47">
      <c r="A245">
        <v>13</v>
      </c>
      <c r="B245" s="38">
        <f>IF(B105=0,0,Prosumer_ONE!$I26)</f>
        <v>0</v>
      </c>
      <c r="C245" s="38">
        <f>IF(C105=0,0,Prosumer_ONE!$I26)</f>
        <v>0</v>
      </c>
      <c r="D245" s="38">
        <f>IF(D105=0,0,Prosumer_ONE!$I26)</f>
        <v>0</v>
      </c>
      <c r="E245" s="38">
        <f>IF(E105=0,0,Prosumer_ONE!$I26)</f>
        <v>0</v>
      </c>
      <c r="F245" s="38">
        <f>IF(F105=0,0,Prosumer_ONE!$I26)</f>
        <v>0</v>
      </c>
      <c r="G245" s="38">
        <f>IF(G105=0,0,Prosumer_ONE!$I26)</f>
        <v>0</v>
      </c>
      <c r="H245" s="38">
        <f>IF(H105=0,0,Prosumer_ONE!$I26)</f>
        <v>0</v>
      </c>
      <c r="I245" s="38">
        <f>IF(I105=0,0,Prosumer_ONE!$I26)</f>
        <v>0</v>
      </c>
      <c r="J245" s="38">
        <f>IF(J105=0,0,Prosumer_ONE!$I26)</f>
        <v>0</v>
      </c>
      <c r="K245" s="38">
        <f>IF(K105=0,0,Prosumer_ONE!$I26)</f>
        <v>0</v>
      </c>
      <c r="L245" s="38">
        <f>IF(L105=0,0,Prosumer_ONE!$I26)</f>
        <v>0</v>
      </c>
      <c r="M245" s="38">
        <f>IF(M105=0,0,Prosumer_ONE!$I26)</f>
        <v>0</v>
      </c>
      <c r="N245" s="38">
        <f>IF(N105=0,0,Prosumer_ONE!$I26)</f>
        <v>0</v>
      </c>
      <c r="O245" s="38">
        <f>IF(O105=0,0,Prosumer_ONE!$I26)</f>
        <v>0</v>
      </c>
      <c r="P245" s="38">
        <f>IF(P105=0,0,Prosumer_ONE!$I26)</f>
        <v>0</v>
      </c>
      <c r="Q245" s="38">
        <f>IF(Q105=0,0,Prosumer_ONE!$I26)</f>
        <v>0</v>
      </c>
      <c r="R245" s="38">
        <f>IF(R105=0,0,Prosumer_ONE!$I26)</f>
        <v>0</v>
      </c>
      <c r="S245" s="38">
        <f>IF(S105=0,0,Prosumer_ONE!$I26)</f>
        <v>0</v>
      </c>
      <c r="T245" s="38">
        <f>IF(T105=0,0,Prosumer_ONE!$I26)</f>
        <v>0</v>
      </c>
      <c r="U245" s="38">
        <f>IF(U105=0,0,Prosumer_ONE!$I26)</f>
        <v>0</v>
      </c>
      <c r="V245">
        <v>13</v>
      </c>
      <c r="Z245">
        <v>13</v>
      </c>
      <c r="AA245" s="38">
        <f>IF(AA105=0,0,Prosumer_ANE!$I26)</f>
        <v>0</v>
      </c>
      <c r="AB245" s="38">
        <f>IF(AB105=0,0,Prosumer_ANE!$I26)</f>
        <v>0</v>
      </c>
      <c r="AC245" s="38">
        <f>IF(AC105=0,0,Prosumer_ANE!$I26)</f>
        <v>0</v>
      </c>
      <c r="AD245" s="38">
        <f>IF(AD105=0,0,Prosumer_ANE!$I26)</f>
        <v>0</v>
      </c>
      <c r="AE245" s="38">
        <f>IF(AE105=0,0,Prosumer_ANE!$I26)</f>
        <v>0</v>
      </c>
      <c r="AF245" s="38">
        <f>IF(AF105=0,0,Prosumer_ANE!$I26)</f>
        <v>0</v>
      </c>
      <c r="AG245" s="38">
        <f>IF(AG105=0,0,Prosumer_ANE!$I26)</f>
        <v>0</v>
      </c>
      <c r="AH245" s="38">
        <f>IF(AH105=0,0,Prosumer_ANE!$I26)</f>
        <v>0</v>
      </c>
      <c r="AI245" s="38">
        <f>IF(AI105=0,0,Prosumer_ANE!$I26)</f>
        <v>0</v>
      </c>
      <c r="AJ245" s="38">
        <f>IF(AJ105=0,0,Prosumer_ANE!$I26)</f>
        <v>0</v>
      </c>
      <c r="AK245" s="38">
        <f>IF(AK105=0,0,Prosumer_ANE!$I26)</f>
        <v>0</v>
      </c>
      <c r="AL245" s="38">
        <f>IF(AL105=0,0,Prosumer_ANE!$I26)</f>
        <v>0</v>
      </c>
      <c r="AM245" s="38">
        <f>IF(AM105=0,0,Prosumer_ANE!$I26)</f>
        <v>0</v>
      </c>
      <c r="AN245" s="38">
        <f>IF(AN105=0,0,Prosumer_ANE!$I26)</f>
        <v>0</v>
      </c>
      <c r="AO245" s="38">
        <f>IF(AO105=0,0,Prosumer_ANE!$I26)</f>
        <v>0</v>
      </c>
      <c r="AP245" s="38">
        <f>IF(AP105=0,0,Prosumer_ANE!$I26)</f>
        <v>0</v>
      </c>
      <c r="AQ245" s="38">
        <f>IF(AQ105=0,0,Prosumer_ANE!$I26)</f>
        <v>0</v>
      </c>
      <c r="AR245" s="38">
        <f>IF(AR105=0,0,Prosumer_ANE!$I26)</f>
        <v>0</v>
      </c>
      <c r="AS245" s="38">
        <f>IF(AS105=0,0,Prosumer_ANE!$I26)</f>
        <v>0</v>
      </c>
      <c r="AT245" s="38">
        <f>IF(AT105=0,0,Prosumer_ANE!$I26)</f>
        <v>0</v>
      </c>
      <c r="AU245">
        <v>13</v>
      </c>
    </row>
    <row r="246" spans="1:47">
      <c r="A246">
        <v>14</v>
      </c>
      <c r="B246" s="38">
        <f>IF(B106=0,0,Prosumer_ONE!$I27)</f>
        <v>0</v>
      </c>
      <c r="C246" s="38">
        <f>IF(C106=0,0,Prosumer_ONE!$I27)</f>
        <v>0</v>
      </c>
      <c r="D246" s="38">
        <f>IF(D106=0,0,Prosumer_ONE!$I27)</f>
        <v>0</v>
      </c>
      <c r="E246" s="38">
        <f>IF(E106=0,0,Prosumer_ONE!$I27)</f>
        <v>0</v>
      </c>
      <c r="F246" s="38">
        <f>IF(F106=0,0,Prosumer_ONE!$I27)</f>
        <v>0</v>
      </c>
      <c r="G246" s="38">
        <f>IF(G106=0,0,Prosumer_ONE!$I27)</f>
        <v>0</v>
      </c>
      <c r="H246" s="38">
        <f>IF(H106=0,0,Prosumer_ONE!$I27)</f>
        <v>0</v>
      </c>
      <c r="I246" s="38">
        <f>IF(I106=0,0,Prosumer_ONE!$I27)</f>
        <v>0</v>
      </c>
      <c r="J246" s="38">
        <f>IF(J106=0,0,Prosumer_ONE!$I27)</f>
        <v>0</v>
      </c>
      <c r="K246" s="38">
        <f>IF(K106=0,0,Prosumer_ONE!$I27)</f>
        <v>0</v>
      </c>
      <c r="L246" s="38">
        <f>IF(L106=0,0,Prosumer_ONE!$I27)</f>
        <v>0</v>
      </c>
      <c r="M246" s="38">
        <f>IF(M106=0,0,Prosumer_ONE!$I27)</f>
        <v>0</v>
      </c>
      <c r="N246" s="38">
        <f>IF(N106=0,0,Prosumer_ONE!$I27)</f>
        <v>0</v>
      </c>
      <c r="O246" s="38">
        <f>IF(O106=0,0,Prosumer_ONE!$I27)</f>
        <v>0</v>
      </c>
      <c r="P246" s="38">
        <f>IF(P106=0,0,Prosumer_ONE!$I27)</f>
        <v>0</v>
      </c>
      <c r="Q246" s="38">
        <f>IF(Q106=0,0,Prosumer_ONE!$I27)</f>
        <v>0</v>
      </c>
      <c r="R246" s="38">
        <f>IF(R106=0,0,Prosumer_ONE!$I27)</f>
        <v>0</v>
      </c>
      <c r="S246" s="38">
        <f>IF(S106=0,0,Prosumer_ONE!$I27)</f>
        <v>0</v>
      </c>
      <c r="T246" s="38">
        <f>IF(T106=0,0,Prosumer_ONE!$I27)</f>
        <v>0</v>
      </c>
      <c r="U246" s="38">
        <f>IF(U106=0,0,Prosumer_ONE!$I27)</f>
        <v>0</v>
      </c>
      <c r="V246">
        <v>14</v>
      </c>
      <c r="Z246">
        <v>14</v>
      </c>
      <c r="AA246" s="38">
        <f>IF(AA106=0,0,Prosumer_ANE!$I27)</f>
        <v>0</v>
      </c>
      <c r="AB246" s="38">
        <f>IF(AB106=0,0,Prosumer_ANE!$I27)</f>
        <v>0</v>
      </c>
      <c r="AC246" s="38">
        <f>IF(AC106=0,0,Prosumer_ANE!$I27)</f>
        <v>0</v>
      </c>
      <c r="AD246" s="38">
        <f>IF(AD106=0,0,Prosumer_ANE!$I27)</f>
        <v>0</v>
      </c>
      <c r="AE246" s="38">
        <f>IF(AE106=0,0,Prosumer_ANE!$I27)</f>
        <v>0</v>
      </c>
      <c r="AF246" s="38">
        <f>IF(AF106=0,0,Prosumer_ANE!$I27)</f>
        <v>0</v>
      </c>
      <c r="AG246" s="38">
        <f>IF(AG106=0,0,Prosumer_ANE!$I27)</f>
        <v>0</v>
      </c>
      <c r="AH246" s="38">
        <f>IF(AH106=0,0,Prosumer_ANE!$I27)</f>
        <v>0</v>
      </c>
      <c r="AI246" s="38">
        <f>IF(AI106=0,0,Prosumer_ANE!$I27)</f>
        <v>0</v>
      </c>
      <c r="AJ246" s="38">
        <f>IF(AJ106=0,0,Prosumer_ANE!$I27)</f>
        <v>0</v>
      </c>
      <c r="AK246" s="38">
        <f>IF(AK106=0,0,Prosumer_ANE!$I27)</f>
        <v>0</v>
      </c>
      <c r="AL246" s="38">
        <f>IF(AL106=0,0,Prosumer_ANE!$I27)</f>
        <v>0</v>
      </c>
      <c r="AM246" s="38">
        <f>IF(AM106=0,0,Prosumer_ANE!$I27)</f>
        <v>0</v>
      </c>
      <c r="AN246" s="38">
        <f>IF(AN106=0,0,Prosumer_ANE!$I27)</f>
        <v>0</v>
      </c>
      <c r="AO246" s="38">
        <f>IF(AO106=0,0,Prosumer_ANE!$I27)</f>
        <v>0</v>
      </c>
      <c r="AP246" s="38">
        <f>IF(AP106=0,0,Prosumer_ANE!$I27)</f>
        <v>0</v>
      </c>
      <c r="AQ246" s="38">
        <f>IF(AQ106=0,0,Prosumer_ANE!$I27)</f>
        <v>0</v>
      </c>
      <c r="AR246" s="38">
        <f>IF(AR106=0,0,Prosumer_ANE!$I27)</f>
        <v>0</v>
      </c>
      <c r="AS246" s="38">
        <f>IF(AS106=0,0,Prosumer_ANE!$I27)</f>
        <v>0</v>
      </c>
      <c r="AT246" s="38">
        <f>IF(AT106=0,0,Prosumer_ANE!$I27)</f>
        <v>0</v>
      </c>
      <c r="AU246">
        <v>14</v>
      </c>
    </row>
    <row r="247" spans="1:47">
      <c r="A247">
        <v>15</v>
      </c>
      <c r="B247" s="38">
        <f>IF(B107=0,0,Prosumer_ONE!$I28)</f>
        <v>0</v>
      </c>
      <c r="C247" s="38">
        <f>IF(C107=0,0,Prosumer_ONE!$I28)</f>
        <v>0</v>
      </c>
      <c r="D247" s="38">
        <f>IF(D107=0,0,Prosumer_ONE!$I28)</f>
        <v>0</v>
      </c>
      <c r="E247" s="38">
        <f>IF(E107=0,0,Prosumer_ONE!$I28)</f>
        <v>0</v>
      </c>
      <c r="F247" s="38">
        <f>IF(F107=0,0,Prosumer_ONE!$I28)</f>
        <v>0</v>
      </c>
      <c r="G247" s="38">
        <f>IF(G107=0,0,Prosumer_ONE!$I28)</f>
        <v>0</v>
      </c>
      <c r="H247" s="38">
        <f>IF(H107=0,0,Prosumer_ONE!$I28)</f>
        <v>0</v>
      </c>
      <c r="I247" s="38">
        <f>IF(I107=0,0,Prosumer_ONE!$I28)</f>
        <v>0</v>
      </c>
      <c r="J247" s="38">
        <f>IF(J107=0,0,Prosumer_ONE!$I28)</f>
        <v>0</v>
      </c>
      <c r="K247" s="38">
        <f>IF(K107=0,0,Prosumer_ONE!$I28)</f>
        <v>0</v>
      </c>
      <c r="L247" s="38">
        <f>IF(L107=0,0,Prosumer_ONE!$I28)</f>
        <v>0</v>
      </c>
      <c r="M247" s="38">
        <f>IF(M107=0,0,Prosumer_ONE!$I28)</f>
        <v>0</v>
      </c>
      <c r="N247" s="38">
        <f>IF(N107=0,0,Prosumer_ONE!$I28)</f>
        <v>0</v>
      </c>
      <c r="O247" s="38">
        <f>IF(O107=0,0,Prosumer_ONE!$I28)</f>
        <v>0</v>
      </c>
      <c r="P247" s="38">
        <f>IF(P107=0,0,Prosumer_ONE!$I28)</f>
        <v>0</v>
      </c>
      <c r="Q247" s="38">
        <f>IF(Q107=0,0,Prosumer_ONE!$I28)</f>
        <v>0</v>
      </c>
      <c r="R247" s="38">
        <f>IF(R107=0,0,Prosumer_ONE!$I28)</f>
        <v>0</v>
      </c>
      <c r="S247" s="38">
        <f>IF(S107=0,0,Prosumer_ONE!$I28)</f>
        <v>0</v>
      </c>
      <c r="T247" s="38">
        <f>IF(T107=0,0,Prosumer_ONE!$I28)</f>
        <v>0</v>
      </c>
      <c r="U247" s="38">
        <f>IF(U107=0,0,Prosumer_ONE!$I28)</f>
        <v>0</v>
      </c>
      <c r="V247">
        <v>15</v>
      </c>
      <c r="Z247">
        <v>15</v>
      </c>
      <c r="AA247" s="38">
        <f>IF(AA107=0,0,Prosumer_ANE!$I28)</f>
        <v>0</v>
      </c>
      <c r="AB247" s="38">
        <f>IF(AB107=0,0,Prosumer_ANE!$I28)</f>
        <v>0</v>
      </c>
      <c r="AC247" s="38">
        <f>IF(AC107=0,0,Prosumer_ANE!$I28)</f>
        <v>0</v>
      </c>
      <c r="AD247" s="38">
        <f>IF(AD107=0,0,Prosumer_ANE!$I28)</f>
        <v>0</v>
      </c>
      <c r="AE247" s="38">
        <f>IF(AE107=0,0,Prosumer_ANE!$I28)</f>
        <v>0</v>
      </c>
      <c r="AF247" s="38">
        <f>IF(AF107=0,0,Prosumer_ANE!$I28)</f>
        <v>0</v>
      </c>
      <c r="AG247" s="38">
        <f>IF(AG107=0,0,Prosumer_ANE!$I28)</f>
        <v>0</v>
      </c>
      <c r="AH247" s="38">
        <f>IF(AH107=0,0,Prosumer_ANE!$I28)</f>
        <v>0</v>
      </c>
      <c r="AI247" s="38">
        <f>IF(AI107=0,0,Prosumer_ANE!$I28)</f>
        <v>0</v>
      </c>
      <c r="AJ247" s="38">
        <f>IF(AJ107=0,0,Prosumer_ANE!$I28)</f>
        <v>0</v>
      </c>
      <c r="AK247" s="38">
        <f>IF(AK107=0,0,Prosumer_ANE!$I28)</f>
        <v>0</v>
      </c>
      <c r="AL247" s="38">
        <f>IF(AL107=0,0,Prosumer_ANE!$I28)</f>
        <v>0</v>
      </c>
      <c r="AM247" s="38">
        <f>IF(AM107=0,0,Prosumer_ANE!$I28)</f>
        <v>0</v>
      </c>
      <c r="AN247" s="38">
        <f>IF(AN107=0,0,Prosumer_ANE!$I28)</f>
        <v>0</v>
      </c>
      <c r="AO247" s="38">
        <f>IF(AO107=0,0,Prosumer_ANE!$I28)</f>
        <v>0</v>
      </c>
      <c r="AP247" s="38">
        <f>IF(AP107=0,0,Prosumer_ANE!$I28)</f>
        <v>0</v>
      </c>
      <c r="AQ247" s="38">
        <f>IF(AQ107=0,0,Prosumer_ANE!$I28)</f>
        <v>0</v>
      </c>
      <c r="AR247" s="38">
        <f>IF(AR107=0,0,Prosumer_ANE!$I28)</f>
        <v>0</v>
      </c>
      <c r="AS247" s="38">
        <f>IF(AS107=0,0,Prosumer_ANE!$I28)</f>
        <v>0</v>
      </c>
      <c r="AT247" s="38">
        <f>IF(AT107=0,0,Prosumer_ANE!$I28)</f>
        <v>0</v>
      </c>
      <c r="AU247">
        <v>15</v>
      </c>
    </row>
    <row r="248" spans="1:47">
      <c r="A248">
        <v>16</v>
      </c>
      <c r="B248" s="38">
        <f>IF(B108=0,0,Prosumer_ONE!$I29)</f>
        <v>0</v>
      </c>
      <c r="C248" s="38">
        <f>IF(C108=0,0,Prosumer_ONE!$I29)</f>
        <v>0</v>
      </c>
      <c r="D248" s="38">
        <f>IF(D108=0,0,Prosumer_ONE!$I29)</f>
        <v>0</v>
      </c>
      <c r="E248" s="38">
        <f>IF(E108=0,0,Prosumer_ONE!$I29)</f>
        <v>0</v>
      </c>
      <c r="F248" s="38">
        <f>IF(F108=0,0,Prosumer_ONE!$I29)</f>
        <v>0</v>
      </c>
      <c r="G248" s="38">
        <f>IF(G108=0,0,Prosumer_ONE!$I29)</f>
        <v>0</v>
      </c>
      <c r="H248" s="38">
        <f>IF(H108=0,0,Prosumer_ONE!$I29)</f>
        <v>0</v>
      </c>
      <c r="I248" s="38">
        <f>IF(I108=0,0,Prosumer_ONE!$I29)</f>
        <v>0</v>
      </c>
      <c r="J248" s="38">
        <f>IF(J108=0,0,Prosumer_ONE!$I29)</f>
        <v>0</v>
      </c>
      <c r="K248" s="38">
        <f>IF(K108=0,0,Prosumer_ONE!$I29)</f>
        <v>0</v>
      </c>
      <c r="L248" s="38">
        <f>IF(L108=0,0,Prosumer_ONE!$I29)</f>
        <v>0</v>
      </c>
      <c r="M248" s="38">
        <f>IF(M108=0,0,Prosumer_ONE!$I29)</f>
        <v>0</v>
      </c>
      <c r="N248" s="38">
        <f>IF(N108=0,0,Prosumer_ONE!$I29)</f>
        <v>0</v>
      </c>
      <c r="O248" s="38">
        <f>IF(O108=0,0,Prosumer_ONE!$I29)</f>
        <v>0</v>
      </c>
      <c r="P248" s="38">
        <f>IF(P108=0,0,Prosumer_ONE!$I29)</f>
        <v>0</v>
      </c>
      <c r="Q248" s="38">
        <f>IF(Q108=0,0,Prosumer_ONE!$I29)</f>
        <v>0</v>
      </c>
      <c r="R248" s="38">
        <f>IF(R108=0,0,Prosumer_ONE!$I29)</f>
        <v>0</v>
      </c>
      <c r="S248" s="38">
        <f>IF(S108=0,0,Prosumer_ONE!$I29)</f>
        <v>0</v>
      </c>
      <c r="T248" s="38">
        <f>IF(T108=0,0,Prosumer_ONE!$I29)</f>
        <v>0</v>
      </c>
      <c r="U248" s="38">
        <f>IF(U108=0,0,Prosumer_ONE!$I29)</f>
        <v>0</v>
      </c>
      <c r="V248">
        <v>16</v>
      </c>
      <c r="Z248">
        <v>16</v>
      </c>
      <c r="AA248" s="38">
        <f>IF(AA108=0,0,Prosumer_ANE!$I29)</f>
        <v>0</v>
      </c>
      <c r="AB248" s="38">
        <f>IF(AB108=0,0,Prosumer_ANE!$I29)</f>
        <v>0</v>
      </c>
      <c r="AC248" s="38">
        <f>IF(AC108=0,0,Prosumer_ANE!$I29)</f>
        <v>0</v>
      </c>
      <c r="AD248" s="38">
        <f>IF(AD108=0,0,Prosumer_ANE!$I29)</f>
        <v>0</v>
      </c>
      <c r="AE248" s="38">
        <f>IF(AE108=0,0,Prosumer_ANE!$I29)</f>
        <v>0</v>
      </c>
      <c r="AF248" s="38">
        <f>IF(AF108=0,0,Prosumer_ANE!$I29)</f>
        <v>0</v>
      </c>
      <c r="AG248" s="38">
        <f>IF(AG108=0,0,Prosumer_ANE!$I29)</f>
        <v>0</v>
      </c>
      <c r="AH248" s="38">
        <f>IF(AH108=0,0,Prosumer_ANE!$I29)</f>
        <v>0</v>
      </c>
      <c r="AI248" s="38">
        <f>IF(AI108=0,0,Prosumer_ANE!$I29)</f>
        <v>0</v>
      </c>
      <c r="AJ248" s="38">
        <f>IF(AJ108=0,0,Prosumer_ANE!$I29)</f>
        <v>0</v>
      </c>
      <c r="AK248" s="38">
        <f>IF(AK108=0,0,Prosumer_ANE!$I29)</f>
        <v>0</v>
      </c>
      <c r="AL248" s="38">
        <f>IF(AL108=0,0,Prosumer_ANE!$I29)</f>
        <v>0</v>
      </c>
      <c r="AM248" s="38">
        <f>IF(AM108=0,0,Prosumer_ANE!$I29)</f>
        <v>0</v>
      </c>
      <c r="AN248" s="38">
        <f>IF(AN108=0,0,Prosumer_ANE!$I29)</f>
        <v>0</v>
      </c>
      <c r="AO248" s="38">
        <f>IF(AO108=0,0,Prosumer_ANE!$I29)</f>
        <v>0</v>
      </c>
      <c r="AP248" s="38">
        <f>IF(AP108=0,0,Prosumer_ANE!$I29)</f>
        <v>0</v>
      </c>
      <c r="AQ248" s="38">
        <f>IF(AQ108=0,0,Prosumer_ANE!$I29)</f>
        <v>0</v>
      </c>
      <c r="AR248" s="38">
        <f>IF(AR108=0,0,Prosumer_ANE!$I29)</f>
        <v>0</v>
      </c>
      <c r="AS248" s="38">
        <f>IF(AS108=0,0,Prosumer_ANE!$I29)</f>
        <v>0</v>
      </c>
      <c r="AT248" s="38">
        <f>IF(AT108=0,0,Prosumer_ANE!$I29)</f>
        <v>0</v>
      </c>
      <c r="AU248">
        <v>16</v>
      </c>
    </row>
    <row r="249" spans="1:47">
      <c r="A249">
        <v>17</v>
      </c>
      <c r="B249" s="38">
        <f>IF(B109=0,0,Prosumer_ONE!$I30)</f>
        <v>0</v>
      </c>
      <c r="C249" s="38">
        <f>IF(C109=0,0,Prosumer_ONE!$I30)</f>
        <v>0</v>
      </c>
      <c r="D249" s="38">
        <f>IF(D109=0,0,Prosumer_ONE!$I30)</f>
        <v>0</v>
      </c>
      <c r="E249" s="38">
        <f>IF(E109=0,0,Prosumer_ONE!$I30)</f>
        <v>0</v>
      </c>
      <c r="F249" s="38">
        <f>IF(F109=0,0,Prosumer_ONE!$I30)</f>
        <v>0</v>
      </c>
      <c r="G249" s="38">
        <f>IF(G109=0,0,Prosumer_ONE!$I30)</f>
        <v>0</v>
      </c>
      <c r="H249" s="38">
        <f>IF(H109=0,0,Prosumer_ONE!$I30)</f>
        <v>0</v>
      </c>
      <c r="I249" s="38">
        <f>IF(I109=0,0,Prosumer_ONE!$I30)</f>
        <v>0</v>
      </c>
      <c r="J249" s="38">
        <f>IF(J109=0,0,Prosumer_ONE!$I30)</f>
        <v>0</v>
      </c>
      <c r="K249" s="38">
        <f>IF(K109=0,0,Prosumer_ONE!$I30)</f>
        <v>0</v>
      </c>
      <c r="L249" s="38">
        <f>IF(L109=0,0,Prosumer_ONE!$I30)</f>
        <v>0</v>
      </c>
      <c r="M249" s="38">
        <f>IF(M109=0,0,Prosumer_ONE!$I30)</f>
        <v>0</v>
      </c>
      <c r="N249" s="38">
        <f>IF(N109=0,0,Prosumer_ONE!$I30)</f>
        <v>0</v>
      </c>
      <c r="O249" s="38">
        <f>IF(O109=0,0,Prosumer_ONE!$I30)</f>
        <v>0</v>
      </c>
      <c r="P249" s="38">
        <f>IF(P109=0,0,Prosumer_ONE!$I30)</f>
        <v>0</v>
      </c>
      <c r="Q249" s="38">
        <f>IF(Q109=0,0,Prosumer_ONE!$I30)</f>
        <v>0</v>
      </c>
      <c r="R249" s="38">
        <f>IF(R109=0,0,Prosumer_ONE!$I30)</f>
        <v>0</v>
      </c>
      <c r="S249" s="38">
        <f>IF(S109=0,0,Prosumer_ONE!$I30)</f>
        <v>0</v>
      </c>
      <c r="T249" s="38">
        <f>IF(T109=0,0,Prosumer_ONE!$I30)</f>
        <v>0</v>
      </c>
      <c r="U249" s="38">
        <f>IF(U109=0,0,Prosumer_ONE!$I30)</f>
        <v>0</v>
      </c>
      <c r="V249">
        <v>17</v>
      </c>
      <c r="Z249">
        <v>17</v>
      </c>
      <c r="AA249" s="38">
        <f>IF(AA109=0,0,Prosumer_ANE!$I30)</f>
        <v>0</v>
      </c>
      <c r="AB249" s="38">
        <f>IF(AB109=0,0,Prosumer_ANE!$I30)</f>
        <v>0</v>
      </c>
      <c r="AC249" s="38">
        <f>IF(AC109=0,0,Prosumer_ANE!$I30)</f>
        <v>0</v>
      </c>
      <c r="AD249" s="38">
        <f>IF(AD109=0,0,Prosumer_ANE!$I30)</f>
        <v>0</v>
      </c>
      <c r="AE249" s="38">
        <f>IF(AE109=0,0,Prosumer_ANE!$I30)</f>
        <v>0</v>
      </c>
      <c r="AF249" s="38">
        <f>IF(AF109=0,0,Prosumer_ANE!$I30)</f>
        <v>0</v>
      </c>
      <c r="AG249" s="38">
        <f>IF(AG109=0,0,Prosumer_ANE!$I30)</f>
        <v>0</v>
      </c>
      <c r="AH249" s="38">
        <f>IF(AH109=0,0,Prosumer_ANE!$I30)</f>
        <v>0</v>
      </c>
      <c r="AI249" s="38">
        <f>IF(AI109=0,0,Prosumer_ANE!$I30)</f>
        <v>0</v>
      </c>
      <c r="AJ249" s="38">
        <f>IF(AJ109=0,0,Prosumer_ANE!$I30)</f>
        <v>0</v>
      </c>
      <c r="AK249" s="38">
        <f>IF(AK109=0,0,Prosumer_ANE!$I30)</f>
        <v>0</v>
      </c>
      <c r="AL249" s="38">
        <f>IF(AL109=0,0,Prosumer_ANE!$I30)</f>
        <v>0</v>
      </c>
      <c r="AM249" s="38">
        <f>IF(AM109=0,0,Prosumer_ANE!$I30)</f>
        <v>0</v>
      </c>
      <c r="AN249" s="38">
        <f>IF(AN109=0,0,Prosumer_ANE!$I30)</f>
        <v>0</v>
      </c>
      <c r="AO249" s="38">
        <f>IF(AO109=0,0,Prosumer_ANE!$I30)</f>
        <v>0</v>
      </c>
      <c r="AP249" s="38">
        <f>IF(AP109=0,0,Prosumer_ANE!$I30)</f>
        <v>0</v>
      </c>
      <c r="AQ249" s="38">
        <f>IF(AQ109=0,0,Prosumer_ANE!$I30)</f>
        <v>0</v>
      </c>
      <c r="AR249" s="38">
        <f>IF(AR109=0,0,Prosumer_ANE!$I30)</f>
        <v>0</v>
      </c>
      <c r="AS249" s="38">
        <f>IF(AS109=0,0,Prosumer_ANE!$I30)</f>
        <v>0</v>
      </c>
      <c r="AT249" s="38">
        <f>IF(AT109=0,0,Prosumer_ANE!$I30)</f>
        <v>0</v>
      </c>
      <c r="AU249">
        <v>17</v>
      </c>
    </row>
    <row r="250" spans="1:47">
      <c r="A250">
        <v>18</v>
      </c>
      <c r="B250" s="38">
        <f>IF(B110=0,0,Prosumer_ONE!$I31)</f>
        <v>0</v>
      </c>
      <c r="C250" s="38">
        <f>IF(C110=0,0,Prosumer_ONE!$I31)</f>
        <v>0</v>
      </c>
      <c r="D250" s="38">
        <f>IF(D110=0,0,Prosumer_ONE!$I31)</f>
        <v>0</v>
      </c>
      <c r="E250" s="38">
        <f>IF(E110=0,0,Prosumer_ONE!$I31)</f>
        <v>0</v>
      </c>
      <c r="F250" s="38">
        <f>IF(F110=0,0,Prosumer_ONE!$I31)</f>
        <v>0</v>
      </c>
      <c r="G250" s="38">
        <f>IF(G110=0,0,Prosumer_ONE!$I31)</f>
        <v>0</v>
      </c>
      <c r="H250" s="38">
        <f>IF(H110=0,0,Prosumer_ONE!$I31)</f>
        <v>0</v>
      </c>
      <c r="I250" s="38">
        <f>IF(I110=0,0,Prosumer_ONE!$I31)</f>
        <v>0</v>
      </c>
      <c r="J250" s="38">
        <f>IF(J110=0,0,Prosumer_ONE!$I31)</f>
        <v>0</v>
      </c>
      <c r="K250" s="38">
        <f>IF(K110=0,0,Prosumer_ONE!$I31)</f>
        <v>0</v>
      </c>
      <c r="L250" s="38">
        <f>IF(L110=0,0,Prosumer_ONE!$I31)</f>
        <v>0</v>
      </c>
      <c r="M250" s="38">
        <f>IF(M110=0,0,Prosumer_ONE!$I31)</f>
        <v>0</v>
      </c>
      <c r="N250" s="38">
        <f>IF(N110=0,0,Prosumer_ONE!$I31)</f>
        <v>0</v>
      </c>
      <c r="O250" s="38">
        <f>IF(O110=0,0,Prosumer_ONE!$I31)</f>
        <v>0</v>
      </c>
      <c r="P250" s="38">
        <f>IF(P110=0,0,Prosumer_ONE!$I31)</f>
        <v>0</v>
      </c>
      <c r="Q250" s="38">
        <f>IF(Q110=0,0,Prosumer_ONE!$I31)</f>
        <v>0</v>
      </c>
      <c r="R250" s="38">
        <f>IF(R110=0,0,Prosumer_ONE!$I31)</f>
        <v>0</v>
      </c>
      <c r="S250" s="38">
        <f>IF(S110=0,0,Prosumer_ONE!$I31)</f>
        <v>0</v>
      </c>
      <c r="T250" s="38">
        <f>IF(T110=0,0,Prosumer_ONE!$I31)</f>
        <v>0</v>
      </c>
      <c r="U250" s="38">
        <f>IF(U110=0,0,Prosumer_ONE!$I31)</f>
        <v>0</v>
      </c>
      <c r="V250">
        <v>18</v>
      </c>
      <c r="Z250">
        <v>18</v>
      </c>
      <c r="AA250" s="38">
        <f>IF(AA110=0,0,Prosumer_ANE!$I31)</f>
        <v>0</v>
      </c>
      <c r="AB250" s="38">
        <f>IF(AB110=0,0,Prosumer_ANE!$I31)</f>
        <v>0</v>
      </c>
      <c r="AC250" s="38">
        <f>IF(AC110=0,0,Prosumer_ANE!$I31)</f>
        <v>0</v>
      </c>
      <c r="AD250" s="38">
        <f>IF(AD110=0,0,Prosumer_ANE!$I31)</f>
        <v>0</v>
      </c>
      <c r="AE250" s="38">
        <f>IF(AE110=0,0,Prosumer_ANE!$I31)</f>
        <v>0</v>
      </c>
      <c r="AF250" s="38">
        <f>IF(AF110=0,0,Prosumer_ANE!$I31)</f>
        <v>0</v>
      </c>
      <c r="AG250" s="38">
        <f>IF(AG110=0,0,Prosumer_ANE!$I31)</f>
        <v>0</v>
      </c>
      <c r="AH250" s="38">
        <f>IF(AH110=0,0,Prosumer_ANE!$I31)</f>
        <v>0</v>
      </c>
      <c r="AI250" s="38">
        <f>IF(AI110=0,0,Prosumer_ANE!$I31)</f>
        <v>0</v>
      </c>
      <c r="AJ250" s="38">
        <f>IF(AJ110=0,0,Prosumer_ANE!$I31)</f>
        <v>0</v>
      </c>
      <c r="AK250" s="38">
        <f>IF(AK110=0,0,Prosumer_ANE!$I31)</f>
        <v>0</v>
      </c>
      <c r="AL250" s="38">
        <f>IF(AL110=0,0,Prosumer_ANE!$I31)</f>
        <v>0</v>
      </c>
      <c r="AM250" s="38">
        <f>IF(AM110=0,0,Prosumer_ANE!$I31)</f>
        <v>0</v>
      </c>
      <c r="AN250" s="38">
        <f>IF(AN110=0,0,Prosumer_ANE!$I31)</f>
        <v>0</v>
      </c>
      <c r="AO250" s="38">
        <f>IF(AO110=0,0,Prosumer_ANE!$I31)</f>
        <v>0</v>
      </c>
      <c r="AP250" s="38">
        <f>IF(AP110=0,0,Prosumer_ANE!$I31)</f>
        <v>0</v>
      </c>
      <c r="AQ250" s="38">
        <f>IF(AQ110=0,0,Prosumer_ANE!$I31)</f>
        <v>0</v>
      </c>
      <c r="AR250" s="38">
        <f>IF(AR110=0,0,Prosumer_ANE!$I31)</f>
        <v>0</v>
      </c>
      <c r="AS250" s="38">
        <f>IF(AS110=0,0,Prosumer_ANE!$I31)</f>
        <v>0</v>
      </c>
      <c r="AT250" s="38">
        <f>IF(AT110=0,0,Prosumer_ANE!$I31)</f>
        <v>0</v>
      </c>
      <c r="AU250">
        <v>18</v>
      </c>
    </row>
    <row r="251" spans="1:47">
      <c r="A251">
        <v>19</v>
      </c>
      <c r="B251" s="38">
        <f>IF(B111=0,0,Prosumer_ONE!$I32)</f>
        <v>0</v>
      </c>
      <c r="C251" s="38">
        <f>IF(C111=0,0,Prosumer_ONE!$I32)</f>
        <v>0</v>
      </c>
      <c r="D251" s="38">
        <f>IF(D111=0,0,Prosumer_ONE!$I32)</f>
        <v>0</v>
      </c>
      <c r="E251" s="38">
        <f>IF(E111=0,0,Prosumer_ONE!$I32)</f>
        <v>0</v>
      </c>
      <c r="F251" s="38">
        <f>IF(F111=0,0,Prosumer_ONE!$I32)</f>
        <v>0</v>
      </c>
      <c r="G251" s="38">
        <f>IF(G111=0,0,Prosumer_ONE!$I32)</f>
        <v>0</v>
      </c>
      <c r="H251" s="38">
        <f>IF(H111=0,0,Prosumer_ONE!$I32)</f>
        <v>0</v>
      </c>
      <c r="I251" s="38">
        <f>IF(I111=0,0,Prosumer_ONE!$I32)</f>
        <v>0</v>
      </c>
      <c r="J251" s="38">
        <f>IF(J111=0,0,Prosumer_ONE!$I32)</f>
        <v>0</v>
      </c>
      <c r="K251" s="38">
        <f>IF(K111=0,0,Prosumer_ONE!$I32)</f>
        <v>0</v>
      </c>
      <c r="L251" s="38">
        <f>IF(L111=0,0,Prosumer_ONE!$I32)</f>
        <v>0</v>
      </c>
      <c r="M251" s="38">
        <f>IF(M111=0,0,Prosumer_ONE!$I32)</f>
        <v>0</v>
      </c>
      <c r="N251" s="38">
        <f>IF(N111=0,0,Prosumer_ONE!$I32)</f>
        <v>0</v>
      </c>
      <c r="O251" s="38">
        <f>IF(O111=0,0,Prosumer_ONE!$I32)</f>
        <v>0</v>
      </c>
      <c r="P251" s="38">
        <f>IF(P111=0,0,Prosumer_ONE!$I32)</f>
        <v>0</v>
      </c>
      <c r="Q251" s="38">
        <f>IF(Q111=0,0,Prosumer_ONE!$I32)</f>
        <v>0</v>
      </c>
      <c r="R251" s="38">
        <f>IF(R111=0,0,Prosumer_ONE!$I32)</f>
        <v>0</v>
      </c>
      <c r="S251" s="38">
        <f>IF(S111=0,0,Prosumer_ONE!$I32)</f>
        <v>0</v>
      </c>
      <c r="T251" s="38">
        <f>IF(T111=0,0,Prosumer_ONE!$I32)</f>
        <v>0</v>
      </c>
      <c r="U251" s="38">
        <f>IF(U111=0,0,Prosumer_ONE!$I32)</f>
        <v>0</v>
      </c>
      <c r="V251">
        <v>19</v>
      </c>
      <c r="Z251">
        <v>19</v>
      </c>
      <c r="AA251" s="38">
        <f>IF(AA111=0,0,Prosumer_ANE!$I32)</f>
        <v>0</v>
      </c>
      <c r="AB251" s="38">
        <f>IF(AB111=0,0,Prosumer_ANE!$I32)</f>
        <v>0</v>
      </c>
      <c r="AC251" s="38">
        <f>IF(AC111=0,0,Prosumer_ANE!$I32)</f>
        <v>0</v>
      </c>
      <c r="AD251" s="38">
        <f>IF(AD111=0,0,Prosumer_ANE!$I32)</f>
        <v>0</v>
      </c>
      <c r="AE251" s="38">
        <f>IF(AE111=0,0,Prosumer_ANE!$I32)</f>
        <v>0</v>
      </c>
      <c r="AF251" s="38">
        <f>IF(AF111=0,0,Prosumer_ANE!$I32)</f>
        <v>0</v>
      </c>
      <c r="AG251" s="38">
        <f>IF(AG111=0,0,Prosumer_ANE!$I32)</f>
        <v>0</v>
      </c>
      <c r="AH251" s="38">
        <f>IF(AH111=0,0,Prosumer_ANE!$I32)</f>
        <v>0</v>
      </c>
      <c r="AI251" s="38">
        <f>IF(AI111=0,0,Prosumer_ANE!$I32)</f>
        <v>0</v>
      </c>
      <c r="AJ251" s="38">
        <f>IF(AJ111=0,0,Prosumer_ANE!$I32)</f>
        <v>0</v>
      </c>
      <c r="AK251" s="38">
        <f>IF(AK111=0,0,Prosumer_ANE!$I32)</f>
        <v>0</v>
      </c>
      <c r="AL251" s="38">
        <f>IF(AL111=0,0,Prosumer_ANE!$I32)</f>
        <v>0</v>
      </c>
      <c r="AM251" s="38">
        <f>IF(AM111=0,0,Prosumer_ANE!$I32)</f>
        <v>0</v>
      </c>
      <c r="AN251" s="38">
        <f>IF(AN111=0,0,Prosumer_ANE!$I32)</f>
        <v>0</v>
      </c>
      <c r="AO251" s="38">
        <f>IF(AO111=0,0,Prosumer_ANE!$I32)</f>
        <v>0</v>
      </c>
      <c r="AP251" s="38">
        <f>IF(AP111=0,0,Prosumer_ANE!$I32)</f>
        <v>0</v>
      </c>
      <c r="AQ251" s="38">
        <f>IF(AQ111=0,0,Prosumer_ANE!$I32)</f>
        <v>0</v>
      </c>
      <c r="AR251" s="38">
        <f>IF(AR111=0,0,Prosumer_ANE!$I32)</f>
        <v>0</v>
      </c>
      <c r="AS251" s="38">
        <f>IF(AS111=0,0,Prosumer_ANE!$I32)</f>
        <v>0</v>
      </c>
      <c r="AT251" s="38">
        <f>IF(AT111=0,0,Prosumer_ANE!$I32)</f>
        <v>0</v>
      </c>
      <c r="AU251">
        <v>19</v>
      </c>
    </row>
    <row r="252" spans="1:47">
      <c r="A252">
        <v>20</v>
      </c>
      <c r="B252" s="38">
        <f>IF(B112=0,0,Prosumer_ONE!$I33)</f>
        <v>0</v>
      </c>
      <c r="C252" s="38">
        <f>IF(C112=0,0,Prosumer_ONE!$I33)</f>
        <v>0</v>
      </c>
      <c r="D252" s="38">
        <f>IF(D112=0,0,Prosumer_ONE!$I33)</f>
        <v>0</v>
      </c>
      <c r="E252" s="38">
        <f>IF(E112=0,0,Prosumer_ONE!$I33)</f>
        <v>0</v>
      </c>
      <c r="F252" s="38">
        <f>IF(F112=0,0,Prosumer_ONE!$I33)</f>
        <v>0</v>
      </c>
      <c r="G252" s="38">
        <f>IF(G112=0,0,Prosumer_ONE!$I33)</f>
        <v>0</v>
      </c>
      <c r="H252" s="38">
        <f>IF(H112=0,0,Prosumer_ONE!$I33)</f>
        <v>0</v>
      </c>
      <c r="I252" s="38">
        <f>IF(I112=0,0,Prosumer_ONE!$I33)</f>
        <v>0</v>
      </c>
      <c r="J252" s="38">
        <f>IF(J112=0,0,Prosumer_ONE!$I33)</f>
        <v>0</v>
      </c>
      <c r="K252" s="38">
        <f>IF(K112=0,0,Prosumer_ONE!$I33)</f>
        <v>0</v>
      </c>
      <c r="L252" s="38">
        <f>IF(L112=0,0,Prosumer_ONE!$I33)</f>
        <v>0</v>
      </c>
      <c r="M252" s="38">
        <f>IF(M112=0,0,Prosumer_ONE!$I33)</f>
        <v>0</v>
      </c>
      <c r="N252" s="38">
        <f>IF(N112=0,0,Prosumer_ONE!$I33)</f>
        <v>0</v>
      </c>
      <c r="O252" s="38">
        <f>IF(O112=0,0,Prosumer_ONE!$I33)</f>
        <v>0</v>
      </c>
      <c r="P252" s="38">
        <f>IF(P112=0,0,Prosumer_ONE!$I33)</f>
        <v>0</v>
      </c>
      <c r="Q252" s="38">
        <f>IF(Q112=0,0,Prosumer_ONE!$I33)</f>
        <v>0</v>
      </c>
      <c r="R252" s="38">
        <f>IF(R112=0,0,Prosumer_ONE!$I33)</f>
        <v>0</v>
      </c>
      <c r="S252" s="38">
        <f>IF(S112=0,0,Prosumer_ONE!$I33)</f>
        <v>0</v>
      </c>
      <c r="T252" s="38">
        <f>IF(T112=0,0,Prosumer_ONE!$I33)</f>
        <v>0</v>
      </c>
      <c r="U252" s="38">
        <f>IF(U112=0,0,Prosumer_ONE!$I33)</f>
        <v>0</v>
      </c>
      <c r="V252">
        <v>20</v>
      </c>
      <c r="Z252">
        <v>20</v>
      </c>
      <c r="AA252" s="38">
        <f>IF(AA112=0,0,Prosumer_ANE!$I33)</f>
        <v>0</v>
      </c>
      <c r="AB252" s="38">
        <f>IF(AB112=0,0,Prosumer_ANE!$I33)</f>
        <v>0</v>
      </c>
      <c r="AC252" s="38">
        <f>IF(AC112=0,0,Prosumer_ANE!$I33)</f>
        <v>0</v>
      </c>
      <c r="AD252" s="38">
        <f>IF(AD112=0,0,Prosumer_ANE!$I33)</f>
        <v>0</v>
      </c>
      <c r="AE252" s="38">
        <f>IF(AE112=0,0,Prosumer_ANE!$I33)</f>
        <v>0</v>
      </c>
      <c r="AF252" s="38">
        <f>IF(AF112=0,0,Prosumer_ANE!$I33)</f>
        <v>0</v>
      </c>
      <c r="AG252" s="38">
        <f>IF(AG112=0,0,Prosumer_ANE!$I33)</f>
        <v>0</v>
      </c>
      <c r="AH252" s="38">
        <f>IF(AH112=0,0,Prosumer_ANE!$I33)</f>
        <v>0</v>
      </c>
      <c r="AI252" s="38">
        <f>IF(AI112=0,0,Prosumer_ANE!$I33)</f>
        <v>0</v>
      </c>
      <c r="AJ252" s="38">
        <f>IF(AJ112=0,0,Prosumer_ANE!$I33)</f>
        <v>0</v>
      </c>
      <c r="AK252" s="38">
        <f>IF(AK112=0,0,Prosumer_ANE!$I33)</f>
        <v>0</v>
      </c>
      <c r="AL252" s="38">
        <f>IF(AL112=0,0,Prosumer_ANE!$I33)</f>
        <v>0</v>
      </c>
      <c r="AM252" s="38">
        <f>IF(AM112=0,0,Prosumer_ANE!$I33)</f>
        <v>0</v>
      </c>
      <c r="AN252" s="38">
        <f>IF(AN112=0,0,Prosumer_ANE!$I33)</f>
        <v>0</v>
      </c>
      <c r="AO252" s="38">
        <f>IF(AO112=0,0,Prosumer_ANE!$I33)</f>
        <v>0</v>
      </c>
      <c r="AP252" s="38">
        <f>IF(AP112=0,0,Prosumer_ANE!$I33)</f>
        <v>0</v>
      </c>
      <c r="AQ252" s="38">
        <f>IF(AQ112=0,0,Prosumer_ANE!$I33)</f>
        <v>0</v>
      </c>
      <c r="AR252" s="38">
        <f>IF(AR112=0,0,Prosumer_ANE!$I33)</f>
        <v>0</v>
      </c>
      <c r="AS252" s="38">
        <f>IF(AS112=0,0,Prosumer_ANE!$I33)</f>
        <v>0</v>
      </c>
      <c r="AT252" s="38">
        <f>IF(AT112=0,0,Prosumer_ANE!$I33)</f>
        <v>0</v>
      </c>
      <c r="AU252">
        <v>20</v>
      </c>
    </row>
    <row r="253" spans="1:47">
      <c r="B253" s="73">
        <f>MAX(B254:B255)</f>
        <v>0</v>
      </c>
      <c r="C253" s="73">
        <f t="shared" ref="C253:U253" si="10">MAX(C254:C255)</f>
        <v>0</v>
      </c>
      <c r="D253" s="73">
        <f t="shared" si="10"/>
        <v>0</v>
      </c>
      <c r="E253" s="73">
        <f t="shared" si="10"/>
        <v>0</v>
      </c>
      <c r="F253" s="73">
        <f t="shared" si="10"/>
        <v>0</v>
      </c>
      <c r="G253" s="73">
        <f t="shared" si="10"/>
        <v>0</v>
      </c>
      <c r="H253" s="73">
        <f t="shared" si="10"/>
        <v>0</v>
      </c>
      <c r="I253" s="73">
        <f t="shared" si="10"/>
        <v>0</v>
      </c>
      <c r="J253" s="73">
        <f t="shared" si="10"/>
        <v>0</v>
      </c>
      <c r="K253" s="73">
        <f t="shared" si="10"/>
        <v>0</v>
      </c>
      <c r="L253" s="73">
        <f t="shared" si="10"/>
        <v>0</v>
      </c>
      <c r="M253" s="73">
        <f t="shared" si="10"/>
        <v>0</v>
      </c>
      <c r="N253" s="73">
        <f t="shared" si="10"/>
        <v>0</v>
      </c>
      <c r="O253" s="73">
        <f t="shared" si="10"/>
        <v>0</v>
      </c>
      <c r="P253" s="73">
        <f t="shared" si="10"/>
        <v>0</v>
      </c>
      <c r="Q253" s="73">
        <f t="shared" si="10"/>
        <v>0</v>
      </c>
      <c r="R253" s="73">
        <f t="shared" si="10"/>
        <v>0</v>
      </c>
      <c r="S253" s="73">
        <f t="shared" si="10"/>
        <v>0</v>
      </c>
      <c r="T253" s="73">
        <f t="shared" si="10"/>
        <v>0</v>
      </c>
      <c r="U253" s="73">
        <f t="shared" si="10"/>
        <v>0</v>
      </c>
      <c r="AA253" s="73">
        <f>MAX(AA254:AA255)</f>
        <v>0</v>
      </c>
      <c r="AB253" s="73">
        <f t="shared" ref="AB253:AT253" si="11">MAX(AB254:AB255)</f>
        <v>0</v>
      </c>
      <c r="AC253" s="73">
        <f t="shared" si="11"/>
        <v>0</v>
      </c>
      <c r="AD253" s="73">
        <f t="shared" si="11"/>
        <v>0</v>
      </c>
      <c r="AE253" s="73">
        <f t="shared" si="11"/>
        <v>0</v>
      </c>
      <c r="AF253" s="73">
        <f t="shared" si="11"/>
        <v>0</v>
      </c>
      <c r="AG253" s="73">
        <f t="shared" si="11"/>
        <v>0</v>
      </c>
      <c r="AH253" s="73">
        <f t="shared" si="11"/>
        <v>0</v>
      </c>
      <c r="AI253" s="73">
        <f t="shared" si="11"/>
        <v>0</v>
      </c>
      <c r="AJ253" s="73">
        <f t="shared" si="11"/>
        <v>0</v>
      </c>
      <c r="AK253" s="73">
        <f t="shared" si="11"/>
        <v>0</v>
      </c>
      <c r="AL253" s="73">
        <f t="shared" si="11"/>
        <v>0</v>
      </c>
      <c r="AM253" s="73">
        <f t="shared" si="11"/>
        <v>0</v>
      </c>
      <c r="AN253" s="73">
        <f t="shared" si="11"/>
        <v>0</v>
      </c>
      <c r="AO253" s="73">
        <f t="shared" si="11"/>
        <v>0</v>
      </c>
      <c r="AP253" s="73">
        <f t="shared" si="11"/>
        <v>0</v>
      </c>
      <c r="AQ253" s="73">
        <f t="shared" si="11"/>
        <v>0</v>
      </c>
      <c r="AR253" s="73">
        <f t="shared" si="11"/>
        <v>0</v>
      </c>
      <c r="AS253" s="73">
        <f t="shared" si="11"/>
        <v>0</v>
      </c>
      <c r="AT253" s="73">
        <f t="shared" si="11"/>
        <v>0</v>
      </c>
    </row>
    <row r="254" spans="1:47">
      <c r="A254" t="s">
        <v>35</v>
      </c>
      <c r="B254" s="38">
        <f>MAX(B233)</f>
        <v>0</v>
      </c>
      <c r="C254" s="38">
        <f>MAX(C233)</f>
        <v>0</v>
      </c>
      <c r="D254" s="38">
        <f>MAX(D233:D234)</f>
        <v>0</v>
      </c>
      <c r="E254" s="38">
        <f>MAX(E233:E235)</f>
        <v>0</v>
      </c>
      <c r="F254" s="38">
        <f>MAX(F233:F236)</f>
        <v>0</v>
      </c>
      <c r="G254" s="38">
        <f>MAX(G233:G237)</f>
        <v>0</v>
      </c>
      <c r="H254" s="38">
        <f>MAX(H233:H238)</f>
        <v>0</v>
      </c>
      <c r="I254" s="38">
        <f>MAX(I233:I239)</f>
        <v>0</v>
      </c>
      <c r="J254" s="38">
        <f>MAX(J233:J240)</f>
        <v>0</v>
      </c>
      <c r="K254" s="38">
        <f>MAX(K233:K241)</f>
        <v>0</v>
      </c>
      <c r="L254" s="38">
        <f>MAX(L233:L242)</f>
        <v>0</v>
      </c>
      <c r="M254" s="38">
        <f>MAX(M233:M243)</f>
        <v>0</v>
      </c>
      <c r="N254" s="38">
        <f>MAX(N233:N244)</f>
        <v>0</v>
      </c>
      <c r="O254" s="38">
        <f>MAX(O233:O245)</f>
        <v>0</v>
      </c>
      <c r="P254" s="38">
        <f>MAX(P233:P246)</f>
        <v>0</v>
      </c>
      <c r="Q254" s="38">
        <f>MAX(Q233:Q247)</f>
        <v>0</v>
      </c>
      <c r="R254" s="38">
        <f>MAX(R233:R248)</f>
        <v>0</v>
      </c>
      <c r="S254" s="38">
        <f>MAX(S233:S249)</f>
        <v>0</v>
      </c>
      <c r="T254" s="38">
        <f>MAX(T233:T250)</f>
        <v>0</v>
      </c>
      <c r="U254" s="38">
        <f>MAX(U233:U251)</f>
        <v>0</v>
      </c>
      <c r="Z254" t="s">
        <v>35</v>
      </c>
      <c r="AA254" s="38">
        <f>MAX(AA233)</f>
        <v>0</v>
      </c>
      <c r="AB254" s="38">
        <f>MAX(AB233)</f>
        <v>0</v>
      </c>
      <c r="AC254" s="38">
        <f>MAX(AC233:AC234)</f>
        <v>0</v>
      </c>
      <c r="AD254" s="38">
        <f>MAX(AD233:AD235)</f>
        <v>0</v>
      </c>
      <c r="AE254" s="38">
        <f>MAX(AE233:AE236)</f>
        <v>0</v>
      </c>
      <c r="AF254" s="38">
        <f>MAX(AF233:AF237)</f>
        <v>0</v>
      </c>
      <c r="AG254" s="38">
        <f>MAX(AG233:AG238)</f>
        <v>0</v>
      </c>
      <c r="AH254" s="38">
        <f>MAX(AH233:AH239)</f>
        <v>0</v>
      </c>
      <c r="AI254" s="38">
        <f>MAX(AI233:AI240)</f>
        <v>0</v>
      </c>
      <c r="AJ254" s="38">
        <f>MAX(AJ233:AJ241)</f>
        <v>0</v>
      </c>
      <c r="AK254" s="38">
        <f>MAX(AK233:AK242)</f>
        <v>0</v>
      </c>
      <c r="AL254" s="38">
        <f>MAX(AL233:AL243)</f>
        <v>0</v>
      </c>
      <c r="AM254" s="38">
        <f>MAX(AM233:AM244)</f>
        <v>0</v>
      </c>
      <c r="AN254" s="38">
        <f>MAX(AN233:AN245)</f>
        <v>0</v>
      </c>
      <c r="AO254" s="38">
        <f>MAX(AO233:AO246)</f>
        <v>0</v>
      </c>
      <c r="AP254" s="38">
        <f>MAX(AP233:AP247)</f>
        <v>0</v>
      </c>
      <c r="AQ254" s="38">
        <f>MAX(AQ233:AQ248)</f>
        <v>0</v>
      </c>
      <c r="AR254" s="38">
        <f>MAX(AR233:AR249)</f>
        <v>0</v>
      </c>
      <c r="AS254" s="38">
        <f>MAX(AS233:AS250)</f>
        <v>0</v>
      </c>
      <c r="AT254" s="38">
        <f>MAX(AT233:AT251)</f>
        <v>0</v>
      </c>
    </row>
    <row r="255" spans="1:47">
      <c r="A255" t="s">
        <v>36</v>
      </c>
      <c r="B255" s="38">
        <f>MAX(B234:B252)</f>
        <v>0</v>
      </c>
      <c r="C255" s="38">
        <f>MAX(C235:C252)</f>
        <v>0</v>
      </c>
      <c r="D255" s="38">
        <f>MAX(D236:D252)</f>
        <v>0</v>
      </c>
      <c r="E255" s="38">
        <f>MAX(E237:E252)</f>
        <v>0</v>
      </c>
      <c r="F255" s="38">
        <f>MAX(F238:F252)</f>
        <v>0</v>
      </c>
      <c r="G255" s="38">
        <f>MAX(G238:G252)</f>
        <v>0</v>
      </c>
      <c r="H255" s="38">
        <f>MAX(H240:H252)</f>
        <v>0</v>
      </c>
      <c r="I255" s="38">
        <f>MAX(I241:I252)</f>
        <v>0</v>
      </c>
      <c r="J255" s="38">
        <f>MAX(J242:J252)</f>
        <v>0</v>
      </c>
      <c r="K255" s="38">
        <f>MAX(K243:K252)</f>
        <v>0</v>
      </c>
      <c r="L255" s="38">
        <f>MAX(L244:L252)</f>
        <v>0</v>
      </c>
      <c r="M255" s="38">
        <f>MAX(M245:M252)</f>
        <v>0</v>
      </c>
      <c r="N255" s="38">
        <f>MAX(N246:N252)</f>
        <v>0</v>
      </c>
      <c r="O255" s="38">
        <f>MAX(O247:O252)</f>
        <v>0</v>
      </c>
      <c r="P255" s="38">
        <f>MAX(P248:P252)</f>
        <v>0</v>
      </c>
      <c r="Q255" s="38">
        <f>MAX(Q249:Q252)</f>
        <v>0</v>
      </c>
      <c r="R255" s="38">
        <f>MAX(R250:R252)</f>
        <v>0</v>
      </c>
      <c r="S255" s="38">
        <f>MAX(S251:S252)</f>
        <v>0</v>
      </c>
      <c r="T255" s="38">
        <f>MAX(T252)</f>
        <v>0</v>
      </c>
      <c r="U255" s="38">
        <f>MAX(U252)</f>
        <v>0</v>
      </c>
      <c r="Z255" t="s">
        <v>36</v>
      </c>
      <c r="AA255" s="38">
        <f>MAX(AA234:AA252)</f>
        <v>0</v>
      </c>
      <c r="AB255" s="38">
        <f>MAX(AB235:AB252)</f>
        <v>0</v>
      </c>
      <c r="AC255" s="38">
        <f>MAX(AC236:AC252)</f>
        <v>0</v>
      </c>
      <c r="AD255" s="38">
        <f>MAX(AD237:AD252)</f>
        <v>0</v>
      </c>
      <c r="AE255" s="38">
        <f>MAX(AE238:AE252)</f>
        <v>0</v>
      </c>
      <c r="AF255" s="38">
        <f>MAX(AF238:AF252)</f>
        <v>0</v>
      </c>
      <c r="AG255" s="38">
        <f>MAX(AG240:AG252)</f>
        <v>0</v>
      </c>
      <c r="AH255" s="38">
        <f>MAX(AH241:AH252)</f>
        <v>0</v>
      </c>
      <c r="AI255" s="38">
        <f>MAX(AI242:AI252)</f>
        <v>0</v>
      </c>
      <c r="AJ255" s="38">
        <f>MAX(AJ243:AJ252)</f>
        <v>0</v>
      </c>
      <c r="AK255" s="38">
        <f>MAX(AK244:AK252)</f>
        <v>0</v>
      </c>
      <c r="AL255" s="38">
        <f>MAX(AL245:AL252)</f>
        <v>0</v>
      </c>
      <c r="AM255" s="38">
        <f>MAX(AM246:AM252)</f>
        <v>0</v>
      </c>
      <c r="AN255" s="38">
        <f>MAX(AN247:AN252)</f>
        <v>0</v>
      </c>
      <c r="AO255" s="38">
        <f>MAX(AO248:AO252)</f>
        <v>0</v>
      </c>
      <c r="AP255" s="38">
        <f>MAX(AP249:AP252)</f>
        <v>0</v>
      </c>
      <c r="AQ255" s="38">
        <f>MAX(AQ250:AQ252)</f>
        <v>0</v>
      </c>
      <c r="AR255" s="38">
        <f>MAX(AR251:AR252)</f>
        <v>0</v>
      </c>
      <c r="AS255" s="38">
        <f>MAX(AS252)</f>
        <v>0</v>
      </c>
      <c r="AT255" s="38">
        <f>MAX(AT252)</f>
        <v>0</v>
      </c>
    </row>
    <row r="258" spans="1:47">
      <c r="A258" t="s">
        <v>458</v>
      </c>
      <c r="Z258" t="s">
        <v>470</v>
      </c>
    </row>
    <row r="260" spans="1:47" ht="21.3" customHeight="1">
      <c r="A260" s="41" t="s">
        <v>609</v>
      </c>
      <c r="B260">
        <v>1</v>
      </c>
      <c r="C260">
        <v>2</v>
      </c>
      <c r="D260">
        <v>3</v>
      </c>
      <c r="E260">
        <v>4</v>
      </c>
      <c r="F260">
        <v>5</v>
      </c>
      <c r="G260">
        <v>6</v>
      </c>
      <c r="H260">
        <v>7</v>
      </c>
      <c r="I260">
        <v>8</v>
      </c>
      <c r="J260">
        <v>9</v>
      </c>
      <c r="K260">
        <v>10</v>
      </c>
      <c r="L260">
        <v>11</v>
      </c>
      <c r="M260">
        <v>12</v>
      </c>
      <c r="N260">
        <v>13</v>
      </c>
      <c r="O260">
        <v>14</v>
      </c>
      <c r="P260">
        <v>15</v>
      </c>
      <c r="Q260">
        <v>16</v>
      </c>
      <c r="R260">
        <v>17</v>
      </c>
      <c r="S260">
        <v>18</v>
      </c>
      <c r="T260">
        <v>19</v>
      </c>
      <c r="U260">
        <v>20</v>
      </c>
      <c r="V260" s="47" t="s">
        <v>609</v>
      </c>
      <c r="Z260" s="41" t="s">
        <v>609</v>
      </c>
      <c r="AA260">
        <v>1</v>
      </c>
      <c r="AB260">
        <v>2</v>
      </c>
      <c r="AC260">
        <v>3</v>
      </c>
      <c r="AD260">
        <v>4</v>
      </c>
      <c r="AE260">
        <v>5</v>
      </c>
      <c r="AF260">
        <v>6</v>
      </c>
      <c r="AG260">
        <v>7</v>
      </c>
      <c r="AH260">
        <v>8</v>
      </c>
      <c r="AI260">
        <v>9</v>
      </c>
      <c r="AJ260">
        <v>10</v>
      </c>
      <c r="AK260">
        <v>11</v>
      </c>
      <c r="AL260">
        <v>12</v>
      </c>
      <c r="AM260">
        <v>13</v>
      </c>
      <c r="AN260">
        <v>14</v>
      </c>
      <c r="AO260">
        <v>15</v>
      </c>
      <c r="AP260">
        <v>16</v>
      </c>
      <c r="AQ260">
        <v>17</v>
      </c>
      <c r="AR260">
        <v>18</v>
      </c>
      <c r="AS260">
        <v>19</v>
      </c>
      <c r="AT260">
        <v>20</v>
      </c>
      <c r="AU260" s="47" t="s">
        <v>609</v>
      </c>
    </row>
    <row r="261" spans="1:47">
      <c r="A261">
        <v>1</v>
      </c>
      <c r="B261" s="38">
        <f>IF(B93=0,0,Prosumer_ONE!$T14)</f>
        <v>0</v>
      </c>
      <c r="C261" s="38">
        <f>IF(C93=0,0,Prosumer_ONE!$T14)</f>
        <v>0</v>
      </c>
      <c r="D261" s="38">
        <f>IF(D93=0,0,Prosumer_ONE!$T14)</f>
        <v>0</v>
      </c>
      <c r="E261" s="38">
        <f>IF(E93=0,0,Prosumer_ONE!$T14)</f>
        <v>0</v>
      </c>
      <c r="F261" s="38">
        <f>IF(F93=0,0,Prosumer_ONE!$T14)</f>
        <v>0</v>
      </c>
      <c r="G261" s="38">
        <f>IF(G93=0,0,Prosumer_ONE!$T14)</f>
        <v>0</v>
      </c>
      <c r="H261" s="38">
        <f>IF(H93=0,0,Prosumer_ONE!$T14)</f>
        <v>0</v>
      </c>
      <c r="I261" s="38">
        <f>IF(I93=0,0,Prosumer_ONE!$T14)</f>
        <v>0</v>
      </c>
      <c r="J261" s="38">
        <f>IF(J93=0,0,Prosumer_ONE!$T14)</f>
        <v>0</v>
      </c>
      <c r="K261" s="38">
        <f>IF(K93=0,0,Prosumer_ONE!$T14)</f>
        <v>0</v>
      </c>
      <c r="L261" s="38">
        <f>IF(L93=0,0,Prosumer_ONE!$T14)</f>
        <v>0</v>
      </c>
      <c r="M261" s="38">
        <f>IF(M93=0,0,Prosumer_ONE!$T14)</f>
        <v>0</v>
      </c>
      <c r="N261" s="38">
        <f>IF(N93=0,0,Prosumer_ONE!$T14)</f>
        <v>0</v>
      </c>
      <c r="O261" s="38">
        <f>IF(O93=0,0,Prosumer_ONE!$T14)</f>
        <v>0</v>
      </c>
      <c r="P261" s="38">
        <f>IF(P93=0,0,Prosumer_ONE!$T14)</f>
        <v>0</v>
      </c>
      <c r="Q261" s="38">
        <f>IF(Q93=0,0,Prosumer_ONE!$T14)</f>
        <v>0</v>
      </c>
      <c r="R261" s="38">
        <f>IF(R93=0,0,Prosumer_ONE!$T14)</f>
        <v>0</v>
      </c>
      <c r="S261" s="38">
        <f>IF(S93=0,0,Prosumer_ONE!$T14)</f>
        <v>0</v>
      </c>
      <c r="T261" s="38">
        <f>IF(T93=0,0,Prosumer_ONE!$T14)</f>
        <v>0</v>
      </c>
      <c r="U261" s="38">
        <f>IF(U93=0,0,Prosumer_ONE!$T14)</f>
        <v>0</v>
      </c>
      <c r="V261">
        <v>1</v>
      </c>
      <c r="Z261">
        <v>1</v>
      </c>
      <c r="AA261" s="38">
        <f>IF(AA93=0,0,Prosumer_ANE!$T14)</f>
        <v>0</v>
      </c>
      <c r="AB261" s="38">
        <f>IF(AB93=0,0,Prosumer_ANE!$T14)</f>
        <v>0</v>
      </c>
      <c r="AC261" s="38">
        <f>IF(AC93=0,0,Prosumer_ANE!$T14)</f>
        <v>0</v>
      </c>
      <c r="AD261" s="38">
        <f>IF(AD93=0,0,Prosumer_ANE!$T14)</f>
        <v>0</v>
      </c>
      <c r="AE261" s="38">
        <f>IF(AE93=0,0,Prosumer_ANE!$T14)</f>
        <v>0</v>
      </c>
      <c r="AF261" s="38">
        <f>IF(AF93=0,0,Prosumer_ANE!$T14)</f>
        <v>0</v>
      </c>
      <c r="AG261" s="38">
        <f>IF(AG93=0,0,Prosumer_ANE!$T14)</f>
        <v>0</v>
      </c>
      <c r="AH261" s="38">
        <f>IF(AH93=0,0,Prosumer_ANE!$T14)</f>
        <v>0</v>
      </c>
      <c r="AI261" s="38">
        <f>IF(AI93=0,0,Prosumer_ANE!$T14)</f>
        <v>0</v>
      </c>
      <c r="AJ261" s="38">
        <f>IF(AJ93=0,0,Prosumer_ANE!$T14)</f>
        <v>0</v>
      </c>
      <c r="AK261" s="38">
        <f>IF(AK93=0,0,Prosumer_ANE!$T14)</f>
        <v>0</v>
      </c>
      <c r="AL261" s="38">
        <f>IF(AL93=0,0,Prosumer_ANE!$T14)</f>
        <v>0</v>
      </c>
      <c r="AM261" s="38">
        <f>IF(AM93=0,0,Prosumer_ANE!$T14)</f>
        <v>0</v>
      </c>
      <c r="AN261" s="38">
        <f>IF(AN93=0,0,Prosumer_ANE!$T14)</f>
        <v>0</v>
      </c>
      <c r="AO261" s="38">
        <f>IF(AO93=0,0,Prosumer_ANE!$T14)</f>
        <v>0</v>
      </c>
      <c r="AP261" s="38">
        <f>IF(AP93=0,0,Prosumer_ANE!$T14)</f>
        <v>0</v>
      </c>
      <c r="AQ261" s="38">
        <f>IF(AQ93=0,0,Prosumer_ANE!$T14)</f>
        <v>0</v>
      </c>
      <c r="AR261" s="38">
        <f>IF(AR93=0,0,Prosumer_ANE!$T14)</f>
        <v>0</v>
      </c>
      <c r="AS261" s="38">
        <f>IF(AS93=0,0,Prosumer_ANE!$T14)</f>
        <v>0</v>
      </c>
      <c r="AT261" s="38">
        <f>IF(AT93=0,0,Prosumer_ANE!$T14)</f>
        <v>0</v>
      </c>
      <c r="AU261">
        <v>1</v>
      </c>
    </row>
    <row r="262" spans="1:47">
      <c r="A262">
        <v>2</v>
      </c>
      <c r="B262" s="38">
        <f>IF(B94=0,0,Prosumer_ONE!$T15)</f>
        <v>0</v>
      </c>
      <c r="C262" s="38">
        <f>IF(C94=0,0,Prosumer_ONE!$T15)</f>
        <v>0</v>
      </c>
      <c r="D262" s="38">
        <f>IF(D94=0,0,Prosumer_ONE!$T15)</f>
        <v>0</v>
      </c>
      <c r="E262" s="38">
        <f>IF(E94=0,0,Prosumer_ONE!$T15)</f>
        <v>0</v>
      </c>
      <c r="F262" s="38">
        <f>IF(F94=0,0,Prosumer_ONE!$T15)</f>
        <v>0</v>
      </c>
      <c r="G262" s="38">
        <f>IF(G94=0,0,Prosumer_ONE!$T15)</f>
        <v>0</v>
      </c>
      <c r="H262" s="38">
        <f>IF(H94=0,0,Prosumer_ONE!$T15)</f>
        <v>0</v>
      </c>
      <c r="I262" s="38">
        <f>IF(I94=0,0,Prosumer_ONE!$T15)</f>
        <v>0</v>
      </c>
      <c r="J262" s="38">
        <f>IF(J94=0,0,Prosumer_ONE!$T15)</f>
        <v>0</v>
      </c>
      <c r="K262" s="38">
        <f>IF(K94=0,0,Prosumer_ONE!$T15)</f>
        <v>0</v>
      </c>
      <c r="L262" s="38">
        <f>IF(L94=0,0,Prosumer_ONE!$T15)</f>
        <v>0</v>
      </c>
      <c r="M262" s="38">
        <f>IF(M94=0,0,Prosumer_ONE!$T15)</f>
        <v>0</v>
      </c>
      <c r="N262" s="38">
        <f>IF(N94=0,0,Prosumer_ONE!$T15)</f>
        <v>0</v>
      </c>
      <c r="O262" s="38">
        <f>IF(O94=0,0,Prosumer_ONE!$T15)</f>
        <v>0</v>
      </c>
      <c r="P262" s="38">
        <f>IF(P94=0,0,Prosumer_ONE!$T15)</f>
        <v>0</v>
      </c>
      <c r="Q262" s="38">
        <f>IF(Q94=0,0,Prosumer_ONE!$T15)</f>
        <v>0</v>
      </c>
      <c r="R262" s="38">
        <f>IF(R94=0,0,Prosumer_ONE!$T15)</f>
        <v>0</v>
      </c>
      <c r="S262" s="38">
        <f>IF(S94=0,0,Prosumer_ONE!$T15)</f>
        <v>0</v>
      </c>
      <c r="T262" s="38">
        <f>IF(T94=0,0,Prosumer_ONE!$T15)</f>
        <v>0</v>
      </c>
      <c r="U262" s="38">
        <f>IF(U94=0,0,Prosumer_ONE!$T15)</f>
        <v>0</v>
      </c>
      <c r="V262">
        <v>2</v>
      </c>
      <c r="Z262">
        <v>2</v>
      </c>
      <c r="AA262" s="38">
        <f>IF(AA94=0,0,Prosumer_ANE!$T15)</f>
        <v>0</v>
      </c>
      <c r="AB262" s="38">
        <f>IF(AB94=0,0,Prosumer_ANE!$T15)</f>
        <v>0</v>
      </c>
      <c r="AC262" s="38">
        <f>IF(AC94=0,0,Prosumer_ANE!$T15)</f>
        <v>0</v>
      </c>
      <c r="AD262" s="38">
        <f>IF(AD94=0,0,Prosumer_ANE!$T15)</f>
        <v>0</v>
      </c>
      <c r="AE262" s="38">
        <f>IF(AE94=0,0,Prosumer_ANE!$T15)</f>
        <v>0</v>
      </c>
      <c r="AF262" s="38">
        <f>IF(AF94=0,0,Prosumer_ANE!$T15)</f>
        <v>0</v>
      </c>
      <c r="AG262" s="38">
        <f>IF(AG94=0,0,Prosumer_ANE!$T15)</f>
        <v>0</v>
      </c>
      <c r="AH262" s="38">
        <f>IF(AH94=0,0,Prosumer_ANE!$T15)</f>
        <v>0</v>
      </c>
      <c r="AI262" s="38">
        <f>IF(AI94=0,0,Prosumer_ANE!$T15)</f>
        <v>0</v>
      </c>
      <c r="AJ262" s="38">
        <f>IF(AJ94=0,0,Prosumer_ANE!$T15)</f>
        <v>0</v>
      </c>
      <c r="AK262" s="38">
        <f>IF(AK94=0,0,Prosumer_ANE!$T15)</f>
        <v>0</v>
      </c>
      <c r="AL262" s="38">
        <f>IF(AL94=0,0,Prosumer_ANE!$T15)</f>
        <v>0</v>
      </c>
      <c r="AM262" s="38">
        <f>IF(AM94=0,0,Prosumer_ANE!$T15)</f>
        <v>0</v>
      </c>
      <c r="AN262" s="38">
        <f>IF(AN94=0,0,Prosumer_ANE!$T15)</f>
        <v>0</v>
      </c>
      <c r="AO262" s="38">
        <f>IF(AO94=0,0,Prosumer_ANE!$T15)</f>
        <v>0</v>
      </c>
      <c r="AP262" s="38">
        <f>IF(AP94=0,0,Prosumer_ANE!$T15)</f>
        <v>0</v>
      </c>
      <c r="AQ262" s="38">
        <f>IF(AQ94=0,0,Prosumer_ANE!$T15)</f>
        <v>0</v>
      </c>
      <c r="AR262" s="38">
        <f>IF(AR94=0,0,Prosumer_ANE!$T15)</f>
        <v>0</v>
      </c>
      <c r="AS262" s="38">
        <f>IF(AS94=0,0,Prosumer_ANE!$T15)</f>
        <v>0</v>
      </c>
      <c r="AT262" s="38">
        <f>IF(AT94=0,0,Prosumer_ANE!$T15)</f>
        <v>0</v>
      </c>
      <c r="AU262">
        <v>2</v>
      </c>
    </row>
    <row r="263" spans="1:47">
      <c r="A263">
        <v>3</v>
      </c>
      <c r="B263" s="38">
        <f>IF(B95=0,0,Prosumer_ONE!$T16)</f>
        <v>0</v>
      </c>
      <c r="C263" s="38">
        <f>IF(C95=0,0,Prosumer_ONE!$T16)</f>
        <v>0</v>
      </c>
      <c r="D263" s="38">
        <f>IF(D95=0,0,Prosumer_ONE!$T16)</f>
        <v>0</v>
      </c>
      <c r="E263" s="38">
        <f>IF(E95=0,0,Prosumer_ONE!$T16)</f>
        <v>0</v>
      </c>
      <c r="F263" s="38">
        <f>IF(F95=0,0,Prosumer_ONE!$T16)</f>
        <v>0</v>
      </c>
      <c r="G263" s="38">
        <f>IF(G95=0,0,Prosumer_ONE!$T16)</f>
        <v>0</v>
      </c>
      <c r="H263" s="38">
        <f>IF(H95=0,0,Prosumer_ONE!$T16)</f>
        <v>0</v>
      </c>
      <c r="I263" s="38">
        <f>IF(I95=0,0,Prosumer_ONE!$T16)</f>
        <v>0</v>
      </c>
      <c r="J263" s="38">
        <f>IF(J95=0,0,Prosumer_ONE!$T16)</f>
        <v>0</v>
      </c>
      <c r="K263" s="38">
        <f>IF(K95=0,0,Prosumer_ONE!$T16)</f>
        <v>0</v>
      </c>
      <c r="L263" s="38">
        <f>IF(L95=0,0,Prosumer_ONE!$T16)</f>
        <v>0</v>
      </c>
      <c r="M263" s="38">
        <f>IF(M95=0,0,Prosumer_ONE!$T16)</f>
        <v>0</v>
      </c>
      <c r="N263" s="38">
        <f>IF(N95=0,0,Prosumer_ONE!$T16)</f>
        <v>0</v>
      </c>
      <c r="O263" s="38">
        <f>IF(O95=0,0,Prosumer_ONE!$T16)</f>
        <v>0</v>
      </c>
      <c r="P263" s="38">
        <f>IF(P95=0,0,Prosumer_ONE!$T16)</f>
        <v>0</v>
      </c>
      <c r="Q263" s="38">
        <f>IF(Q95=0,0,Prosumer_ONE!$T16)</f>
        <v>0</v>
      </c>
      <c r="R263" s="38">
        <f>IF(R95=0,0,Prosumer_ONE!$T16)</f>
        <v>0</v>
      </c>
      <c r="S263" s="38">
        <f>IF(S95=0,0,Prosumer_ONE!$T16)</f>
        <v>0</v>
      </c>
      <c r="T263" s="38">
        <f>IF(T95=0,0,Prosumer_ONE!$T16)</f>
        <v>0</v>
      </c>
      <c r="U263" s="38">
        <f>IF(U95=0,0,Prosumer_ONE!$T16)</f>
        <v>0</v>
      </c>
      <c r="V263">
        <v>3</v>
      </c>
      <c r="Z263">
        <v>3</v>
      </c>
      <c r="AA263" s="38">
        <f>IF(AA95=0,0,Prosumer_ANE!$T16)</f>
        <v>0</v>
      </c>
      <c r="AB263" s="38">
        <f>IF(AB95=0,0,Prosumer_ANE!$T16)</f>
        <v>0</v>
      </c>
      <c r="AC263" s="38">
        <f>IF(AC95=0,0,Prosumer_ANE!$T16)</f>
        <v>0</v>
      </c>
      <c r="AD263" s="38">
        <f>IF(AD95=0,0,Prosumer_ANE!$T16)</f>
        <v>0</v>
      </c>
      <c r="AE263" s="38">
        <f>IF(AE95=0,0,Prosumer_ANE!$T16)</f>
        <v>0</v>
      </c>
      <c r="AF263" s="38">
        <f>IF(AF95=0,0,Prosumer_ANE!$T16)</f>
        <v>0</v>
      </c>
      <c r="AG263" s="38">
        <f>IF(AG95=0,0,Prosumer_ANE!$T16)</f>
        <v>0</v>
      </c>
      <c r="AH263" s="38">
        <f>IF(AH95=0,0,Prosumer_ANE!$T16)</f>
        <v>0</v>
      </c>
      <c r="AI263" s="38">
        <f>IF(AI95=0,0,Prosumer_ANE!$T16)</f>
        <v>0</v>
      </c>
      <c r="AJ263" s="38">
        <f>IF(AJ95=0,0,Prosumer_ANE!$T16)</f>
        <v>0</v>
      </c>
      <c r="AK263" s="38">
        <f>IF(AK95=0,0,Prosumer_ANE!$T16)</f>
        <v>0</v>
      </c>
      <c r="AL263" s="38">
        <f>IF(AL95=0,0,Prosumer_ANE!$T16)</f>
        <v>0</v>
      </c>
      <c r="AM263" s="38">
        <f>IF(AM95=0,0,Prosumer_ANE!$T16)</f>
        <v>0</v>
      </c>
      <c r="AN263" s="38">
        <f>IF(AN95=0,0,Prosumer_ANE!$T16)</f>
        <v>0</v>
      </c>
      <c r="AO263" s="38">
        <f>IF(AO95=0,0,Prosumer_ANE!$T16)</f>
        <v>0</v>
      </c>
      <c r="AP263" s="38">
        <f>IF(AP95=0,0,Prosumer_ANE!$T16)</f>
        <v>0</v>
      </c>
      <c r="AQ263" s="38">
        <f>IF(AQ95=0,0,Prosumer_ANE!$T16)</f>
        <v>0</v>
      </c>
      <c r="AR263" s="38">
        <f>IF(AR95=0,0,Prosumer_ANE!$T16)</f>
        <v>0</v>
      </c>
      <c r="AS263" s="38">
        <f>IF(AS95=0,0,Prosumer_ANE!$T16)</f>
        <v>0</v>
      </c>
      <c r="AT263" s="38">
        <f>IF(AT95=0,0,Prosumer_ANE!$T16)</f>
        <v>0</v>
      </c>
      <c r="AU263">
        <v>3</v>
      </c>
    </row>
    <row r="264" spans="1:47">
      <c r="A264">
        <v>4</v>
      </c>
      <c r="B264" s="38">
        <f>IF(B96=0,0,Prosumer_ONE!$T17)</f>
        <v>0</v>
      </c>
      <c r="C264" s="38">
        <f>IF(C96=0,0,Prosumer_ONE!$T17)</f>
        <v>0</v>
      </c>
      <c r="D264" s="38">
        <f>IF(D96=0,0,Prosumer_ONE!$T17)</f>
        <v>0</v>
      </c>
      <c r="E264" s="38">
        <f>IF(E96=0,0,Prosumer_ONE!$T17)</f>
        <v>0</v>
      </c>
      <c r="F264" s="38">
        <f>IF(F96=0,0,Prosumer_ONE!$T17)</f>
        <v>0</v>
      </c>
      <c r="G264" s="38">
        <f>IF(G96=0,0,Prosumer_ONE!$T17)</f>
        <v>0</v>
      </c>
      <c r="H264" s="38">
        <f>IF(H96=0,0,Prosumer_ONE!$T17)</f>
        <v>0</v>
      </c>
      <c r="I264" s="38">
        <f>IF(I96=0,0,Prosumer_ONE!$T17)</f>
        <v>0</v>
      </c>
      <c r="J264" s="38">
        <f>IF(J96=0,0,Prosumer_ONE!$T17)</f>
        <v>0</v>
      </c>
      <c r="K264" s="38">
        <f>IF(K96=0,0,Prosumer_ONE!$T17)</f>
        <v>0</v>
      </c>
      <c r="L264" s="38">
        <f>IF(L96=0,0,Prosumer_ONE!$T17)</f>
        <v>0</v>
      </c>
      <c r="M264" s="38">
        <f>IF(M96=0,0,Prosumer_ONE!$T17)</f>
        <v>0</v>
      </c>
      <c r="N264" s="38">
        <f>IF(N96=0,0,Prosumer_ONE!$T17)</f>
        <v>0</v>
      </c>
      <c r="O264" s="38">
        <f>IF(O96=0,0,Prosumer_ONE!$T17)</f>
        <v>0</v>
      </c>
      <c r="P264" s="38">
        <f>IF(P96=0,0,Prosumer_ONE!$T17)</f>
        <v>0</v>
      </c>
      <c r="Q264" s="38">
        <f>IF(Q96=0,0,Prosumer_ONE!$T17)</f>
        <v>0</v>
      </c>
      <c r="R264" s="38">
        <f>IF(R96=0,0,Prosumer_ONE!$T17)</f>
        <v>0</v>
      </c>
      <c r="S264" s="38">
        <f>IF(S96=0,0,Prosumer_ONE!$T17)</f>
        <v>0</v>
      </c>
      <c r="T264" s="38">
        <f>IF(T96=0,0,Prosumer_ONE!$T17)</f>
        <v>0</v>
      </c>
      <c r="U264" s="38">
        <f>IF(U96=0,0,Prosumer_ONE!$T17)</f>
        <v>0</v>
      </c>
      <c r="V264">
        <v>4</v>
      </c>
      <c r="Z264">
        <v>4</v>
      </c>
      <c r="AA264" s="38">
        <f>IF(AA96=0,0,Prosumer_ANE!$T17)</f>
        <v>0</v>
      </c>
      <c r="AB264" s="38">
        <f>IF(AB96=0,0,Prosumer_ANE!$T17)</f>
        <v>0</v>
      </c>
      <c r="AC264" s="38">
        <f>IF(AC96=0,0,Prosumer_ANE!$T17)</f>
        <v>0</v>
      </c>
      <c r="AD264" s="38">
        <f>IF(AD96=0,0,Prosumer_ANE!$T17)</f>
        <v>0</v>
      </c>
      <c r="AE264" s="38">
        <f>IF(AE96=0,0,Prosumer_ANE!$T17)</f>
        <v>0</v>
      </c>
      <c r="AF264" s="38">
        <f>IF(AF96=0,0,Prosumer_ANE!$T17)</f>
        <v>0</v>
      </c>
      <c r="AG264" s="38">
        <f>IF(AG96=0,0,Prosumer_ANE!$T17)</f>
        <v>0</v>
      </c>
      <c r="AH264" s="38">
        <f>IF(AH96=0,0,Prosumer_ANE!$T17)</f>
        <v>0</v>
      </c>
      <c r="AI264" s="38">
        <f>IF(AI96=0,0,Prosumer_ANE!$T17)</f>
        <v>0</v>
      </c>
      <c r="AJ264" s="38">
        <f>IF(AJ96=0,0,Prosumer_ANE!$T17)</f>
        <v>0</v>
      </c>
      <c r="AK264" s="38">
        <f>IF(AK96=0,0,Prosumer_ANE!$T17)</f>
        <v>0</v>
      </c>
      <c r="AL264" s="38">
        <f>IF(AL96=0,0,Prosumer_ANE!$T17)</f>
        <v>0</v>
      </c>
      <c r="AM264" s="38">
        <f>IF(AM96=0,0,Prosumer_ANE!$T17)</f>
        <v>0</v>
      </c>
      <c r="AN264" s="38">
        <f>IF(AN96=0,0,Prosumer_ANE!$T17)</f>
        <v>0</v>
      </c>
      <c r="AO264" s="38">
        <f>IF(AO96=0,0,Prosumer_ANE!$T17)</f>
        <v>0</v>
      </c>
      <c r="AP264" s="38">
        <f>IF(AP96=0,0,Prosumer_ANE!$T17)</f>
        <v>0</v>
      </c>
      <c r="AQ264" s="38">
        <f>IF(AQ96=0,0,Prosumer_ANE!$T17)</f>
        <v>0</v>
      </c>
      <c r="AR264" s="38">
        <f>IF(AR96=0,0,Prosumer_ANE!$T17)</f>
        <v>0</v>
      </c>
      <c r="AS264" s="38">
        <f>IF(AS96=0,0,Prosumer_ANE!$T17)</f>
        <v>0</v>
      </c>
      <c r="AT264" s="38">
        <f>IF(AT96=0,0,Prosumer_ANE!$T17)</f>
        <v>0</v>
      </c>
      <c r="AU264">
        <v>4</v>
      </c>
    </row>
    <row r="265" spans="1:47">
      <c r="A265">
        <v>5</v>
      </c>
      <c r="B265" s="38">
        <f>IF(B97=0,0,Prosumer_ONE!$T18)</f>
        <v>0</v>
      </c>
      <c r="C265" s="38">
        <f>IF(C97=0,0,Prosumer_ONE!$T18)</f>
        <v>0</v>
      </c>
      <c r="D265" s="38">
        <f>IF(D97=0,0,Prosumer_ONE!$T18)</f>
        <v>0</v>
      </c>
      <c r="E265" s="38">
        <f>IF(E97=0,0,Prosumer_ONE!$T18)</f>
        <v>0</v>
      </c>
      <c r="F265" s="38">
        <f>IF(F97=0,0,Prosumer_ONE!$T18)</f>
        <v>0</v>
      </c>
      <c r="G265" s="38">
        <f>IF(G97=0,0,Prosumer_ONE!$T18)</f>
        <v>0</v>
      </c>
      <c r="H265" s="38">
        <f>IF(H97=0,0,Prosumer_ONE!$T18)</f>
        <v>0</v>
      </c>
      <c r="I265" s="38">
        <f>IF(I97=0,0,Prosumer_ONE!$T18)</f>
        <v>0</v>
      </c>
      <c r="J265" s="38">
        <f>IF(J97=0,0,Prosumer_ONE!$T18)</f>
        <v>0</v>
      </c>
      <c r="K265" s="38">
        <f>IF(K97=0,0,Prosumer_ONE!$T18)</f>
        <v>0</v>
      </c>
      <c r="L265" s="38">
        <f>IF(L97=0,0,Prosumer_ONE!$T18)</f>
        <v>0</v>
      </c>
      <c r="M265" s="38">
        <f>IF(M97=0,0,Prosumer_ONE!$T18)</f>
        <v>0</v>
      </c>
      <c r="N265" s="38">
        <f>IF(N97=0,0,Prosumer_ONE!$T18)</f>
        <v>0</v>
      </c>
      <c r="O265" s="38">
        <f>IF(O97=0,0,Prosumer_ONE!$T18)</f>
        <v>0</v>
      </c>
      <c r="P265" s="38">
        <f>IF(P97=0,0,Prosumer_ONE!$T18)</f>
        <v>0</v>
      </c>
      <c r="Q265" s="38">
        <f>IF(Q97=0,0,Prosumer_ONE!$T18)</f>
        <v>0</v>
      </c>
      <c r="R265" s="38">
        <f>IF(R97=0,0,Prosumer_ONE!$T18)</f>
        <v>0</v>
      </c>
      <c r="S265" s="38">
        <f>IF(S97=0,0,Prosumer_ONE!$T18)</f>
        <v>0</v>
      </c>
      <c r="T265" s="38">
        <f>IF(T97=0,0,Prosumer_ONE!$T18)</f>
        <v>0</v>
      </c>
      <c r="U265" s="38">
        <f>IF(U97=0,0,Prosumer_ONE!$T18)</f>
        <v>0</v>
      </c>
      <c r="V265">
        <v>5</v>
      </c>
      <c r="Z265">
        <v>5</v>
      </c>
      <c r="AA265" s="38">
        <f>IF(AA97=0,0,Prosumer_ANE!$T18)</f>
        <v>0</v>
      </c>
      <c r="AB265" s="38">
        <f>IF(AB97=0,0,Prosumer_ANE!$T18)</f>
        <v>0</v>
      </c>
      <c r="AC265" s="38">
        <f>IF(AC97=0,0,Prosumer_ANE!$T18)</f>
        <v>0</v>
      </c>
      <c r="AD265" s="38">
        <f>IF(AD97=0,0,Prosumer_ANE!$T18)</f>
        <v>0</v>
      </c>
      <c r="AE265" s="38">
        <f>IF(AE97=0,0,Prosumer_ANE!$T18)</f>
        <v>0</v>
      </c>
      <c r="AF265" s="38">
        <f>IF(AF97=0,0,Prosumer_ANE!$T18)</f>
        <v>0</v>
      </c>
      <c r="AG265" s="38">
        <f>IF(AG97=0,0,Prosumer_ANE!$T18)</f>
        <v>0</v>
      </c>
      <c r="AH265" s="38">
        <f>IF(AH97=0,0,Prosumer_ANE!$T18)</f>
        <v>0</v>
      </c>
      <c r="AI265" s="38">
        <f>IF(AI97=0,0,Prosumer_ANE!$T18)</f>
        <v>0</v>
      </c>
      <c r="AJ265" s="38">
        <f>IF(AJ97=0,0,Prosumer_ANE!$T18)</f>
        <v>0</v>
      </c>
      <c r="AK265" s="38">
        <f>IF(AK97=0,0,Prosumer_ANE!$T18)</f>
        <v>0</v>
      </c>
      <c r="AL265" s="38">
        <f>IF(AL97=0,0,Prosumer_ANE!$T18)</f>
        <v>0</v>
      </c>
      <c r="AM265" s="38">
        <f>IF(AM97=0,0,Prosumer_ANE!$T18)</f>
        <v>0</v>
      </c>
      <c r="AN265" s="38">
        <f>IF(AN97=0,0,Prosumer_ANE!$T18)</f>
        <v>0</v>
      </c>
      <c r="AO265" s="38">
        <f>IF(AO97=0,0,Prosumer_ANE!$T18)</f>
        <v>0</v>
      </c>
      <c r="AP265" s="38">
        <f>IF(AP97=0,0,Prosumer_ANE!$T18)</f>
        <v>0</v>
      </c>
      <c r="AQ265" s="38">
        <f>IF(AQ97=0,0,Prosumer_ANE!$T18)</f>
        <v>0</v>
      </c>
      <c r="AR265" s="38">
        <f>IF(AR97=0,0,Prosumer_ANE!$T18)</f>
        <v>0</v>
      </c>
      <c r="AS265" s="38">
        <f>IF(AS97=0,0,Prosumer_ANE!$T18)</f>
        <v>0</v>
      </c>
      <c r="AT265" s="38">
        <f>IF(AT97=0,0,Prosumer_ANE!$T18)</f>
        <v>0</v>
      </c>
      <c r="AU265">
        <v>5</v>
      </c>
    </row>
    <row r="266" spans="1:47">
      <c r="A266">
        <v>6</v>
      </c>
      <c r="B266" s="38">
        <f>IF(B98=0,0,Prosumer_ONE!$T19)</f>
        <v>0</v>
      </c>
      <c r="C266" s="38">
        <f>IF(C98=0,0,Prosumer_ONE!$T19)</f>
        <v>0</v>
      </c>
      <c r="D266" s="38">
        <f>IF(D98=0,0,Prosumer_ONE!$T19)</f>
        <v>0</v>
      </c>
      <c r="E266" s="38">
        <f>IF(E98=0,0,Prosumer_ONE!$T19)</f>
        <v>0</v>
      </c>
      <c r="F266" s="38">
        <f>IF(F98=0,0,Prosumer_ONE!$T19)</f>
        <v>0</v>
      </c>
      <c r="G266" s="38">
        <f>IF(G98=0,0,Prosumer_ONE!$T19)</f>
        <v>0</v>
      </c>
      <c r="H266" s="38">
        <f>IF(H98=0,0,Prosumer_ONE!$T19)</f>
        <v>0</v>
      </c>
      <c r="I266" s="38">
        <f>IF(I98=0,0,Prosumer_ONE!$T19)</f>
        <v>0</v>
      </c>
      <c r="J266" s="38">
        <f>IF(J98=0,0,Prosumer_ONE!$T19)</f>
        <v>0</v>
      </c>
      <c r="K266" s="38">
        <f>IF(K98=0,0,Prosumer_ONE!$T19)</f>
        <v>0</v>
      </c>
      <c r="L266" s="38">
        <f>IF(L98=0,0,Prosumer_ONE!$T19)</f>
        <v>0</v>
      </c>
      <c r="M266" s="38">
        <f>IF(M98=0,0,Prosumer_ONE!$T19)</f>
        <v>0</v>
      </c>
      <c r="N266" s="38">
        <f>IF(N98=0,0,Prosumer_ONE!$T19)</f>
        <v>0</v>
      </c>
      <c r="O266" s="38">
        <f>IF(O98=0,0,Prosumer_ONE!$T19)</f>
        <v>0</v>
      </c>
      <c r="P266" s="38">
        <f>IF(P98=0,0,Prosumer_ONE!$T19)</f>
        <v>0</v>
      </c>
      <c r="Q266" s="38">
        <f>IF(Q98=0,0,Prosumer_ONE!$T19)</f>
        <v>0</v>
      </c>
      <c r="R266" s="38">
        <f>IF(R98=0,0,Prosumer_ONE!$T19)</f>
        <v>0</v>
      </c>
      <c r="S266" s="38">
        <f>IF(S98=0,0,Prosumer_ONE!$T19)</f>
        <v>0</v>
      </c>
      <c r="T266" s="38">
        <f>IF(T98=0,0,Prosumer_ONE!$T19)</f>
        <v>0</v>
      </c>
      <c r="U266" s="38">
        <f>IF(U98=0,0,Prosumer_ONE!$T19)</f>
        <v>0</v>
      </c>
      <c r="V266">
        <v>6</v>
      </c>
      <c r="Z266">
        <v>6</v>
      </c>
      <c r="AA266" s="38">
        <f>IF(AA98=0,0,Prosumer_ANE!$T19)</f>
        <v>0</v>
      </c>
      <c r="AB266" s="38">
        <f>IF(AB98=0,0,Prosumer_ANE!$T19)</f>
        <v>0</v>
      </c>
      <c r="AC266" s="38">
        <f>IF(AC98=0,0,Prosumer_ANE!$T19)</f>
        <v>0</v>
      </c>
      <c r="AD266" s="38">
        <f>IF(AD98=0,0,Prosumer_ANE!$T19)</f>
        <v>0</v>
      </c>
      <c r="AE266" s="38">
        <f>IF(AE98=0,0,Prosumer_ANE!$T19)</f>
        <v>0</v>
      </c>
      <c r="AF266" s="38">
        <f>IF(AF98=0,0,Prosumer_ANE!$T19)</f>
        <v>0</v>
      </c>
      <c r="AG266" s="38">
        <f>IF(AG98=0,0,Prosumer_ANE!$T19)</f>
        <v>0</v>
      </c>
      <c r="AH266" s="38">
        <f>IF(AH98=0,0,Prosumer_ANE!$T19)</f>
        <v>0</v>
      </c>
      <c r="AI266" s="38">
        <f>IF(AI98=0,0,Prosumer_ANE!$T19)</f>
        <v>0</v>
      </c>
      <c r="AJ266" s="38">
        <f>IF(AJ98=0,0,Prosumer_ANE!$T19)</f>
        <v>0</v>
      </c>
      <c r="AK266" s="38">
        <f>IF(AK98=0,0,Prosumer_ANE!$T19)</f>
        <v>0</v>
      </c>
      <c r="AL266" s="38">
        <f>IF(AL98=0,0,Prosumer_ANE!$T19)</f>
        <v>0</v>
      </c>
      <c r="AM266" s="38">
        <f>IF(AM98=0,0,Prosumer_ANE!$T19)</f>
        <v>0</v>
      </c>
      <c r="AN266" s="38">
        <f>IF(AN98=0,0,Prosumer_ANE!$T19)</f>
        <v>0</v>
      </c>
      <c r="AO266" s="38">
        <f>IF(AO98=0,0,Prosumer_ANE!$T19)</f>
        <v>0</v>
      </c>
      <c r="AP266" s="38">
        <f>IF(AP98=0,0,Prosumer_ANE!$T19)</f>
        <v>0</v>
      </c>
      <c r="AQ266" s="38">
        <f>IF(AQ98=0,0,Prosumer_ANE!$T19)</f>
        <v>0</v>
      </c>
      <c r="AR266" s="38">
        <f>IF(AR98=0,0,Prosumer_ANE!$T19)</f>
        <v>0</v>
      </c>
      <c r="AS266" s="38">
        <f>IF(AS98=0,0,Prosumer_ANE!$T19)</f>
        <v>0</v>
      </c>
      <c r="AT266" s="38">
        <f>IF(AT98=0,0,Prosumer_ANE!$T19)</f>
        <v>0</v>
      </c>
      <c r="AU266">
        <v>6</v>
      </c>
    </row>
    <row r="267" spans="1:47">
      <c r="A267">
        <v>7</v>
      </c>
      <c r="B267" s="38">
        <f>IF(B99=0,0,Prosumer_ONE!$T20)</f>
        <v>0</v>
      </c>
      <c r="C267" s="38">
        <f>IF(C99=0,0,Prosumer_ONE!$T20)</f>
        <v>0</v>
      </c>
      <c r="D267" s="38">
        <f>IF(D99=0,0,Prosumer_ONE!$T20)</f>
        <v>0</v>
      </c>
      <c r="E267" s="38">
        <f>IF(E99=0,0,Prosumer_ONE!$T20)</f>
        <v>0</v>
      </c>
      <c r="F267" s="38">
        <f>IF(F99=0,0,Prosumer_ONE!$T20)</f>
        <v>0</v>
      </c>
      <c r="G267" s="38">
        <f>IF(G99=0,0,Prosumer_ONE!$T20)</f>
        <v>0</v>
      </c>
      <c r="H267" s="38">
        <f>IF(H99=0,0,Prosumer_ONE!$T20)</f>
        <v>0</v>
      </c>
      <c r="I267" s="38">
        <f>IF(I99=0,0,Prosumer_ONE!$T20)</f>
        <v>0</v>
      </c>
      <c r="J267" s="38">
        <f>IF(J99=0,0,Prosumer_ONE!$T20)</f>
        <v>0</v>
      </c>
      <c r="K267" s="38">
        <f>IF(K99=0,0,Prosumer_ONE!$T20)</f>
        <v>0</v>
      </c>
      <c r="L267" s="38">
        <f>IF(L99=0,0,Prosumer_ONE!$T20)</f>
        <v>0</v>
      </c>
      <c r="M267" s="38">
        <f>IF(M99=0,0,Prosumer_ONE!$T20)</f>
        <v>0</v>
      </c>
      <c r="N267" s="38">
        <f>IF(N99=0,0,Prosumer_ONE!$T20)</f>
        <v>0</v>
      </c>
      <c r="O267" s="38">
        <f>IF(O99=0,0,Prosumer_ONE!$T20)</f>
        <v>0</v>
      </c>
      <c r="P267" s="38">
        <f>IF(P99=0,0,Prosumer_ONE!$T20)</f>
        <v>0</v>
      </c>
      <c r="Q267" s="38">
        <f>IF(Q99=0,0,Prosumer_ONE!$T20)</f>
        <v>0</v>
      </c>
      <c r="R267" s="38">
        <f>IF(R99=0,0,Prosumer_ONE!$T20)</f>
        <v>0</v>
      </c>
      <c r="S267" s="38">
        <f>IF(S99=0,0,Prosumer_ONE!$T20)</f>
        <v>0</v>
      </c>
      <c r="T267" s="38">
        <f>IF(T99=0,0,Prosumer_ONE!$T20)</f>
        <v>0</v>
      </c>
      <c r="U267" s="38">
        <f>IF(U99=0,0,Prosumer_ONE!$T20)</f>
        <v>0</v>
      </c>
      <c r="V267">
        <v>7</v>
      </c>
      <c r="Z267">
        <v>7</v>
      </c>
      <c r="AA267" s="38">
        <f>IF(AA99=0,0,Prosumer_ANE!$T20)</f>
        <v>0</v>
      </c>
      <c r="AB267" s="38">
        <f>IF(AB99=0,0,Prosumer_ANE!$T20)</f>
        <v>0</v>
      </c>
      <c r="AC267" s="38">
        <f>IF(AC99=0,0,Prosumer_ANE!$T20)</f>
        <v>0</v>
      </c>
      <c r="AD267" s="38">
        <f>IF(AD99=0,0,Prosumer_ANE!$T20)</f>
        <v>0</v>
      </c>
      <c r="AE267" s="38">
        <f>IF(AE99=0,0,Prosumer_ANE!$T20)</f>
        <v>0</v>
      </c>
      <c r="AF267" s="38">
        <f>IF(AF99=0,0,Prosumer_ANE!$T20)</f>
        <v>0</v>
      </c>
      <c r="AG267" s="38">
        <f>IF(AG99=0,0,Prosumer_ANE!$T20)</f>
        <v>0</v>
      </c>
      <c r="AH267" s="38">
        <f>IF(AH99=0,0,Prosumer_ANE!$T20)</f>
        <v>0</v>
      </c>
      <c r="AI267" s="38">
        <f>IF(AI99=0,0,Prosumer_ANE!$T20)</f>
        <v>0</v>
      </c>
      <c r="AJ267" s="38">
        <f>IF(AJ99=0,0,Prosumer_ANE!$T20)</f>
        <v>0</v>
      </c>
      <c r="AK267" s="38">
        <f>IF(AK99=0,0,Prosumer_ANE!$T20)</f>
        <v>0</v>
      </c>
      <c r="AL267" s="38">
        <f>IF(AL99=0,0,Prosumer_ANE!$T20)</f>
        <v>0</v>
      </c>
      <c r="AM267" s="38">
        <f>IF(AM99=0,0,Prosumer_ANE!$T20)</f>
        <v>0</v>
      </c>
      <c r="AN267" s="38">
        <f>IF(AN99=0,0,Prosumer_ANE!$T20)</f>
        <v>0</v>
      </c>
      <c r="AO267" s="38">
        <f>IF(AO99=0,0,Prosumer_ANE!$T20)</f>
        <v>0</v>
      </c>
      <c r="AP267" s="38">
        <f>IF(AP99=0,0,Prosumer_ANE!$T20)</f>
        <v>0</v>
      </c>
      <c r="AQ267" s="38">
        <f>IF(AQ99=0,0,Prosumer_ANE!$T20)</f>
        <v>0</v>
      </c>
      <c r="AR267" s="38">
        <f>IF(AR99=0,0,Prosumer_ANE!$T20)</f>
        <v>0</v>
      </c>
      <c r="AS267" s="38">
        <f>IF(AS99=0,0,Prosumer_ANE!$T20)</f>
        <v>0</v>
      </c>
      <c r="AT267" s="38">
        <f>IF(AT99=0,0,Prosumer_ANE!$T20)</f>
        <v>0</v>
      </c>
      <c r="AU267">
        <v>7</v>
      </c>
    </row>
    <row r="268" spans="1:47">
      <c r="A268">
        <v>8</v>
      </c>
      <c r="B268" s="38">
        <f>IF(B100=0,0,Prosumer_ONE!$T21)</f>
        <v>0</v>
      </c>
      <c r="C268" s="38">
        <f>IF(C100=0,0,Prosumer_ONE!$T21)</f>
        <v>0</v>
      </c>
      <c r="D268" s="38">
        <f>IF(D100=0,0,Prosumer_ONE!$T21)</f>
        <v>0</v>
      </c>
      <c r="E268" s="38">
        <f>IF(E100=0,0,Prosumer_ONE!$T21)</f>
        <v>0</v>
      </c>
      <c r="F268" s="38">
        <f>IF(F100=0,0,Prosumer_ONE!$T21)</f>
        <v>0</v>
      </c>
      <c r="G268" s="38">
        <f>IF(G100=0,0,Prosumer_ONE!$T21)</f>
        <v>0</v>
      </c>
      <c r="H268" s="38">
        <f>IF(H100=0,0,Prosumer_ONE!$T21)</f>
        <v>0</v>
      </c>
      <c r="I268" s="38">
        <f>IF(I100=0,0,Prosumer_ONE!$T21)</f>
        <v>0</v>
      </c>
      <c r="J268" s="38">
        <f>IF(J100=0,0,Prosumer_ONE!$T21)</f>
        <v>0</v>
      </c>
      <c r="K268" s="38">
        <f>IF(K100=0,0,Prosumer_ONE!$T21)</f>
        <v>0</v>
      </c>
      <c r="L268" s="38">
        <f>IF(L100=0,0,Prosumer_ONE!$T21)</f>
        <v>0</v>
      </c>
      <c r="M268" s="38">
        <f>IF(M100=0,0,Prosumer_ONE!$T21)</f>
        <v>0</v>
      </c>
      <c r="N268" s="38">
        <f>IF(N100=0,0,Prosumer_ONE!$T21)</f>
        <v>0</v>
      </c>
      <c r="O268" s="38">
        <f>IF(O100=0,0,Prosumer_ONE!$T21)</f>
        <v>0</v>
      </c>
      <c r="P268" s="38">
        <f>IF(P100=0,0,Prosumer_ONE!$T21)</f>
        <v>0</v>
      </c>
      <c r="Q268" s="38">
        <f>IF(Q100=0,0,Prosumer_ONE!$T21)</f>
        <v>0</v>
      </c>
      <c r="R268" s="38">
        <f>IF(R100=0,0,Prosumer_ONE!$T21)</f>
        <v>0</v>
      </c>
      <c r="S268" s="38">
        <f>IF(S100=0,0,Prosumer_ONE!$T21)</f>
        <v>0</v>
      </c>
      <c r="T268" s="38">
        <f>IF(T100=0,0,Prosumer_ONE!$T21)</f>
        <v>0</v>
      </c>
      <c r="U268" s="38">
        <f>IF(U100=0,0,Prosumer_ONE!$T21)</f>
        <v>0</v>
      </c>
      <c r="V268">
        <v>8</v>
      </c>
      <c r="Z268">
        <v>8</v>
      </c>
      <c r="AA268" s="38">
        <f>IF(AA100=0,0,Prosumer_ANE!$T21)</f>
        <v>0</v>
      </c>
      <c r="AB268" s="38">
        <f>IF(AB100=0,0,Prosumer_ANE!$T21)</f>
        <v>0</v>
      </c>
      <c r="AC268" s="38">
        <f>IF(AC100=0,0,Prosumer_ANE!$T21)</f>
        <v>0</v>
      </c>
      <c r="AD268" s="38">
        <f>IF(AD100=0,0,Prosumer_ANE!$T21)</f>
        <v>0</v>
      </c>
      <c r="AE268" s="38">
        <f>IF(AE100=0,0,Prosumer_ANE!$T21)</f>
        <v>0</v>
      </c>
      <c r="AF268" s="38">
        <f>IF(AF100=0,0,Prosumer_ANE!$T21)</f>
        <v>0</v>
      </c>
      <c r="AG268" s="38">
        <f>IF(AG100=0,0,Prosumer_ANE!$T21)</f>
        <v>0</v>
      </c>
      <c r="AH268" s="38">
        <f>IF(AH100=0,0,Prosumer_ANE!$T21)</f>
        <v>0</v>
      </c>
      <c r="AI268" s="38">
        <f>IF(AI100=0,0,Prosumer_ANE!$T21)</f>
        <v>0</v>
      </c>
      <c r="AJ268" s="38">
        <f>IF(AJ100=0,0,Prosumer_ANE!$T21)</f>
        <v>0</v>
      </c>
      <c r="AK268" s="38">
        <f>IF(AK100=0,0,Prosumer_ANE!$T21)</f>
        <v>0</v>
      </c>
      <c r="AL268" s="38">
        <f>IF(AL100=0,0,Prosumer_ANE!$T21)</f>
        <v>0</v>
      </c>
      <c r="AM268" s="38">
        <f>IF(AM100=0,0,Prosumer_ANE!$T21)</f>
        <v>0</v>
      </c>
      <c r="AN268" s="38">
        <f>IF(AN100=0,0,Prosumer_ANE!$T21)</f>
        <v>0</v>
      </c>
      <c r="AO268" s="38">
        <f>IF(AO100=0,0,Prosumer_ANE!$T21)</f>
        <v>0</v>
      </c>
      <c r="AP268" s="38">
        <f>IF(AP100=0,0,Prosumer_ANE!$T21)</f>
        <v>0</v>
      </c>
      <c r="AQ268" s="38">
        <f>IF(AQ100=0,0,Prosumer_ANE!$T21)</f>
        <v>0</v>
      </c>
      <c r="AR268" s="38">
        <f>IF(AR100=0,0,Prosumer_ANE!$T21)</f>
        <v>0</v>
      </c>
      <c r="AS268" s="38">
        <f>IF(AS100=0,0,Prosumer_ANE!$T21)</f>
        <v>0</v>
      </c>
      <c r="AT268" s="38">
        <f>IF(AT100=0,0,Prosumer_ANE!$T21)</f>
        <v>0</v>
      </c>
      <c r="AU268">
        <v>8</v>
      </c>
    </row>
    <row r="269" spans="1:47">
      <c r="A269">
        <v>9</v>
      </c>
      <c r="B269" s="38">
        <f>IF(B101=0,0,Prosumer_ONE!$T22)</f>
        <v>0</v>
      </c>
      <c r="C269" s="38">
        <f>IF(C101=0,0,Prosumer_ONE!$T22)</f>
        <v>0</v>
      </c>
      <c r="D269" s="38">
        <f>IF(D101=0,0,Prosumer_ONE!$T22)</f>
        <v>0</v>
      </c>
      <c r="E269" s="38">
        <f>IF(E101=0,0,Prosumer_ONE!$T22)</f>
        <v>0</v>
      </c>
      <c r="F269" s="38">
        <f>IF(F101=0,0,Prosumer_ONE!$T22)</f>
        <v>0</v>
      </c>
      <c r="G269" s="38">
        <f>IF(G101=0,0,Prosumer_ONE!$T22)</f>
        <v>0</v>
      </c>
      <c r="H269" s="38">
        <f>IF(H101=0,0,Prosumer_ONE!$T22)</f>
        <v>0</v>
      </c>
      <c r="I269" s="38">
        <f>IF(I101=0,0,Prosumer_ONE!$T22)</f>
        <v>0</v>
      </c>
      <c r="J269" s="38">
        <f>IF(J101=0,0,Prosumer_ONE!$T22)</f>
        <v>0</v>
      </c>
      <c r="K269" s="38">
        <f>IF(K101=0,0,Prosumer_ONE!$T22)</f>
        <v>0</v>
      </c>
      <c r="L269" s="38">
        <f>IF(L101=0,0,Prosumer_ONE!$T22)</f>
        <v>0</v>
      </c>
      <c r="M269" s="38">
        <f>IF(M101=0,0,Prosumer_ONE!$T22)</f>
        <v>0</v>
      </c>
      <c r="N269" s="38">
        <f>IF(N101=0,0,Prosumer_ONE!$T22)</f>
        <v>0</v>
      </c>
      <c r="O269" s="38">
        <f>IF(O101=0,0,Prosumer_ONE!$T22)</f>
        <v>0</v>
      </c>
      <c r="P269" s="38">
        <f>IF(P101=0,0,Prosumer_ONE!$T22)</f>
        <v>0</v>
      </c>
      <c r="Q269" s="38">
        <f>IF(Q101=0,0,Prosumer_ONE!$T22)</f>
        <v>0</v>
      </c>
      <c r="R269" s="38">
        <f>IF(R101=0,0,Prosumer_ONE!$T22)</f>
        <v>0</v>
      </c>
      <c r="S269" s="38">
        <f>IF(S101=0,0,Prosumer_ONE!$T22)</f>
        <v>0</v>
      </c>
      <c r="T269" s="38">
        <f>IF(T101=0,0,Prosumer_ONE!$T22)</f>
        <v>0</v>
      </c>
      <c r="U269" s="38">
        <f>IF(U101=0,0,Prosumer_ONE!$T22)</f>
        <v>0</v>
      </c>
      <c r="V269">
        <v>9</v>
      </c>
      <c r="Z269">
        <v>9</v>
      </c>
      <c r="AA269" s="38">
        <f>IF(AA101=0,0,Prosumer_ANE!$T22)</f>
        <v>0</v>
      </c>
      <c r="AB269" s="38">
        <f>IF(AB101=0,0,Prosumer_ANE!$T22)</f>
        <v>0</v>
      </c>
      <c r="AC269" s="38">
        <f>IF(AC101=0,0,Prosumer_ANE!$T22)</f>
        <v>0</v>
      </c>
      <c r="AD269" s="38">
        <f>IF(AD101=0,0,Prosumer_ANE!$T22)</f>
        <v>0</v>
      </c>
      <c r="AE269" s="38">
        <f>IF(AE101=0,0,Prosumer_ANE!$T22)</f>
        <v>0</v>
      </c>
      <c r="AF269" s="38">
        <f>IF(AF101=0,0,Prosumer_ANE!$T22)</f>
        <v>0</v>
      </c>
      <c r="AG269" s="38">
        <f>IF(AG101=0,0,Prosumer_ANE!$T22)</f>
        <v>0</v>
      </c>
      <c r="AH269" s="38">
        <f>IF(AH101=0,0,Prosumer_ANE!$T22)</f>
        <v>0</v>
      </c>
      <c r="AI269" s="38">
        <f>IF(AI101=0,0,Prosumer_ANE!$T22)</f>
        <v>0</v>
      </c>
      <c r="AJ269" s="38">
        <f>IF(AJ101=0,0,Prosumer_ANE!$T22)</f>
        <v>0</v>
      </c>
      <c r="AK269" s="38">
        <f>IF(AK101=0,0,Prosumer_ANE!$T22)</f>
        <v>0</v>
      </c>
      <c r="AL269" s="38">
        <f>IF(AL101=0,0,Prosumer_ANE!$T22)</f>
        <v>0</v>
      </c>
      <c r="AM269" s="38">
        <f>IF(AM101=0,0,Prosumer_ANE!$T22)</f>
        <v>0</v>
      </c>
      <c r="AN269" s="38">
        <f>IF(AN101=0,0,Prosumer_ANE!$T22)</f>
        <v>0</v>
      </c>
      <c r="AO269" s="38">
        <f>IF(AO101=0,0,Prosumer_ANE!$T22)</f>
        <v>0</v>
      </c>
      <c r="AP269" s="38">
        <f>IF(AP101=0,0,Prosumer_ANE!$T22)</f>
        <v>0</v>
      </c>
      <c r="AQ269" s="38">
        <f>IF(AQ101=0,0,Prosumer_ANE!$T22)</f>
        <v>0</v>
      </c>
      <c r="AR269" s="38">
        <f>IF(AR101=0,0,Prosumer_ANE!$T22)</f>
        <v>0</v>
      </c>
      <c r="AS269" s="38">
        <f>IF(AS101=0,0,Prosumer_ANE!$T22)</f>
        <v>0</v>
      </c>
      <c r="AT269" s="38">
        <f>IF(AT101=0,0,Prosumer_ANE!$T22)</f>
        <v>0</v>
      </c>
      <c r="AU269">
        <v>9</v>
      </c>
    </row>
    <row r="270" spans="1:47">
      <c r="A270">
        <v>10</v>
      </c>
      <c r="B270" s="38">
        <f>IF(B102=0,0,Prosumer_ONE!$T23)</f>
        <v>0</v>
      </c>
      <c r="C270" s="38">
        <f>IF(C102=0,0,Prosumer_ONE!$T23)</f>
        <v>0</v>
      </c>
      <c r="D270" s="38">
        <f>IF(D102=0,0,Prosumer_ONE!$T23)</f>
        <v>0</v>
      </c>
      <c r="E270" s="38">
        <f>IF(E102=0,0,Prosumer_ONE!$T23)</f>
        <v>0</v>
      </c>
      <c r="F270" s="38">
        <f>IF(F102=0,0,Prosumer_ONE!$T23)</f>
        <v>0</v>
      </c>
      <c r="G270" s="38">
        <f>IF(G102=0,0,Prosumer_ONE!$T23)</f>
        <v>0</v>
      </c>
      <c r="H270" s="38">
        <f>IF(H102=0,0,Prosumer_ONE!$T23)</f>
        <v>0</v>
      </c>
      <c r="I270" s="38">
        <f>IF(I102=0,0,Prosumer_ONE!$T23)</f>
        <v>0</v>
      </c>
      <c r="J270" s="38">
        <f>IF(J102=0,0,Prosumer_ONE!$T23)</f>
        <v>0</v>
      </c>
      <c r="K270" s="38">
        <f>IF(K102=0,0,Prosumer_ONE!$T23)</f>
        <v>0</v>
      </c>
      <c r="L270" s="38">
        <f>IF(L102=0,0,Prosumer_ONE!$T23)</f>
        <v>0</v>
      </c>
      <c r="M270" s="38">
        <f>IF(M102=0,0,Prosumer_ONE!$T23)</f>
        <v>0</v>
      </c>
      <c r="N270" s="38">
        <f>IF(N102=0,0,Prosumer_ONE!$T23)</f>
        <v>0</v>
      </c>
      <c r="O270" s="38">
        <f>IF(O102=0,0,Prosumer_ONE!$T23)</f>
        <v>0</v>
      </c>
      <c r="P270" s="38">
        <f>IF(P102=0,0,Prosumer_ONE!$T23)</f>
        <v>0</v>
      </c>
      <c r="Q270" s="38">
        <f>IF(Q102=0,0,Prosumer_ONE!$T23)</f>
        <v>0</v>
      </c>
      <c r="R270" s="38">
        <f>IF(R102=0,0,Prosumer_ONE!$T23)</f>
        <v>0</v>
      </c>
      <c r="S270" s="38">
        <f>IF(S102=0,0,Prosumer_ONE!$T23)</f>
        <v>0</v>
      </c>
      <c r="T270" s="38">
        <f>IF(T102=0,0,Prosumer_ONE!$T23)</f>
        <v>0</v>
      </c>
      <c r="U270" s="38">
        <f>IF(U102=0,0,Prosumer_ONE!$T23)</f>
        <v>0</v>
      </c>
      <c r="V270">
        <v>10</v>
      </c>
      <c r="Z270">
        <v>10</v>
      </c>
      <c r="AA270" s="38">
        <f>IF(AA102=0,0,Prosumer_ANE!$T23)</f>
        <v>0</v>
      </c>
      <c r="AB270" s="38">
        <f>IF(AB102=0,0,Prosumer_ANE!$T23)</f>
        <v>0</v>
      </c>
      <c r="AC270" s="38">
        <f>IF(AC102=0,0,Prosumer_ANE!$T23)</f>
        <v>0</v>
      </c>
      <c r="AD270" s="38">
        <f>IF(AD102=0,0,Prosumer_ANE!$T23)</f>
        <v>0</v>
      </c>
      <c r="AE270" s="38">
        <f>IF(AE102=0,0,Prosumer_ANE!$T23)</f>
        <v>0</v>
      </c>
      <c r="AF270" s="38">
        <f>IF(AF102=0,0,Prosumer_ANE!$T23)</f>
        <v>0</v>
      </c>
      <c r="AG270" s="38">
        <f>IF(AG102=0,0,Prosumer_ANE!$T23)</f>
        <v>0</v>
      </c>
      <c r="AH270" s="38">
        <f>IF(AH102=0,0,Prosumer_ANE!$T23)</f>
        <v>0</v>
      </c>
      <c r="AI270" s="38">
        <f>IF(AI102=0,0,Prosumer_ANE!$T23)</f>
        <v>0</v>
      </c>
      <c r="AJ270" s="38">
        <f>IF(AJ102=0,0,Prosumer_ANE!$T23)</f>
        <v>0</v>
      </c>
      <c r="AK270" s="38">
        <f>IF(AK102=0,0,Prosumer_ANE!$T23)</f>
        <v>0</v>
      </c>
      <c r="AL270" s="38">
        <f>IF(AL102=0,0,Prosumer_ANE!$T23)</f>
        <v>0</v>
      </c>
      <c r="AM270" s="38">
        <f>IF(AM102=0,0,Prosumer_ANE!$T23)</f>
        <v>0</v>
      </c>
      <c r="AN270" s="38">
        <f>IF(AN102=0,0,Prosumer_ANE!$T23)</f>
        <v>0</v>
      </c>
      <c r="AO270" s="38">
        <f>IF(AO102=0,0,Prosumer_ANE!$T23)</f>
        <v>0</v>
      </c>
      <c r="AP270" s="38">
        <f>IF(AP102=0,0,Prosumer_ANE!$T23)</f>
        <v>0</v>
      </c>
      <c r="AQ270" s="38">
        <f>IF(AQ102=0,0,Prosumer_ANE!$T23)</f>
        <v>0</v>
      </c>
      <c r="AR270" s="38">
        <f>IF(AR102=0,0,Prosumer_ANE!$T23)</f>
        <v>0</v>
      </c>
      <c r="AS270" s="38">
        <f>IF(AS102=0,0,Prosumer_ANE!$T23)</f>
        <v>0</v>
      </c>
      <c r="AT270" s="38">
        <f>IF(AT102=0,0,Prosumer_ANE!$T23)</f>
        <v>0</v>
      </c>
      <c r="AU270">
        <v>10</v>
      </c>
    </row>
    <row r="271" spans="1:47">
      <c r="A271">
        <v>11</v>
      </c>
      <c r="B271" s="38">
        <f>IF(B103=0,0,Prosumer_ONE!$T24)</f>
        <v>0</v>
      </c>
      <c r="C271" s="38">
        <f>IF(C103=0,0,Prosumer_ONE!$T24)</f>
        <v>0</v>
      </c>
      <c r="D271" s="38">
        <f>IF(D103=0,0,Prosumer_ONE!$T24)</f>
        <v>0</v>
      </c>
      <c r="E271" s="38">
        <f>IF(E103=0,0,Prosumer_ONE!$T24)</f>
        <v>0</v>
      </c>
      <c r="F271" s="38">
        <f>IF(F103=0,0,Prosumer_ONE!$T24)</f>
        <v>0</v>
      </c>
      <c r="G271" s="38">
        <f>IF(G103=0,0,Prosumer_ONE!$T24)</f>
        <v>0</v>
      </c>
      <c r="H271" s="38">
        <f>IF(H103=0,0,Prosumer_ONE!$T24)</f>
        <v>0</v>
      </c>
      <c r="I271" s="38">
        <f>IF(I103=0,0,Prosumer_ONE!$T24)</f>
        <v>0</v>
      </c>
      <c r="J271" s="38">
        <f>IF(J103=0,0,Prosumer_ONE!$T24)</f>
        <v>0</v>
      </c>
      <c r="K271" s="38">
        <f>IF(K103=0,0,Prosumer_ONE!$T24)</f>
        <v>0</v>
      </c>
      <c r="L271" s="38">
        <f>IF(L103=0,0,Prosumer_ONE!$T24)</f>
        <v>0</v>
      </c>
      <c r="M271" s="38">
        <f>IF(M103=0,0,Prosumer_ONE!$T24)</f>
        <v>0</v>
      </c>
      <c r="N271" s="38">
        <f>IF(N103=0,0,Prosumer_ONE!$T24)</f>
        <v>0</v>
      </c>
      <c r="O271" s="38">
        <f>IF(O103=0,0,Prosumer_ONE!$T24)</f>
        <v>0</v>
      </c>
      <c r="P271" s="38">
        <f>IF(P103=0,0,Prosumer_ONE!$T24)</f>
        <v>0</v>
      </c>
      <c r="Q271" s="38">
        <f>IF(Q103=0,0,Prosumer_ONE!$T24)</f>
        <v>0</v>
      </c>
      <c r="R271" s="38">
        <f>IF(R103=0,0,Prosumer_ONE!$T24)</f>
        <v>0</v>
      </c>
      <c r="S271" s="38">
        <f>IF(S103=0,0,Prosumer_ONE!$T24)</f>
        <v>0</v>
      </c>
      <c r="T271" s="38">
        <f>IF(T103=0,0,Prosumer_ONE!$T24)</f>
        <v>0</v>
      </c>
      <c r="U271" s="38">
        <f>IF(U103=0,0,Prosumer_ONE!$T24)</f>
        <v>0</v>
      </c>
      <c r="V271">
        <v>11</v>
      </c>
      <c r="Z271">
        <v>11</v>
      </c>
      <c r="AA271" s="38">
        <f>IF(AA103=0,0,Prosumer_ANE!$T24)</f>
        <v>0</v>
      </c>
      <c r="AB271" s="38">
        <f>IF(AB103=0,0,Prosumer_ANE!$T24)</f>
        <v>0</v>
      </c>
      <c r="AC271" s="38">
        <f>IF(AC103=0,0,Prosumer_ANE!$T24)</f>
        <v>0</v>
      </c>
      <c r="AD271" s="38">
        <f>IF(AD103=0,0,Prosumer_ANE!$T24)</f>
        <v>0</v>
      </c>
      <c r="AE271" s="38">
        <f>IF(AE103=0,0,Prosumer_ANE!$T24)</f>
        <v>0</v>
      </c>
      <c r="AF271" s="38">
        <f>IF(AF103=0,0,Prosumer_ANE!$T24)</f>
        <v>0</v>
      </c>
      <c r="AG271" s="38">
        <f>IF(AG103=0,0,Prosumer_ANE!$T24)</f>
        <v>0</v>
      </c>
      <c r="AH271" s="38">
        <f>IF(AH103=0,0,Prosumer_ANE!$T24)</f>
        <v>0</v>
      </c>
      <c r="AI271" s="38">
        <f>IF(AI103=0,0,Prosumer_ANE!$T24)</f>
        <v>0</v>
      </c>
      <c r="AJ271" s="38">
        <f>IF(AJ103=0,0,Prosumer_ANE!$T24)</f>
        <v>0</v>
      </c>
      <c r="AK271" s="38">
        <f>IF(AK103=0,0,Prosumer_ANE!$T24)</f>
        <v>0</v>
      </c>
      <c r="AL271" s="38">
        <f>IF(AL103=0,0,Prosumer_ANE!$T24)</f>
        <v>0</v>
      </c>
      <c r="AM271" s="38">
        <f>IF(AM103=0,0,Prosumer_ANE!$T24)</f>
        <v>0</v>
      </c>
      <c r="AN271" s="38">
        <f>IF(AN103=0,0,Prosumer_ANE!$T24)</f>
        <v>0</v>
      </c>
      <c r="AO271" s="38">
        <f>IF(AO103=0,0,Prosumer_ANE!$T24)</f>
        <v>0</v>
      </c>
      <c r="AP271" s="38">
        <f>IF(AP103=0,0,Prosumer_ANE!$T24)</f>
        <v>0</v>
      </c>
      <c r="AQ271" s="38">
        <f>IF(AQ103=0,0,Prosumer_ANE!$T24)</f>
        <v>0</v>
      </c>
      <c r="AR271" s="38">
        <f>IF(AR103=0,0,Prosumer_ANE!$T24)</f>
        <v>0</v>
      </c>
      <c r="AS271" s="38">
        <f>IF(AS103=0,0,Prosumer_ANE!$T24)</f>
        <v>0</v>
      </c>
      <c r="AT271" s="38">
        <f>IF(AT103=0,0,Prosumer_ANE!$T24)</f>
        <v>0</v>
      </c>
      <c r="AU271">
        <v>11</v>
      </c>
    </row>
    <row r="272" spans="1:47">
      <c r="A272">
        <v>12</v>
      </c>
      <c r="B272" s="38">
        <f>IF(B104=0,0,Prosumer_ONE!$T25)</f>
        <v>0</v>
      </c>
      <c r="C272" s="38">
        <f>IF(C104=0,0,Prosumer_ONE!$T25)</f>
        <v>0</v>
      </c>
      <c r="D272" s="38">
        <f>IF(D104=0,0,Prosumer_ONE!$T25)</f>
        <v>0</v>
      </c>
      <c r="E272" s="38">
        <f>IF(E104=0,0,Prosumer_ONE!$T25)</f>
        <v>0</v>
      </c>
      <c r="F272" s="38">
        <f>IF(F104=0,0,Prosumer_ONE!$T25)</f>
        <v>0</v>
      </c>
      <c r="G272" s="38">
        <f>IF(G104=0,0,Prosumer_ONE!$T25)</f>
        <v>0</v>
      </c>
      <c r="H272" s="38">
        <f>IF(H104=0,0,Prosumer_ONE!$T25)</f>
        <v>0</v>
      </c>
      <c r="I272" s="38">
        <f>IF(I104=0,0,Prosumer_ONE!$T25)</f>
        <v>0</v>
      </c>
      <c r="J272" s="38">
        <f>IF(J104=0,0,Prosumer_ONE!$T25)</f>
        <v>0</v>
      </c>
      <c r="K272" s="38">
        <f>IF(K104=0,0,Prosumer_ONE!$T25)</f>
        <v>0</v>
      </c>
      <c r="L272" s="38">
        <f>IF(L104=0,0,Prosumer_ONE!$T25)</f>
        <v>0</v>
      </c>
      <c r="M272" s="38">
        <f>IF(M104=0,0,Prosumer_ONE!$T25)</f>
        <v>0</v>
      </c>
      <c r="N272" s="38">
        <f>IF(N104=0,0,Prosumer_ONE!$T25)</f>
        <v>0</v>
      </c>
      <c r="O272" s="38">
        <f>IF(O104=0,0,Prosumer_ONE!$T25)</f>
        <v>0</v>
      </c>
      <c r="P272" s="38">
        <f>IF(P104=0,0,Prosumer_ONE!$T25)</f>
        <v>0</v>
      </c>
      <c r="Q272" s="38">
        <f>IF(Q104=0,0,Prosumer_ONE!$T25)</f>
        <v>0</v>
      </c>
      <c r="R272" s="38">
        <f>IF(R104=0,0,Prosumer_ONE!$T25)</f>
        <v>0</v>
      </c>
      <c r="S272" s="38">
        <f>IF(S104=0,0,Prosumer_ONE!$T25)</f>
        <v>0</v>
      </c>
      <c r="T272" s="38">
        <f>IF(T104=0,0,Prosumer_ONE!$T25)</f>
        <v>0</v>
      </c>
      <c r="U272" s="38">
        <f>IF(U104=0,0,Prosumer_ONE!$T25)</f>
        <v>0</v>
      </c>
      <c r="V272">
        <v>12</v>
      </c>
      <c r="Z272">
        <v>12</v>
      </c>
      <c r="AA272" s="38">
        <f>IF(AA104=0,0,Prosumer_ANE!$T25)</f>
        <v>0</v>
      </c>
      <c r="AB272" s="38">
        <f>IF(AB104=0,0,Prosumer_ANE!$T25)</f>
        <v>0</v>
      </c>
      <c r="AC272" s="38">
        <f>IF(AC104=0,0,Prosumer_ANE!$T25)</f>
        <v>0</v>
      </c>
      <c r="AD272" s="38">
        <f>IF(AD104=0,0,Prosumer_ANE!$T25)</f>
        <v>0</v>
      </c>
      <c r="AE272" s="38">
        <f>IF(AE104=0,0,Prosumer_ANE!$T25)</f>
        <v>0</v>
      </c>
      <c r="AF272" s="38">
        <f>IF(AF104=0,0,Prosumer_ANE!$T25)</f>
        <v>0</v>
      </c>
      <c r="AG272" s="38">
        <f>IF(AG104=0,0,Prosumer_ANE!$T25)</f>
        <v>0</v>
      </c>
      <c r="AH272" s="38">
        <f>IF(AH104=0,0,Prosumer_ANE!$T25)</f>
        <v>0</v>
      </c>
      <c r="AI272" s="38">
        <f>IF(AI104=0,0,Prosumer_ANE!$T25)</f>
        <v>0</v>
      </c>
      <c r="AJ272" s="38">
        <f>IF(AJ104=0,0,Prosumer_ANE!$T25)</f>
        <v>0</v>
      </c>
      <c r="AK272" s="38">
        <f>IF(AK104=0,0,Prosumer_ANE!$T25)</f>
        <v>0</v>
      </c>
      <c r="AL272" s="38">
        <f>IF(AL104=0,0,Prosumer_ANE!$T25)</f>
        <v>0</v>
      </c>
      <c r="AM272" s="38">
        <f>IF(AM104=0,0,Prosumer_ANE!$T25)</f>
        <v>0</v>
      </c>
      <c r="AN272" s="38">
        <f>IF(AN104=0,0,Prosumer_ANE!$T25)</f>
        <v>0</v>
      </c>
      <c r="AO272" s="38">
        <f>IF(AO104=0,0,Prosumer_ANE!$T25)</f>
        <v>0</v>
      </c>
      <c r="AP272" s="38">
        <f>IF(AP104=0,0,Prosumer_ANE!$T25)</f>
        <v>0</v>
      </c>
      <c r="AQ272" s="38">
        <f>IF(AQ104=0,0,Prosumer_ANE!$T25)</f>
        <v>0</v>
      </c>
      <c r="AR272" s="38">
        <f>IF(AR104=0,0,Prosumer_ANE!$T25)</f>
        <v>0</v>
      </c>
      <c r="AS272" s="38">
        <f>IF(AS104=0,0,Prosumer_ANE!$T25)</f>
        <v>0</v>
      </c>
      <c r="AT272" s="38">
        <f>IF(AT104=0,0,Prosumer_ANE!$T25)</f>
        <v>0</v>
      </c>
      <c r="AU272">
        <v>12</v>
      </c>
    </row>
    <row r="273" spans="1:47">
      <c r="A273">
        <v>13</v>
      </c>
      <c r="B273" s="38">
        <f>IF(B105=0,0,Prosumer_ONE!$T26)</f>
        <v>0</v>
      </c>
      <c r="C273" s="38">
        <f>IF(C105=0,0,Prosumer_ONE!$T26)</f>
        <v>0</v>
      </c>
      <c r="D273" s="38">
        <f>IF(D105=0,0,Prosumer_ONE!$T26)</f>
        <v>0</v>
      </c>
      <c r="E273" s="38">
        <f>IF(E105=0,0,Prosumer_ONE!$T26)</f>
        <v>0</v>
      </c>
      <c r="F273" s="38">
        <f>IF(F105=0,0,Prosumer_ONE!$T26)</f>
        <v>0</v>
      </c>
      <c r="G273" s="38">
        <f>IF(G105=0,0,Prosumer_ONE!$T26)</f>
        <v>0</v>
      </c>
      <c r="H273" s="38">
        <f>IF(H105=0,0,Prosumer_ONE!$T26)</f>
        <v>0</v>
      </c>
      <c r="I273" s="38">
        <f>IF(I105=0,0,Prosumer_ONE!$T26)</f>
        <v>0</v>
      </c>
      <c r="J273" s="38">
        <f>IF(J105=0,0,Prosumer_ONE!$T26)</f>
        <v>0</v>
      </c>
      <c r="K273" s="38">
        <f>IF(K105=0,0,Prosumer_ONE!$T26)</f>
        <v>0</v>
      </c>
      <c r="L273" s="38">
        <f>IF(L105=0,0,Prosumer_ONE!$T26)</f>
        <v>0</v>
      </c>
      <c r="M273" s="38">
        <f>IF(M105=0,0,Prosumer_ONE!$T26)</f>
        <v>0</v>
      </c>
      <c r="N273" s="38">
        <f>IF(N105=0,0,Prosumer_ONE!$T26)</f>
        <v>0</v>
      </c>
      <c r="O273" s="38">
        <f>IF(O105=0,0,Prosumer_ONE!$T26)</f>
        <v>0</v>
      </c>
      <c r="P273" s="38">
        <f>IF(P105=0,0,Prosumer_ONE!$T26)</f>
        <v>0</v>
      </c>
      <c r="Q273" s="38">
        <f>IF(Q105=0,0,Prosumer_ONE!$T26)</f>
        <v>0</v>
      </c>
      <c r="R273" s="38">
        <f>IF(R105=0,0,Prosumer_ONE!$T26)</f>
        <v>0</v>
      </c>
      <c r="S273" s="38">
        <f>IF(S105=0,0,Prosumer_ONE!$T26)</f>
        <v>0</v>
      </c>
      <c r="T273" s="38">
        <f>IF(T105=0,0,Prosumer_ONE!$T26)</f>
        <v>0</v>
      </c>
      <c r="U273" s="38">
        <f>IF(U105=0,0,Prosumer_ONE!$T26)</f>
        <v>0</v>
      </c>
      <c r="V273">
        <v>13</v>
      </c>
      <c r="Z273">
        <v>13</v>
      </c>
      <c r="AA273" s="38">
        <f>IF(AA105=0,0,Prosumer_ANE!$T26)</f>
        <v>0</v>
      </c>
      <c r="AB273" s="38">
        <f>IF(AB105=0,0,Prosumer_ANE!$T26)</f>
        <v>0</v>
      </c>
      <c r="AC273" s="38">
        <f>IF(AC105=0,0,Prosumer_ANE!$T26)</f>
        <v>0</v>
      </c>
      <c r="AD273" s="38">
        <f>IF(AD105=0,0,Prosumer_ANE!$T26)</f>
        <v>0</v>
      </c>
      <c r="AE273" s="38">
        <f>IF(AE105=0,0,Prosumer_ANE!$T26)</f>
        <v>0</v>
      </c>
      <c r="AF273" s="38">
        <f>IF(AF105=0,0,Prosumer_ANE!$T26)</f>
        <v>0</v>
      </c>
      <c r="AG273" s="38">
        <f>IF(AG105=0,0,Prosumer_ANE!$T26)</f>
        <v>0</v>
      </c>
      <c r="AH273" s="38">
        <f>IF(AH105=0,0,Prosumer_ANE!$T26)</f>
        <v>0</v>
      </c>
      <c r="AI273" s="38">
        <f>IF(AI105=0,0,Prosumer_ANE!$T26)</f>
        <v>0</v>
      </c>
      <c r="AJ273" s="38">
        <f>IF(AJ105=0,0,Prosumer_ANE!$T26)</f>
        <v>0</v>
      </c>
      <c r="AK273" s="38">
        <f>IF(AK105=0,0,Prosumer_ANE!$T26)</f>
        <v>0</v>
      </c>
      <c r="AL273" s="38">
        <f>IF(AL105=0,0,Prosumer_ANE!$T26)</f>
        <v>0</v>
      </c>
      <c r="AM273" s="38">
        <f>IF(AM105=0,0,Prosumer_ANE!$T26)</f>
        <v>0</v>
      </c>
      <c r="AN273" s="38">
        <f>IF(AN105=0,0,Prosumer_ANE!$T26)</f>
        <v>0</v>
      </c>
      <c r="AO273" s="38">
        <f>IF(AO105=0,0,Prosumer_ANE!$T26)</f>
        <v>0</v>
      </c>
      <c r="AP273" s="38">
        <f>IF(AP105=0,0,Prosumer_ANE!$T26)</f>
        <v>0</v>
      </c>
      <c r="AQ273" s="38">
        <f>IF(AQ105=0,0,Prosumer_ANE!$T26)</f>
        <v>0</v>
      </c>
      <c r="AR273" s="38">
        <f>IF(AR105=0,0,Prosumer_ANE!$T26)</f>
        <v>0</v>
      </c>
      <c r="AS273" s="38">
        <f>IF(AS105=0,0,Prosumer_ANE!$T26)</f>
        <v>0</v>
      </c>
      <c r="AT273" s="38">
        <f>IF(AT105=0,0,Prosumer_ANE!$T26)</f>
        <v>0</v>
      </c>
      <c r="AU273">
        <v>13</v>
      </c>
    </row>
    <row r="274" spans="1:47">
      <c r="A274">
        <v>14</v>
      </c>
      <c r="B274" s="38">
        <f>IF(B106=0,0,Prosumer_ONE!$T27)</f>
        <v>0</v>
      </c>
      <c r="C274" s="38">
        <f>IF(C106=0,0,Prosumer_ONE!$T27)</f>
        <v>0</v>
      </c>
      <c r="D274" s="38">
        <f>IF(D106=0,0,Prosumer_ONE!$T27)</f>
        <v>0</v>
      </c>
      <c r="E274" s="38">
        <f>IF(E106=0,0,Prosumer_ONE!$T27)</f>
        <v>0</v>
      </c>
      <c r="F274" s="38">
        <f>IF(F106=0,0,Prosumer_ONE!$T27)</f>
        <v>0</v>
      </c>
      <c r="G274" s="38">
        <f>IF(G106=0,0,Prosumer_ONE!$T27)</f>
        <v>0</v>
      </c>
      <c r="H274" s="38">
        <f>IF(H106=0,0,Prosumer_ONE!$T27)</f>
        <v>0</v>
      </c>
      <c r="I274" s="38">
        <f>IF(I106=0,0,Prosumer_ONE!$T27)</f>
        <v>0</v>
      </c>
      <c r="J274" s="38">
        <f>IF(J106=0,0,Prosumer_ONE!$T27)</f>
        <v>0</v>
      </c>
      <c r="K274" s="38">
        <f>IF(K106=0,0,Prosumer_ONE!$T27)</f>
        <v>0</v>
      </c>
      <c r="L274" s="38">
        <f>IF(L106=0,0,Prosumer_ONE!$T27)</f>
        <v>0</v>
      </c>
      <c r="M274" s="38">
        <f>IF(M106=0,0,Prosumer_ONE!$T27)</f>
        <v>0</v>
      </c>
      <c r="N274" s="38">
        <f>IF(N106=0,0,Prosumer_ONE!$T27)</f>
        <v>0</v>
      </c>
      <c r="O274" s="38">
        <f>IF(O106=0,0,Prosumer_ONE!$T27)</f>
        <v>0</v>
      </c>
      <c r="P274" s="38">
        <f>IF(P106=0,0,Prosumer_ONE!$T27)</f>
        <v>0</v>
      </c>
      <c r="Q274" s="38">
        <f>IF(Q106=0,0,Prosumer_ONE!$T27)</f>
        <v>0</v>
      </c>
      <c r="R274" s="38">
        <f>IF(R106=0,0,Prosumer_ONE!$T27)</f>
        <v>0</v>
      </c>
      <c r="S274" s="38">
        <f>IF(S106=0,0,Prosumer_ONE!$T27)</f>
        <v>0</v>
      </c>
      <c r="T274" s="38">
        <f>IF(T106=0,0,Prosumer_ONE!$T27)</f>
        <v>0</v>
      </c>
      <c r="U274" s="38">
        <f>IF(U106=0,0,Prosumer_ONE!$T27)</f>
        <v>0</v>
      </c>
      <c r="V274">
        <v>14</v>
      </c>
      <c r="Z274">
        <v>14</v>
      </c>
      <c r="AA274" s="38">
        <f>IF(AA106=0,0,Prosumer_ANE!$T27)</f>
        <v>0</v>
      </c>
      <c r="AB274" s="38">
        <f>IF(AB106=0,0,Prosumer_ANE!$T27)</f>
        <v>0</v>
      </c>
      <c r="AC274" s="38">
        <f>IF(AC106=0,0,Prosumer_ANE!$T27)</f>
        <v>0</v>
      </c>
      <c r="AD274" s="38">
        <f>IF(AD106=0,0,Prosumer_ANE!$T27)</f>
        <v>0</v>
      </c>
      <c r="AE274" s="38">
        <f>IF(AE106=0,0,Prosumer_ANE!$T27)</f>
        <v>0</v>
      </c>
      <c r="AF274" s="38">
        <f>IF(AF106=0,0,Prosumer_ANE!$T27)</f>
        <v>0</v>
      </c>
      <c r="AG274" s="38">
        <f>IF(AG106=0,0,Prosumer_ANE!$T27)</f>
        <v>0</v>
      </c>
      <c r="AH274" s="38">
        <f>IF(AH106=0,0,Prosumer_ANE!$T27)</f>
        <v>0</v>
      </c>
      <c r="AI274" s="38">
        <f>IF(AI106=0,0,Prosumer_ANE!$T27)</f>
        <v>0</v>
      </c>
      <c r="AJ274" s="38">
        <f>IF(AJ106=0,0,Prosumer_ANE!$T27)</f>
        <v>0</v>
      </c>
      <c r="AK274" s="38">
        <f>IF(AK106=0,0,Prosumer_ANE!$T27)</f>
        <v>0</v>
      </c>
      <c r="AL274" s="38">
        <f>IF(AL106=0,0,Prosumer_ANE!$T27)</f>
        <v>0</v>
      </c>
      <c r="AM274" s="38">
        <f>IF(AM106=0,0,Prosumer_ANE!$T27)</f>
        <v>0</v>
      </c>
      <c r="AN274" s="38">
        <f>IF(AN106=0,0,Prosumer_ANE!$T27)</f>
        <v>0</v>
      </c>
      <c r="AO274" s="38">
        <f>IF(AO106=0,0,Prosumer_ANE!$T27)</f>
        <v>0</v>
      </c>
      <c r="AP274" s="38">
        <f>IF(AP106=0,0,Prosumer_ANE!$T27)</f>
        <v>0</v>
      </c>
      <c r="AQ274" s="38">
        <f>IF(AQ106=0,0,Prosumer_ANE!$T27)</f>
        <v>0</v>
      </c>
      <c r="AR274" s="38">
        <f>IF(AR106=0,0,Prosumer_ANE!$T27)</f>
        <v>0</v>
      </c>
      <c r="AS274" s="38">
        <f>IF(AS106=0,0,Prosumer_ANE!$T27)</f>
        <v>0</v>
      </c>
      <c r="AT274" s="38">
        <f>IF(AT106=0,0,Prosumer_ANE!$T27)</f>
        <v>0</v>
      </c>
      <c r="AU274">
        <v>14</v>
      </c>
    </row>
    <row r="275" spans="1:47">
      <c r="A275">
        <v>15</v>
      </c>
      <c r="B275" s="38">
        <f>IF(B107=0,0,Prosumer_ONE!$T28)</f>
        <v>0</v>
      </c>
      <c r="C275" s="38">
        <f>IF(C107=0,0,Prosumer_ONE!$T28)</f>
        <v>0</v>
      </c>
      <c r="D275" s="38">
        <f>IF(D107=0,0,Prosumer_ONE!$T28)</f>
        <v>0</v>
      </c>
      <c r="E275" s="38">
        <f>IF(E107=0,0,Prosumer_ONE!$T28)</f>
        <v>0</v>
      </c>
      <c r="F275" s="38">
        <f>IF(F107=0,0,Prosumer_ONE!$T28)</f>
        <v>0</v>
      </c>
      <c r="G275" s="38">
        <f>IF(G107=0,0,Prosumer_ONE!$T28)</f>
        <v>0</v>
      </c>
      <c r="H275" s="38">
        <f>IF(H107=0,0,Prosumer_ONE!$T28)</f>
        <v>0</v>
      </c>
      <c r="I275" s="38">
        <f>IF(I107=0,0,Prosumer_ONE!$T28)</f>
        <v>0</v>
      </c>
      <c r="J275" s="38">
        <f>IF(J107=0,0,Prosumer_ONE!$T28)</f>
        <v>0</v>
      </c>
      <c r="K275" s="38">
        <f>IF(K107=0,0,Prosumer_ONE!$T28)</f>
        <v>0</v>
      </c>
      <c r="L275" s="38">
        <f>IF(L107=0,0,Prosumer_ONE!$T28)</f>
        <v>0</v>
      </c>
      <c r="M275" s="38">
        <f>IF(M107=0,0,Prosumer_ONE!$T28)</f>
        <v>0</v>
      </c>
      <c r="N275" s="38">
        <f>IF(N107=0,0,Prosumer_ONE!$T28)</f>
        <v>0</v>
      </c>
      <c r="O275" s="38">
        <f>IF(O107=0,0,Prosumer_ONE!$T28)</f>
        <v>0</v>
      </c>
      <c r="P275" s="38">
        <f>IF(P107=0,0,Prosumer_ONE!$T28)</f>
        <v>0</v>
      </c>
      <c r="Q275" s="38">
        <f>IF(Q107=0,0,Prosumer_ONE!$T28)</f>
        <v>0</v>
      </c>
      <c r="R275" s="38">
        <f>IF(R107=0,0,Prosumer_ONE!$T28)</f>
        <v>0</v>
      </c>
      <c r="S275" s="38">
        <f>IF(S107=0,0,Prosumer_ONE!$T28)</f>
        <v>0</v>
      </c>
      <c r="T275" s="38">
        <f>IF(T107=0,0,Prosumer_ONE!$T28)</f>
        <v>0</v>
      </c>
      <c r="U275" s="38">
        <f>IF(U107=0,0,Prosumer_ONE!$T28)</f>
        <v>0</v>
      </c>
      <c r="V275">
        <v>15</v>
      </c>
      <c r="Z275">
        <v>15</v>
      </c>
      <c r="AA275" s="38">
        <f>IF(AA107=0,0,Prosumer_ANE!$T28)</f>
        <v>0</v>
      </c>
      <c r="AB275" s="38">
        <f>IF(AB107=0,0,Prosumer_ANE!$T28)</f>
        <v>0</v>
      </c>
      <c r="AC275" s="38">
        <f>IF(AC107=0,0,Prosumer_ANE!$T28)</f>
        <v>0</v>
      </c>
      <c r="AD275" s="38">
        <f>IF(AD107=0,0,Prosumer_ANE!$T28)</f>
        <v>0</v>
      </c>
      <c r="AE275" s="38">
        <f>IF(AE107=0,0,Prosumer_ANE!$T28)</f>
        <v>0</v>
      </c>
      <c r="AF275" s="38">
        <f>IF(AF107=0,0,Prosumer_ANE!$T28)</f>
        <v>0</v>
      </c>
      <c r="AG275" s="38">
        <f>IF(AG107=0,0,Prosumer_ANE!$T28)</f>
        <v>0</v>
      </c>
      <c r="AH275" s="38">
        <f>IF(AH107=0,0,Prosumer_ANE!$T28)</f>
        <v>0</v>
      </c>
      <c r="AI275" s="38">
        <f>IF(AI107=0,0,Prosumer_ANE!$T28)</f>
        <v>0</v>
      </c>
      <c r="AJ275" s="38">
        <f>IF(AJ107=0,0,Prosumer_ANE!$T28)</f>
        <v>0</v>
      </c>
      <c r="AK275" s="38">
        <f>IF(AK107=0,0,Prosumer_ANE!$T28)</f>
        <v>0</v>
      </c>
      <c r="AL275" s="38">
        <f>IF(AL107=0,0,Prosumer_ANE!$T28)</f>
        <v>0</v>
      </c>
      <c r="AM275" s="38">
        <f>IF(AM107=0,0,Prosumer_ANE!$T28)</f>
        <v>0</v>
      </c>
      <c r="AN275" s="38">
        <f>IF(AN107=0,0,Prosumer_ANE!$T28)</f>
        <v>0</v>
      </c>
      <c r="AO275" s="38">
        <f>IF(AO107=0,0,Prosumer_ANE!$T28)</f>
        <v>0</v>
      </c>
      <c r="AP275" s="38">
        <f>IF(AP107=0,0,Prosumer_ANE!$T28)</f>
        <v>0</v>
      </c>
      <c r="AQ275" s="38">
        <f>IF(AQ107=0,0,Prosumer_ANE!$T28)</f>
        <v>0</v>
      </c>
      <c r="AR275" s="38">
        <f>IF(AR107=0,0,Prosumer_ANE!$T28)</f>
        <v>0</v>
      </c>
      <c r="AS275" s="38">
        <f>IF(AS107=0,0,Prosumer_ANE!$T28)</f>
        <v>0</v>
      </c>
      <c r="AT275" s="38">
        <f>IF(AT107=0,0,Prosumer_ANE!$T28)</f>
        <v>0</v>
      </c>
      <c r="AU275">
        <v>15</v>
      </c>
    </row>
    <row r="276" spans="1:47">
      <c r="A276">
        <v>16</v>
      </c>
      <c r="B276" s="38">
        <f>IF(B108=0,0,Prosumer_ONE!$T29)</f>
        <v>0</v>
      </c>
      <c r="C276" s="38">
        <f>IF(C108=0,0,Prosumer_ONE!$T29)</f>
        <v>0</v>
      </c>
      <c r="D276" s="38">
        <f>IF(D108=0,0,Prosumer_ONE!$T29)</f>
        <v>0</v>
      </c>
      <c r="E276" s="38">
        <f>IF(E108=0,0,Prosumer_ONE!$T29)</f>
        <v>0</v>
      </c>
      <c r="F276" s="38">
        <f>IF(F108=0,0,Prosumer_ONE!$T29)</f>
        <v>0</v>
      </c>
      <c r="G276" s="38">
        <f>IF(G108=0,0,Prosumer_ONE!$T29)</f>
        <v>0</v>
      </c>
      <c r="H276" s="38">
        <f>IF(H108=0,0,Prosumer_ONE!$T29)</f>
        <v>0</v>
      </c>
      <c r="I276" s="38">
        <f>IF(I108=0,0,Prosumer_ONE!$T29)</f>
        <v>0</v>
      </c>
      <c r="J276" s="38">
        <f>IF(J108=0,0,Prosumer_ONE!$T29)</f>
        <v>0</v>
      </c>
      <c r="K276" s="38">
        <f>IF(K108=0,0,Prosumer_ONE!$T29)</f>
        <v>0</v>
      </c>
      <c r="L276" s="38">
        <f>IF(L108=0,0,Prosumer_ONE!$T29)</f>
        <v>0</v>
      </c>
      <c r="M276" s="38">
        <f>IF(M108=0,0,Prosumer_ONE!$T29)</f>
        <v>0</v>
      </c>
      <c r="N276" s="38">
        <f>IF(N108=0,0,Prosumer_ONE!$T29)</f>
        <v>0</v>
      </c>
      <c r="O276" s="38">
        <f>IF(O108=0,0,Prosumer_ONE!$T29)</f>
        <v>0</v>
      </c>
      <c r="P276" s="38">
        <f>IF(P108=0,0,Prosumer_ONE!$T29)</f>
        <v>0</v>
      </c>
      <c r="Q276" s="38">
        <f>IF(Q108=0,0,Prosumer_ONE!$T29)</f>
        <v>0</v>
      </c>
      <c r="R276" s="38">
        <f>IF(R108=0,0,Prosumer_ONE!$T29)</f>
        <v>0</v>
      </c>
      <c r="S276" s="38">
        <f>IF(S108=0,0,Prosumer_ONE!$T29)</f>
        <v>0</v>
      </c>
      <c r="T276" s="38">
        <f>IF(T108=0,0,Prosumer_ONE!$T29)</f>
        <v>0</v>
      </c>
      <c r="U276" s="38">
        <f>IF(U108=0,0,Prosumer_ONE!$T29)</f>
        <v>0</v>
      </c>
      <c r="V276">
        <v>16</v>
      </c>
      <c r="Z276">
        <v>16</v>
      </c>
      <c r="AA276" s="38">
        <f>IF(AA108=0,0,Prosumer_ANE!$T29)</f>
        <v>0</v>
      </c>
      <c r="AB276" s="38">
        <f>IF(AB108=0,0,Prosumer_ANE!$T29)</f>
        <v>0</v>
      </c>
      <c r="AC276" s="38">
        <f>IF(AC108=0,0,Prosumer_ANE!$T29)</f>
        <v>0</v>
      </c>
      <c r="AD276" s="38">
        <f>IF(AD108=0,0,Prosumer_ANE!$T29)</f>
        <v>0</v>
      </c>
      <c r="AE276" s="38">
        <f>IF(AE108=0,0,Prosumer_ANE!$T29)</f>
        <v>0</v>
      </c>
      <c r="AF276" s="38">
        <f>IF(AF108=0,0,Prosumer_ANE!$T29)</f>
        <v>0</v>
      </c>
      <c r="AG276" s="38">
        <f>IF(AG108=0,0,Prosumer_ANE!$T29)</f>
        <v>0</v>
      </c>
      <c r="AH276" s="38">
        <f>IF(AH108=0,0,Prosumer_ANE!$T29)</f>
        <v>0</v>
      </c>
      <c r="AI276" s="38">
        <f>IF(AI108=0,0,Prosumer_ANE!$T29)</f>
        <v>0</v>
      </c>
      <c r="AJ276" s="38">
        <f>IF(AJ108=0,0,Prosumer_ANE!$T29)</f>
        <v>0</v>
      </c>
      <c r="AK276" s="38">
        <f>IF(AK108=0,0,Prosumer_ANE!$T29)</f>
        <v>0</v>
      </c>
      <c r="AL276" s="38">
        <f>IF(AL108=0,0,Prosumer_ANE!$T29)</f>
        <v>0</v>
      </c>
      <c r="AM276" s="38">
        <f>IF(AM108=0,0,Prosumer_ANE!$T29)</f>
        <v>0</v>
      </c>
      <c r="AN276" s="38">
        <f>IF(AN108=0,0,Prosumer_ANE!$T29)</f>
        <v>0</v>
      </c>
      <c r="AO276" s="38">
        <f>IF(AO108=0,0,Prosumer_ANE!$T29)</f>
        <v>0</v>
      </c>
      <c r="AP276" s="38">
        <f>IF(AP108=0,0,Prosumer_ANE!$T29)</f>
        <v>0</v>
      </c>
      <c r="AQ276" s="38">
        <f>IF(AQ108=0,0,Prosumer_ANE!$T29)</f>
        <v>0</v>
      </c>
      <c r="AR276" s="38">
        <f>IF(AR108=0,0,Prosumer_ANE!$T29)</f>
        <v>0</v>
      </c>
      <c r="AS276" s="38">
        <f>IF(AS108=0,0,Prosumer_ANE!$T29)</f>
        <v>0</v>
      </c>
      <c r="AT276" s="38">
        <f>IF(AT108=0,0,Prosumer_ANE!$T29)</f>
        <v>0</v>
      </c>
      <c r="AU276">
        <v>16</v>
      </c>
    </row>
    <row r="277" spans="1:47">
      <c r="A277">
        <v>17</v>
      </c>
      <c r="B277" s="38">
        <f>IF(B109=0,0,Prosumer_ONE!$T30)</f>
        <v>0</v>
      </c>
      <c r="C277" s="38">
        <f>IF(C109=0,0,Prosumer_ONE!$T30)</f>
        <v>0</v>
      </c>
      <c r="D277" s="38">
        <f>IF(D109=0,0,Prosumer_ONE!$T30)</f>
        <v>0</v>
      </c>
      <c r="E277" s="38">
        <f>IF(E109=0,0,Prosumer_ONE!$T30)</f>
        <v>0</v>
      </c>
      <c r="F277" s="38">
        <f>IF(F109=0,0,Prosumer_ONE!$T30)</f>
        <v>0</v>
      </c>
      <c r="G277" s="38">
        <f>IF(G109=0,0,Prosumer_ONE!$T30)</f>
        <v>0</v>
      </c>
      <c r="H277" s="38">
        <f>IF(H109=0,0,Prosumer_ONE!$T30)</f>
        <v>0</v>
      </c>
      <c r="I277" s="38">
        <f>IF(I109=0,0,Prosumer_ONE!$T30)</f>
        <v>0</v>
      </c>
      <c r="J277" s="38">
        <f>IF(J109=0,0,Prosumer_ONE!$T30)</f>
        <v>0</v>
      </c>
      <c r="K277" s="38">
        <f>IF(K109=0,0,Prosumer_ONE!$T30)</f>
        <v>0</v>
      </c>
      <c r="L277" s="38">
        <f>IF(L109=0,0,Prosumer_ONE!$T30)</f>
        <v>0</v>
      </c>
      <c r="M277" s="38">
        <f>IF(M109=0,0,Prosumer_ONE!$T30)</f>
        <v>0</v>
      </c>
      <c r="N277" s="38">
        <f>IF(N109=0,0,Prosumer_ONE!$T30)</f>
        <v>0</v>
      </c>
      <c r="O277" s="38">
        <f>IF(O109=0,0,Prosumer_ONE!$T30)</f>
        <v>0</v>
      </c>
      <c r="P277" s="38">
        <f>IF(P109=0,0,Prosumer_ONE!$T30)</f>
        <v>0</v>
      </c>
      <c r="Q277" s="38">
        <f>IF(Q109=0,0,Prosumer_ONE!$T30)</f>
        <v>0</v>
      </c>
      <c r="R277" s="38">
        <f>IF(R109=0,0,Prosumer_ONE!$T30)</f>
        <v>0</v>
      </c>
      <c r="S277" s="38">
        <f>IF(S109=0,0,Prosumer_ONE!$T30)</f>
        <v>0</v>
      </c>
      <c r="T277" s="38">
        <f>IF(T109=0,0,Prosumer_ONE!$T30)</f>
        <v>0</v>
      </c>
      <c r="U277" s="38">
        <f>IF(U109=0,0,Prosumer_ONE!$T30)</f>
        <v>0</v>
      </c>
      <c r="V277">
        <v>17</v>
      </c>
      <c r="Z277">
        <v>17</v>
      </c>
      <c r="AA277" s="38">
        <f>IF(AA109=0,0,Prosumer_ANE!$T30)</f>
        <v>0</v>
      </c>
      <c r="AB277" s="38">
        <f>IF(AB109=0,0,Prosumer_ANE!$T30)</f>
        <v>0</v>
      </c>
      <c r="AC277" s="38">
        <f>IF(AC109=0,0,Prosumer_ANE!$T30)</f>
        <v>0</v>
      </c>
      <c r="AD277" s="38">
        <f>IF(AD109=0,0,Prosumer_ANE!$T30)</f>
        <v>0</v>
      </c>
      <c r="AE277" s="38">
        <f>IF(AE109=0,0,Prosumer_ANE!$T30)</f>
        <v>0</v>
      </c>
      <c r="AF277" s="38">
        <f>IF(AF109=0,0,Prosumer_ANE!$T30)</f>
        <v>0</v>
      </c>
      <c r="AG277" s="38">
        <f>IF(AG109=0,0,Prosumer_ANE!$T30)</f>
        <v>0</v>
      </c>
      <c r="AH277" s="38">
        <f>IF(AH109=0,0,Prosumer_ANE!$T30)</f>
        <v>0</v>
      </c>
      <c r="AI277" s="38">
        <f>IF(AI109=0,0,Prosumer_ANE!$T30)</f>
        <v>0</v>
      </c>
      <c r="AJ277" s="38">
        <f>IF(AJ109=0,0,Prosumer_ANE!$T30)</f>
        <v>0</v>
      </c>
      <c r="AK277" s="38">
        <f>IF(AK109=0,0,Prosumer_ANE!$T30)</f>
        <v>0</v>
      </c>
      <c r="AL277" s="38">
        <f>IF(AL109=0,0,Prosumer_ANE!$T30)</f>
        <v>0</v>
      </c>
      <c r="AM277" s="38">
        <f>IF(AM109=0,0,Prosumer_ANE!$T30)</f>
        <v>0</v>
      </c>
      <c r="AN277" s="38">
        <f>IF(AN109=0,0,Prosumer_ANE!$T30)</f>
        <v>0</v>
      </c>
      <c r="AO277" s="38">
        <f>IF(AO109=0,0,Prosumer_ANE!$T30)</f>
        <v>0</v>
      </c>
      <c r="AP277" s="38">
        <f>IF(AP109=0,0,Prosumer_ANE!$T30)</f>
        <v>0</v>
      </c>
      <c r="AQ277" s="38">
        <f>IF(AQ109=0,0,Prosumer_ANE!$T30)</f>
        <v>0</v>
      </c>
      <c r="AR277" s="38">
        <f>IF(AR109=0,0,Prosumer_ANE!$T30)</f>
        <v>0</v>
      </c>
      <c r="AS277" s="38">
        <f>IF(AS109=0,0,Prosumer_ANE!$T30)</f>
        <v>0</v>
      </c>
      <c r="AT277" s="38">
        <f>IF(AT109=0,0,Prosumer_ANE!$T30)</f>
        <v>0</v>
      </c>
      <c r="AU277">
        <v>17</v>
      </c>
    </row>
    <row r="278" spans="1:47">
      <c r="A278">
        <v>18</v>
      </c>
      <c r="B278" s="38">
        <f>IF(B110=0,0,Prosumer_ONE!$T31)</f>
        <v>0</v>
      </c>
      <c r="C278" s="38">
        <f>IF(C110=0,0,Prosumer_ONE!$T31)</f>
        <v>0</v>
      </c>
      <c r="D278" s="38">
        <f>IF(D110=0,0,Prosumer_ONE!$T31)</f>
        <v>0</v>
      </c>
      <c r="E278" s="38">
        <f>IF(E110=0,0,Prosumer_ONE!$T31)</f>
        <v>0</v>
      </c>
      <c r="F278" s="38">
        <f>IF(F110=0,0,Prosumer_ONE!$T31)</f>
        <v>0</v>
      </c>
      <c r="G278" s="38">
        <f>IF(G110=0,0,Prosumer_ONE!$T31)</f>
        <v>0</v>
      </c>
      <c r="H278" s="38">
        <f>IF(H110=0,0,Prosumer_ONE!$T31)</f>
        <v>0</v>
      </c>
      <c r="I278" s="38">
        <f>IF(I110=0,0,Prosumer_ONE!$T31)</f>
        <v>0</v>
      </c>
      <c r="J278" s="38">
        <f>IF(J110=0,0,Prosumer_ONE!$T31)</f>
        <v>0</v>
      </c>
      <c r="K278" s="38">
        <f>IF(K110=0,0,Prosumer_ONE!$T31)</f>
        <v>0</v>
      </c>
      <c r="L278" s="38">
        <f>IF(L110=0,0,Prosumer_ONE!$T31)</f>
        <v>0</v>
      </c>
      <c r="M278" s="38">
        <f>IF(M110=0,0,Prosumer_ONE!$T31)</f>
        <v>0</v>
      </c>
      <c r="N278" s="38">
        <f>IF(N110=0,0,Prosumer_ONE!$T31)</f>
        <v>0</v>
      </c>
      <c r="O278" s="38">
        <f>IF(O110=0,0,Prosumer_ONE!$T31)</f>
        <v>0</v>
      </c>
      <c r="P278" s="38">
        <f>IF(P110=0,0,Prosumer_ONE!$T31)</f>
        <v>0</v>
      </c>
      <c r="Q278" s="38">
        <f>IF(Q110=0,0,Prosumer_ONE!$T31)</f>
        <v>0</v>
      </c>
      <c r="R278" s="38">
        <f>IF(R110=0,0,Prosumer_ONE!$T31)</f>
        <v>0</v>
      </c>
      <c r="S278" s="38">
        <f>IF(S110=0,0,Prosumer_ONE!$T31)</f>
        <v>0</v>
      </c>
      <c r="T278" s="38">
        <f>IF(T110=0,0,Prosumer_ONE!$T31)</f>
        <v>0</v>
      </c>
      <c r="U278" s="38">
        <f>IF(U110=0,0,Prosumer_ONE!$T31)</f>
        <v>0</v>
      </c>
      <c r="V278">
        <v>18</v>
      </c>
      <c r="Z278">
        <v>18</v>
      </c>
      <c r="AA278" s="38">
        <f>IF(AA110=0,0,Prosumer_ANE!$T31)</f>
        <v>0</v>
      </c>
      <c r="AB278" s="38">
        <f>IF(AB110=0,0,Prosumer_ANE!$T31)</f>
        <v>0</v>
      </c>
      <c r="AC278" s="38">
        <f>IF(AC110=0,0,Prosumer_ANE!$T31)</f>
        <v>0</v>
      </c>
      <c r="AD278" s="38">
        <f>IF(AD110=0,0,Prosumer_ANE!$T31)</f>
        <v>0</v>
      </c>
      <c r="AE278" s="38">
        <f>IF(AE110=0,0,Prosumer_ANE!$T31)</f>
        <v>0</v>
      </c>
      <c r="AF278" s="38">
        <f>IF(AF110=0,0,Prosumer_ANE!$T31)</f>
        <v>0</v>
      </c>
      <c r="AG278" s="38">
        <f>IF(AG110=0,0,Prosumer_ANE!$T31)</f>
        <v>0</v>
      </c>
      <c r="AH278" s="38">
        <f>IF(AH110=0,0,Prosumer_ANE!$T31)</f>
        <v>0</v>
      </c>
      <c r="AI278" s="38">
        <f>IF(AI110=0,0,Prosumer_ANE!$T31)</f>
        <v>0</v>
      </c>
      <c r="AJ278" s="38">
        <f>IF(AJ110=0,0,Prosumer_ANE!$T31)</f>
        <v>0</v>
      </c>
      <c r="AK278" s="38">
        <f>IF(AK110=0,0,Prosumer_ANE!$T31)</f>
        <v>0</v>
      </c>
      <c r="AL278" s="38">
        <f>IF(AL110=0,0,Prosumer_ANE!$T31)</f>
        <v>0</v>
      </c>
      <c r="AM278" s="38">
        <f>IF(AM110=0,0,Prosumer_ANE!$T31)</f>
        <v>0</v>
      </c>
      <c r="AN278" s="38">
        <f>IF(AN110=0,0,Prosumer_ANE!$T31)</f>
        <v>0</v>
      </c>
      <c r="AO278" s="38">
        <f>IF(AO110=0,0,Prosumer_ANE!$T31)</f>
        <v>0</v>
      </c>
      <c r="AP278" s="38">
        <f>IF(AP110=0,0,Prosumer_ANE!$T31)</f>
        <v>0</v>
      </c>
      <c r="AQ278" s="38">
        <f>IF(AQ110=0,0,Prosumer_ANE!$T31)</f>
        <v>0</v>
      </c>
      <c r="AR278" s="38">
        <f>IF(AR110=0,0,Prosumer_ANE!$T31)</f>
        <v>0</v>
      </c>
      <c r="AS278" s="38">
        <f>IF(AS110=0,0,Prosumer_ANE!$T31)</f>
        <v>0</v>
      </c>
      <c r="AT278" s="38">
        <f>IF(AT110=0,0,Prosumer_ANE!$T31)</f>
        <v>0</v>
      </c>
      <c r="AU278">
        <v>18</v>
      </c>
    </row>
    <row r="279" spans="1:47">
      <c r="A279">
        <v>19</v>
      </c>
      <c r="B279" s="38">
        <f>IF(B111=0,0,Prosumer_ONE!$T32)</f>
        <v>0</v>
      </c>
      <c r="C279" s="38">
        <f>IF(C111=0,0,Prosumer_ONE!$T32)</f>
        <v>0</v>
      </c>
      <c r="D279" s="38">
        <f>IF(D111=0,0,Prosumer_ONE!$T32)</f>
        <v>0</v>
      </c>
      <c r="E279" s="38">
        <f>IF(E111=0,0,Prosumer_ONE!$T32)</f>
        <v>0</v>
      </c>
      <c r="F279" s="38">
        <f>IF(F111=0,0,Prosumer_ONE!$T32)</f>
        <v>0</v>
      </c>
      <c r="G279" s="38">
        <f>IF(G111=0,0,Prosumer_ONE!$T32)</f>
        <v>0</v>
      </c>
      <c r="H279" s="38">
        <f>IF(H111=0,0,Prosumer_ONE!$T32)</f>
        <v>0</v>
      </c>
      <c r="I279" s="38">
        <f>IF(I111=0,0,Prosumer_ONE!$T32)</f>
        <v>0</v>
      </c>
      <c r="J279" s="38">
        <f>IF(J111=0,0,Prosumer_ONE!$T32)</f>
        <v>0</v>
      </c>
      <c r="K279" s="38">
        <f>IF(K111=0,0,Prosumer_ONE!$T32)</f>
        <v>0</v>
      </c>
      <c r="L279" s="38">
        <f>IF(L111=0,0,Prosumer_ONE!$T32)</f>
        <v>0</v>
      </c>
      <c r="M279" s="38">
        <f>IF(M111=0,0,Prosumer_ONE!$T32)</f>
        <v>0</v>
      </c>
      <c r="N279" s="38">
        <f>IF(N111=0,0,Prosumer_ONE!$T32)</f>
        <v>0</v>
      </c>
      <c r="O279" s="38">
        <f>IF(O111=0,0,Prosumer_ONE!$T32)</f>
        <v>0</v>
      </c>
      <c r="P279" s="38">
        <f>IF(P111=0,0,Prosumer_ONE!$T32)</f>
        <v>0</v>
      </c>
      <c r="Q279" s="38">
        <f>IF(Q111=0,0,Prosumer_ONE!$T32)</f>
        <v>0</v>
      </c>
      <c r="R279" s="38">
        <f>IF(R111=0,0,Prosumer_ONE!$T32)</f>
        <v>0</v>
      </c>
      <c r="S279" s="38">
        <f>IF(S111=0,0,Prosumer_ONE!$T32)</f>
        <v>0</v>
      </c>
      <c r="T279" s="38">
        <f>IF(T111=0,0,Prosumer_ONE!$T32)</f>
        <v>0</v>
      </c>
      <c r="U279" s="38">
        <f>IF(U111=0,0,Prosumer_ONE!$T32)</f>
        <v>0</v>
      </c>
      <c r="V279">
        <v>19</v>
      </c>
      <c r="Z279">
        <v>19</v>
      </c>
      <c r="AA279" s="38">
        <f>IF(AA111=0,0,Prosumer_ANE!$T32)</f>
        <v>0</v>
      </c>
      <c r="AB279" s="38">
        <f>IF(AB111=0,0,Prosumer_ANE!$T32)</f>
        <v>0</v>
      </c>
      <c r="AC279" s="38">
        <f>IF(AC111=0,0,Prosumer_ANE!$T32)</f>
        <v>0</v>
      </c>
      <c r="AD279" s="38">
        <f>IF(AD111=0,0,Prosumer_ANE!$T32)</f>
        <v>0</v>
      </c>
      <c r="AE279" s="38">
        <f>IF(AE111=0,0,Prosumer_ANE!$T32)</f>
        <v>0</v>
      </c>
      <c r="AF279" s="38">
        <f>IF(AF111=0,0,Prosumer_ANE!$T32)</f>
        <v>0</v>
      </c>
      <c r="AG279" s="38">
        <f>IF(AG111=0,0,Prosumer_ANE!$T32)</f>
        <v>0</v>
      </c>
      <c r="AH279" s="38">
        <f>IF(AH111=0,0,Prosumer_ANE!$T32)</f>
        <v>0</v>
      </c>
      <c r="AI279" s="38">
        <f>IF(AI111=0,0,Prosumer_ANE!$T32)</f>
        <v>0</v>
      </c>
      <c r="AJ279" s="38">
        <f>IF(AJ111=0,0,Prosumer_ANE!$T32)</f>
        <v>0</v>
      </c>
      <c r="AK279" s="38">
        <f>IF(AK111=0,0,Prosumer_ANE!$T32)</f>
        <v>0</v>
      </c>
      <c r="AL279" s="38">
        <f>IF(AL111=0,0,Prosumer_ANE!$T32)</f>
        <v>0</v>
      </c>
      <c r="AM279" s="38">
        <f>IF(AM111=0,0,Prosumer_ANE!$T32)</f>
        <v>0</v>
      </c>
      <c r="AN279" s="38">
        <f>IF(AN111=0,0,Prosumer_ANE!$T32)</f>
        <v>0</v>
      </c>
      <c r="AO279" s="38">
        <f>IF(AO111=0,0,Prosumer_ANE!$T32)</f>
        <v>0</v>
      </c>
      <c r="AP279" s="38">
        <f>IF(AP111=0,0,Prosumer_ANE!$T32)</f>
        <v>0</v>
      </c>
      <c r="AQ279" s="38">
        <f>IF(AQ111=0,0,Prosumer_ANE!$T32)</f>
        <v>0</v>
      </c>
      <c r="AR279" s="38">
        <f>IF(AR111=0,0,Prosumer_ANE!$T32)</f>
        <v>0</v>
      </c>
      <c r="AS279" s="38">
        <f>IF(AS111=0,0,Prosumer_ANE!$T32)</f>
        <v>0</v>
      </c>
      <c r="AT279" s="38">
        <f>IF(AT111=0,0,Prosumer_ANE!$T32)</f>
        <v>0</v>
      </c>
      <c r="AU279">
        <v>19</v>
      </c>
    </row>
    <row r="280" spans="1:47">
      <c r="A280">
        <v>20</v>
      </c>
      <c r="B280" s="38">
        <f>IF(B112=0,0,Prosumer_ONE!$T33)</f>
        <v>0</v>
      </c>
      <c r="C280" s="38">
        <f>IF(C112=0,0,Prosumer_ONE!$T33)</f>
        <v>0</v>
      </c>
      <c r="D280" s="38">
        <f>IF(D112=0,0,Prosumer_ONE!$T33)</f>
        <v>0</v>
      </c>
      <c r="E280" s="38">
        <f>IF(E112=0,0,Prosumer_ONE!$T33)</f>
        <v>0</v>
      </c>
      <c r="F280" s="38">
        <f>IF(F112=0,0,Prosumer_ONE!$T33)</f>
        <v>0</v>
      </c>
      <c r="G280" s="38">
        <f>IF(G112=0,0,Prosumer_ONE!$T33)</f>
        <v>0</v>
      </c>
      <c r="H280" s="38">
        <f>IF(H112=0,0,Prosumer_ONE!$T33)</f>
        <v>0</v>
      </c>
      <c r="I280" s="38">
        <f>IF(I112=0,0,Prosumer_ONE!$T33)</f>
        <v>0</v>
      </c>
      <c r="J280" s="38">
        <f>IF(J112=0,0,Prosumer_ONE!$T33)</f>
        <v>0</v>
      </c>
      <c r="K280" s="38">
        <f>IF(K112=0,0,Prosumer_ONE!$T33)</f>
        <v>0</v>
      </c>
      <c r="L280" s="38">
        <f>IF(L112=0,0,Prosumer_ONE!$T33)</f>
        <v>0</v>
      </c>
      <c r="M280" s="38">
        <f>IF(M112=0,0,Prosumer_ONE!$T33)</f>
        <v>0</v>
      </c>
      <c r="N280" s="38">
        <f>IF(N112=0,0,Prosumer_ONE!$T33)</f>
        <v>0</v>
      </c>
      <c r="O280" s="38">
        <f>IF(O112=0,0,Prosumer_ONE!$T33)</f>
        <v>0</v>
      </c>
      <c r="P280" s="38">
        <f>IF(P112=0,0,Prosumer_ONE!$T33)</f>
        <v>0</v>
      </c>
      <c r="Q280" s="38">
        <f>IF(Q112=0,0,Prosumer_ONE!$T33)</f>
        <v>0</v>
      </c>
      <c r="R280" s="38">
        <f>IF(R112=0,0,Prosumer_ONE!$T33)</f>
        <v>0</v>
      </c>
      <c r="S280" s="38">
        <f>IF(S112=0,0,Prosumer_ONE!$T33)</f>
        <v>0</v>
      </c>
      <c r="T280" s="38">
        <f>IF(T112=0,0,Prosumer_ONE!$T33)</f>
        <v>0</v>
      </c>
      <c r="U280" s="38">
        <f>IF(U112=0,0,Prosumer_ONE!$T33)</f>
        <v>0</v>
      </c>
      <c r="V280">
        <v>20</v>
      </c>
      <c r="Z280">
        <v>20</v>
      </c>
      <c r="AA280" s="38">
        <f>IF(AA112=0,0,Prosumer_ANE!$T33)</f>
        <v>0</v>
      </c>
      <c r="AB280" s="38">
        <f>IF(AB112=0,0,Prosumer_ANE!$T33)</f>
        <v>0</v>
      </c>
      <c r="AC280" s="38">
        <f>IF(AC112=0,0,Prosumer_ANE!$T33)</f>
        <v>0</v>
      </c>
      <c r="AD280" s="38">
        <f>IF(AD112=0,0,Prosumer_ANE!$T33)</f>
        <v>0</v>
      </c>
      <c r="AE280" s="38">
        <f>IF(AE112=0,0,Prosumer_ANE!$T33)</f>
        <v>0</v>
      </c>
      <c r="AF280" s="38">
        <f>IF(AF112=0,0,Prosumer_ANE!$T33)</f>
        <v>0</v>
      </c>
      <c r="AG280" s="38">
        <f>IF(AG112=0,0,Prosumer_ANE!$T33)</f>
        <v>0</v>
      </c>
      <c r="AH280" s="38">
        <f>IF(AH112=0,0,Prosumer_ANE!$T33)</f>
        <v>0</v>
      </c>
      <c r="AI280" s="38">
        <f>IF(AI112=0,0,Prosumer_ANE!$T33)</f>
        <v>0</v>
      </c>
      <c r="AJ280" s="38">
        <f>IF(AJ112=0,0,Prosumer_ANE!$T33)</f>
        <v>0</v>
      </c>
      <c r="AK280" s="38">
        <f>IF(AK112=0,0,Prosumer_ANE!$T33)</f>
        <v>0</v>
      </c>
      <c r="AL280" s="38">
        <f>IF(AL112=0,0,Prosumer_ANE!$T33)</f>
        <v>0</v>
      </c>
      <c r="AM280" s="38">
        <f>IF(AM112=0,0,Prosumer_ANE!$T33)</f>
        <v>0</v>
      </c>
      <c r="AN280" s="38">
        <f>IF(AN112=0,0,Prosumer_ANE!$T33)</f>
        <v>0</v>
      </c>
      <c r="AO280" s="38">
        <f>IF(AO112=0,0,Prosumer_ANE!$T33)</f>
        <v>0</v>
      </c>
      <c r="AP280" s="38">
        <f>IF(AP112=0,0,Prosumer_ANE!$T33)</f>
        <v>0</v>
      </c>
      <c r="AQ280" s="38">
        <f>IF(AQ112=0,0,Prosumer_ANE!$T33)</f>
        <v>0</v>
      </c>
      <c r="AR280" s="38">
        <f>IF(AR112=0,0,Prosumer_ANE!$T33)</f>
        <v>0</v>
      </c>
      <c r="AS280" s="38">
        <f>IF(AS112=0,0,Prosumer_ANE!$T33)</f>
        <v>0</v>
      </c>
      <c r="AT280" s="38">
        <f>IF(AT112=0,0,Prosumer_ANE!$T33)</f>
        <v>0</v>
      </c>
      <c r="AU280">
        <v>20</v>
      </c>
    </row>
    <row r="281" spans="1:47">
      <c r="B281" s="73">
        <f>MAX(B282:B283)</f>
        <v>0</v>
      </c>
      <c r="C281" s="73">
        <f t="shared" ref="C281:U281" si="12">MAX(C282:C283)</f>
        <v>0</v>
      </c>
      <c r="D281" s="73">
        <f t="shared" si="12"/>
        <v>0</v>
      </c>
      <c r="E281" s="73">
        <f t="shared" si="12"/>
        <v>0</v>
      </c>
      <c r="F281" s="73">
        <f t="shared" si="12"/>
        <v>0</v>
      </c>
      <c r="G281" s="73">
        <f t="shared" si="12"/>
        <v>0</v>
      </c>
      <c r="H281" s="73">
        <f t="shared" si="12"/>
        <v>0</v>
      </c>
      <c r="I281" s="73">
        <f t="shared" si="12"/>
        <v>0</v>
      </c>
      <c r="J281" s="73">
        <f t="shared" si="12"/>
        <v>0</v>
      </c>
      <c r="K281" s="73">
        <f t="shared" si="12"/>
        <v>0</v>
      </c>
      <c r="L281" s="73">
        <f t="shared" si="12"/>
        <v>0</v>
      </c>
      <c r="M281" s="73">
        <f t="shared" si="12"/>
        <v>0</v>
      </c>
      <c r="N281" s="73">
        <f t="shared" si="12"/>
        <v>0</v>
      </c>
      <c r="O281" s="73">
        <f t="shared" si="12"/>
        <v>0</v>
      </c>
      <c r="P281" s="73">
        <f t="shared" si="12"/>
        <v>0</v>
      </c>
      <c r="Q281" s="73">
        <f t="shared" si="12"/>
        <v>0</v>
      </c>
      <c r="R281" s="73">
        <f t="shared" si="12"/>
        <v>0</v>
      </c>
      <c r="S281" s="73">
        <f t="shared" si="12"/>
        <v>0</v>
      </c>
      <c r="T281" s="73">
        <f t="shared" si="12"/>
        <v>0</v>
      </c>
      <c r="U281" s="73">
        <f t="shared" si="12"/>
        <v>0</v>
      </c>
      <c r="AA281" s="73">
        <f>MAX(AA282:AA283)</f>
        <v>0</v>
      </c>
      <c r="AB281" s="73">
        <f t="shared" ref="AB281:AT281" si="13">MAX(AB282:AB283)</f>
        <v>0</v>
      </c>
      <c r="AC281" s="73">
        <f t="shared" si="13"/>
        <v>0</v>
      </c>
      <c r="AD281" s="73">
        <f t="shared" si="13"/>
        <v>0</v>
      </c>
      <c r="AE281" s="73">
        <f t="shared" si="13"/>
        <v>0</v>
      </c>
      <c r="AF281" s="73">
        <f t="shared" si="13"/>
        <v>0</v>
      </c>
      <c r="AG281" s="73">
        <f t="shared" si="13"/>
        <v>0</v>
      </c>
      <c r="AH281" s="73">
        <f t="shared" si="13"/>
        <v>0</v>
      </c>
      <c r="AI281" s="73">
        <f t="shared" si="13"/>
        <v>0</v>
      </c>
      <c r="AJ281" s="73">
        <f t="shared" si="13"/>
        <v>0</v>
      </c>
      <c r="AK281" s="73">
        <f t="shared" si="13"/>
        <v>0</v>
      </c>
      <c r="AL281" s="73">
        <f t="shared" si="13"/>
        <v>0</v>
      </c>
      <c r="AM281" s="73">
        <f t="shared" si="13"/>
        <v>0</v>
      </c>
      <c r="AN281" s="73">
        <f t="shared" si="13"/>
        <v>0</v>
      </c>
      <c r="AO281" s="73">
        <f t="shared" si="13"/>
        <v>0</v>
      </c>
      <c r="AP281" s="73">
        <f t="shared" si="13"/>
        <v>0</v>
      </c>
      <c r="AQ281" s="73">
        <f t="shared" si="13"/>
        <v>0</v>
      </c>
      <c r="AR281" s="73">
        <f t="shared" si="13"/>
        <v>0</v>
      </c>
      <c r="AS281" s="73">
        <f t="shared" si="13"/>
        <v>0</v>
      </c>
      <c r="AT281" s="73">
        <f t="shared" si="13"/>
        <v>0</v>
      </c>
    </row>
    <row r="282" spans="1:47">
      <c r="A282" t="s">
        <v>35</v>
      </c>
      <c r="B282" s="38">
        <f>MAX(B261)</f>
        <v>0</v>
      </c>
      <c r="C282" s="38">
        <f>MAX(C261)</f>
        <v>0</v>
      </c>
      <c r="D282" s="38">
        <f>MAX(D261:D262)</f>
        <v>0</v>
      </c>
      <c r="E282" s="38">
        <f>MAX(E261:E263)</f>
        <v>0</v>
      </c>
      <c r="F282" s="38">
        <f>MAX(F261:F264)</f>
        <v>0</v>
      </c>
      <c r="G282" s="38">
        <f>MAX(G261:G265)</f>
        <v>0</v>
      </c>
      <c r="H282" s="38">
        <f>MAX(H261:H266)</f>
        <v>0</v>
      </c>
      <c r="I282" s="38">
        <f>MAX(I261:I267)</f>
        <v>0</v>
      </c>
      <c r="J282" s="38">
        <f>MAX(J261:J268)</f>
        <v>0</v>
      </c>
      <c r="K282" s="38">
        <f>MAX(K261:K269)</f>
        <v>0</v>
      </c>
      <c r="L282" s="38">
        <f>MAX(L261:L270)</f>
        <v>0</v>
      </c>
      <c r="M282" s="38">
        <f>MAX(M261:M271)</f>
        <v>0</v>
      </c>
      <c r="N282" s="38">
        <f>MAX(N261:N272)</f>
        <v>0</v>
      </c>
      <c r="O282" s="38">
        <f>MAX(O261:O273)</f>
        <v>0</v>
      </c>
      <c r="P282" s="38">
        <f>MAX(P261:P274)</f>
        <v>0</v>
      </c>
      <c r="Q282" s="38">
        <f>MAX(Q261:Q275)</f>
        <v>0</v>
      </c>
      <c r="R282" s="38">
        <f>MAX(R261:R276)</f>
        <v>0</v>
      </c>
      <c r="S282" s="38">
        <f>MAX(S261:S277)</f>
        <v>0</v>
      </c>
      <c r="T282" s="38">
        <f>MAX(T261:T278)</f>
        <v>0</v>
      </c>
      <c r="U282" s="38">
        <f>MAX(U261:U279)</f>
        <v>0</v>
      </c>
      <c r="Z282" t="s">
        <v>35</v>
      </c>
      <c r="AA282" s="38">
        <f>MAX(AA261)</f>
        <v>0</v>
      </c>
      <c r="AB282" s="38">
        <f>MAX(AB261)</f>
        <v>0</v>
      </c>
      <c r="AC282" s="38">
        <f>MAX(AC261:AC262)</f>
        <v>0</v>
      </c>
      <c r="AD282" s="38">
        <f>MAX(AD261:AD263)</f>
        <v>0</v>
      </c>
      <c r="AE282" s="38">
        <f>MAX(AE261:AE264)</f>
        <v>0</v>
      </c>
      <c r="AF282" s="38">
        <f>MAX(AF261:AF265)</f>
        <v>0</v>
      </c>
      <c r="AG282" s="38">
        <f>MAX(AG261:AG266)</f>
        <v>0</v>
      </c>
      <c r="AH282" s="38">
        <f>MAX(AH261:AH267)</f>
        <v>0</v>
      </c>
      <c r="AI282" s="38">
        <f>MAX(AI261:AI268)</f>
        <v>0</v>
      </c>
      <c r="AJ282" s="38">
        <f>MAX(AJ261:AJ269)</f>
        <v>0</v>
      </c>
      <c r="AK282" s="38">
        <f>MAX(AK261:AK270)</f>
        <v>0</v>
      </c>
      <c r="AL282" s="38">
        <f>MAX(AL261:AL271)</f>
        <v>0</v>
      </c>
      <c r="AM282" s="38">
        <f>MAX(AM261:AM272)</f>
        <v>0</v>
      </c>
      <c r="AN282" s="38">
        <f>MAX(AN261:AN273)</f>
        <v>0</v>
      </c>
      <c r="AO282" s="38">
        <f>MAX(AO261:AO274)</f>
        <v>0</v>
      </c>
      <c r="AP282" s="38">
        <f>MAX(AP261:AP275)</f>
        <v>0</v>
      </c>
      <c r="AQ282" s="38">
        <f>MAX(AQ261:AQ276)</f>
        <v>0</v>
      </c>
      <c r="AR282" s="38">
        <f>MAX(AR261:AR277)</f>
        <v>0</v>
      </c>
      <c r="AS282" s="38">
        <f>MAX(AS261:AS278)</f>
        <v>0</v>
      </c>
      <c r="AT282" s="38">
        <f>MAX(AT261:AT279)</f>
        <v>0</v>
      </c>
    </row>
    <row r="283" spans="1:47">
      <c r="A283" t="s">
        <v>36</v>
      </c>
      <c r="B283" s="38">
        <f>MAX(B262:B280)</f>
        <v>0</v>
      </c>
      <c r="C283" s="38">
        <f>MAX(C263:C280)</f>
        <v>0</v>
      </c>
      <c r="D283" s="38">
        <f>MAX(D264:D280)</f>
        <v>0</v>
      </c>
      <c r="E283" s="38">
        <f>MAX(E265:E280)</f>
        <v>0</v>
      </c>
      <c r="F283" s="38">
        <f>MAX(F266:F280)</f>
        <v>0</v>
      </c>
      <c r="G283" s="38">
        <f>MAX(G266:G280)</f>
        <v>0</v>
      </c>
      <c r="H283" s="38">
        <f>MAX(H268:H280)</f>
        <v>0</v>
      </c>
      <c r="I283" s="38">
        <f>MAX(I269:I280)</f>
        <v>0</v>
      </c>
      <c r="J283" s="38">
        <f>MAX(J270:J280)</f>
        <v>0</v>
      </c>
      <c r="K283" s="38">
        <f>MAX(K271:K280)</f>
        <v>0</v>
      </c>
      <c r="L283" s="38">
        <f>MAX(L272:L280)</f>
        <v>0</v>
      </c>
      <c r="M283" s="38">
        <f>MAX(M273:M280)</f>
        <v>0</v>
      </c>
      <c r="N283" s="38">
        <f>MAX(N274:N280)</f>
        <v>0</v>
      </c>
      <c r="O283" s="38">
        <f>MAX(O275:O280)</f>
        <v>0</v>
      </c>
      <c r="P283" s="38">
        <f>MAX(P276:P280)</f>
        <v>0</v>
      </c>
      <c r="Q283" s="38">
        <f>MAX(Q277:Q280)</f>
        <v>0</v>
      </c>
      <c r="R283" s="38">
        <f>MAX(R278:R280)</f>
        <v>0</v>
      </c>
      <c r="S283" s="38">
        <f>MAX(S279:S280)</f>
        <v>0</v>
      </c>
      <c r="T283" s="38">
        <f>MAX(T280)</f>
        <v>0</v>
      </c>
      <c r="U283" s="38">
        <f>MAX(U280)</f>
        <v>0</v>
      </c>
      <c r="Z283" t="s">
        <v>36</v>
      </c>
      <c r="AA283" s="38">
        <f>MAX(AA262:AA280)</f>
        <v>0</v>
      </c>
      <c r="AB283" s="38">
        <f>MAX(AB263:AB280)</f>
        <v>0</v>
      </c>
      <c r="AC283" s="38">
        <f>MAX(AC264:AC280)</f>
        <v>0</v>
      </c>
      <c r="AD283" s="38">
        <f>MAX(AD265:AD280)</f>
        <v>0</v>
      </c>
      <c r="AE283" s="38">
        <f>MAX(AE266:AE280)</f>
        <v>0</v>
      </c>
      <c r="AF283" s="38">
        <f>MAX(AF266:AF280)</f>
        <v>0</v>
      </c>
      <c r="AG283" s="38">
        <f>MAX(AG268:AG280)</f>
        <v>0</v>
      </c>
      <c r="AH283" s="38">
        <f>MAX(AH269:AH280)</f>
        <v>0</v>
      </c>
      <c r="AI283" s="38">
        <f>MAX(AI270:AI280)</f>
        <v>0</v>
      </c>
      <c r="AJ283" s="38">
        <f>MAX(AJ271:AJ280)</f>
        <v>0</v>
      </c>
      <c r="AK283" s="38">
        <f>MAX(AK272:AK280)</f>
        <v>0</v>
      </c>
      <c r="AL283" s="38">
        <f>MAX(AL273:AL280)</f>
        <v>0</v>
      </c>
      <c r="AM283" s="38">
        <f>MAX(AM274:AM280)</f>
        <v>0</v>
      </c>
      <c r="AN283" s="38">
        <f>MAX(AN275:AN280)</f>
        <v>0</v>
      </c>
      <c r="AO283" s="38">
        <f>MAX(AO276:AO280)</f>
        <v>0</v>
      </c>
      <c r="AP283" s="38">
        <f>MAX(AP277:AP280)</f>
        <v>0</v>
      </c>
      <c r="AQ283" s="38">
        <f>MAX(AQ278:AQ280)</f>
        <v>0</v>
      </c>
      <c r="AR283" s="38">
        <f>MAX(AR279:AR280)</f>
        <v>0</v>
      </c>
      <c r="AS283" s="38">
        <f>MAX(AS280)</f>
        <v>0</v>
      </c>
      <c r="AT283" s="38">
        <f>MAX(AT280)</f>
        <v>0</v>
      </c>
    </row>
    <row r="286" spans="1:47">
      <c r="A286" t="s">
        <v>460</v>
      </c>
      <c r="Z286" t="s">
        <v>471</v>
      </c>
    </row>
    <row r="288" spans="1:47" ht="20.05" customHeight="1">
      <c r="A288" s="41" t="s">
        <v>609</v>
      </c>
      <c r="B288">
        <v>1</v>
      </c>
      <c r="C288">
        <v>2</v>
      </c>
      <c r="D288">
        <v>3</v>
      </c>
      <c r="E288">
        <v>4</v>
      </c>
      <c r="F288">
        <v>5</v>
      </c>
      <c r="G288">
        <v>6</v>
      </c>
      <c r="H288">
        <v>7</v>
      </c>
      <c r="I288">
        <v>8</v>
      </c>
      <c r="J288">
        <v>9</v>
      </c>
      <c r="K288">
        <v>10</v>
      </c>
      <c r="L288">
        <v>11</v>
      </c>
      <c r="M288">
        <v>12</v>
      </c>
      <c r="N288">
        <v>13</v>
      </c>
      <c r="O288">
        <v>14</v>
      </c>
      <c r="P288">
        <v>15</v>
      </c>
      <c r="Q288">
        <v>16</v>
      </c>
      <c r="R288">
        <v>17</v>
      </c>
      <c r="S288">
        <v>18</v>
      </c>
      <c r="T288">
        <v>19</v>
      </c>
      <c r="U288">
        <v>20</v>
      </c>
      <c r="V288" s="47" t="s">
        <v>609</v>
      </c>
      <c r="Z288" s="41" t="s">
        <v>609</v>
      </c>
      <c r="AA288">
        <v>1</v>
      </c>
      <c r="AB288">
        <v>2</v>
      </c>
      <c r="AC288">
        <v>3</v>
      </c>
      <c r="AD288">
        <v>4</v>
      </c>
      <c r="AE288">
        <v>5</v>
      </c>
      <c r="AF288">
        <v>6</v>
      </c>
      <c r="AG288">
        <v>7</v>
      </c>
      <c r="AH288">
        <v>8</v>
      </c>
      <c r="AI288">
        <v>9</v>
      </c>
      <c r="AJ288">
        <v>10</v>
      </c>
      <c r="AK288">
        <v>11</v>
      </c>
      <c r="AL288">
        <v>12</v>
      </c>
      <c r="AM288">
        <v>13</v>
      </c>
      <c r="AN288">
        <v>14</v>
      </c>
      <c r="AO288">
        <v>15</v>
      </c>
      <c r="AP288">
        <v>16</v>
      </c>
      <c r="AQ288">
        <v>17</v>
      </c>
      <c r="AR288">
        <v>18</v>
      </c>
      <c r="AS288">
        <v>19</v>
      </c>
      <c r="AT288">
        <v>20</v>
      </c>
      <c r="AU288" s="47" t="s">
        <v>609</v>
      </c>
    </row>
    <row r="289" spans="1:47">
      <c r="A289">
        <v>1</v>
      </c>
      <c r="B289" s="38">
        <f>IF(B93=0,0,_xlfn.XLOOKUP(B$288,Prosumer_ONE!$B$14:$B$33,Prosumer_ONE!$R$14:$R$33))</f>
        <v>0</v>
      </c>
      <c r="C289" s="38">
        <f>IF(C93=0,0,_xlfn.XLOOKUP(C$288,Prosumer_ONE!$B$14:$B$33,Prosumer_ONE!$R$14:$R$33))</f>
        <v>0</v>
      </c>
      <c r="D289" s="38">
        <f>IF(D93=0,0,_xlfn.XLOOKUP(D$288,Prosumer_ONE!$B$14:$B$33,Prosumer_ONE!$R$14:$R$33))</f>
        <v>0</v>
      </c>
      <c r="E289" s="38">
        <f>IF(E93=0,0,_xlfn.XLOOKUP(E$288,Prosumer_ONE!$B$14:$B$33,Prosumer_ONE!$R$14:$R$33))</f>
        <v>0</v>
      </c>
      <c r="F289" s="38">
        <f>IF(F93=0,0,_xlfn.XLOOKUP(F$288,Prosumer_ONE!$B$14:$B$33,Prosumer_ONE!$R$14:$R$33))</f>
        <v>0</v>
      </c>
      <c r="G289" s="38">
        <f>IF(G93=0,0,_xlfn.XLOOKUP(G$288,Prosumer_ONE!$B$14:$B$33,Prosumer_ONE!$R$14:$R$33))</f>
        <v>0</v>
      </c>
      <c r="H289" s="38">
        <f>IF(H93=0,0,_xlfn.XLOOKUP(H$288,Prosumer_ONE!$B$14:$B$33,Prosumer_ONE!$R$14:$R$33))</f>
        <v>0</v>
      </c>
      <c r="I289" s="38">
        <f>IF(I93=0,0,_xlfn.XLOOKUP(I$288,Prosumer_ONE!$B$14:$B$33,Prosumer_ONE!$R$14:$R$33))</f>
        <v>0</v>
      </c>
      <c r="J289" s="38">
        <f>IF(J93=0,0,_xlfn.XLOOKUP(J$288,Prosumer_ONE!$B$14:$B$33,Prosumer_ONE!$R$14:$R$33))</f>
        <v>0</v>
      </c>
      <c r="K289" s="38">
        <f>IF(K93=0,0,_xlfn.XLOOKUP(K$288,Prosumer_ONE!$B$14:$B$33,Prosumer_ONE!$R$14:$R$33))</f>
        <v>0</v>
      </c>
      <c r="L289" s="38">
        <f>IF(L93=0,0,_xlfn.XLOOKUP(L$288,Prosumer_ONE!$B$14:$B$33,Prosumer_ONE!$R$14:$R$33))</f>
        <v>0</v>
      </c>
      <c r="M289" s="38">
        <f>IF(M93=0,0,_xlfn.XLOOKUP(M$288,Prosumer_ONE!$B$14:$B$33,Prosumer_ONE!$R$14:$R$33))</f>
        <v>0</v>
      </c>
      <c r="N289" s="38">
        <f>IF(N93=0,0,_xlfn.XLOOKUP(N$288,Prosumer_ONE!$B$14:$B$33,Prosumer_ONE!$R$14:$R$33))</f>
        <v>0</v>
      </c>
      <c r="O289" s="38">
        <f>IF(O93=0,0,_xlfn.XLOOKUP(O$288,Prosumer_ONE!$B$14:$B$33,Prosumer_ONE!$R$14:$R$33))</f>
        <v>0</v>
      </c>
      <c r="P289" s="38">
        <f>IF(P93=0,0,_xlfn.XLOOKUP(P$288,Prosumer_ONE!$B$14:$B$33,Prosumer_ONE!$R$14:$R$33))</f>
        <v>0</v>
      </c>
      <c r="Q289" s="38">
        <f>IF(Q93=0,0,_xlfn.XLOOKUP(Q$288,Prosumer_ONE!$B$14:$B$33,Prosumer_ONE!$R$14:$R$33))</f>
        <v>0</v>
      </c>
      <c r="R289" s="38">
        <f>IF(R93=0,0,_xlfn.XLOOKUP(R$288,Prosumer_ONE!$B$14:$B$33,Prosumer_ONE!$R$14:$R$33))</f>
        <v>0</v>
      </c>
      <c r="S289" s="38">
        <f>IF(S93=0,0,_xlfn.XLOOKUP(S$288,Prosumer_ONE!$B$14:$B$33,Prosumer_ONE!$R$14:$R$33))</f>
        <v>0</v>
      </c>
      <c r="T289" s="38">
        <f>IF(T93=0,0,_xlfn.XLOOKUP(T$288,Prosumer_ONE!$B$14:$B$33,Prosumer_ONE!$R$14:$R$33))</f>
        <v>0</v>
      </c>
      <c r="U289" s="38">
        <f>IF(U93=0,0,_xlfn.XLOOKUP(U$288,Prosumer_ONE!$B$14:$B$33,Prosumer_ONE!$R$14:$R$33))</f>
        <v>0</v>
      </c>
      <c r="V289">
        <v>1</v>
      </c>
      <c r="Z289">
        <v>1</v>
      </c>
      <c r="AA289" s="38">
        <f>IF(AA93=0,0,_xlfn.XLOOKUP(AA$288,Prosumer_ANE!$B$14:$B$33,Prosumer_ANE!$R$14:$R$33))</f>
        <v>0</v>
      </c>
      <c r="AB289" s="38">
        <f>IF(AB93=0,0,_xlfn.XLOOKUP(AB$288,Prosumer_ANE!$B$14:$B$33,Prosumer_ANE!$R$14:$R$33))</f>
        <v>0</v>
      </c>
      <c r="AC289" s="38">
        <f>IF(AC93=0,0,_xlfn.XLOOKUP(AC$288,Prosumer_ANE!$B$14:$B$33,Prosumer_ANE!$R$14:$R$33))</f>
        <v>0</v>
      </c>
      <c r="AD289" s="38">
        <f>IF(AD93=0,0,_xlfn.XLOOKUP(AD$288,Prosumer_ANE!$B$14:$B$33,Prosumer_ANE!$R$14:$R$33))</f>
        <v>0</v>
      </c>
      <c r="AE289" s="38">
        <f>IF(AE93=0,0,_xlfn.XLOOKUP(AE$288,Prosumer_ANE!$B$14:$B$33,Prosumer_ANE!$R$14:$R$33))</f>
        <v>0</v>
      </c>
      <c r="AF289" s="38">
        <f>IF(AF93=0,0,_xlfn.XLOOKUP(AF$288,Prosumer_ANE!$B$14:$B$33,Prosumer_ANE!$R$14:$R$33))</f>
        <v>0</v>
      </c>
      <c r="AG289" s="38">
        <f>IF(AG93=0,0,_xlfn.XLOOKUP(AG$288,Prosumer_ANE!$B$14:$B$33,Prosumer_ANE!$R$14:$R$33))</f>
        <v>0</v>
      </c>
      <c r="AH289" s="38">
        <f>IF(AH93=0,0,_xlfn.XLOOKUP(AH$288,Prosumer_ANE!$B$14:$B$33,Prosumer_ANE!$R$14:$R$33))</f>
        <v>0</v>
      </c>
      <c r="AI289" s="38">
        <f>IF(AI93=0,0,_xlfn.XLOOKUP(AI$288,Prosumer_ANE!$B$14:$B$33,Prosumer_ANE!$R$14:$R$33))</f>
        <v>0</v>
      </c>
      <c r="AJ289" s="38">
        <f>IF(AJ93=0,0,_xlfn.XLOOKUP(AJ$288,Prosumer_ANE!$B$14:$B$33,Prosumer_ANE!$R$14:$R$33))</f>
        <v>0</v>
      </c>
      <c r="AK289" s="38">
        <f>IF(AK93=0,0,_xlfn.XLOOKUP(AK$288,Prosumer_ANE!$B$14:$B$33,Prosumer_ANE!$R$14:$R$33))</f>
        <v>0</v>
      </c>
      <c r="AL289" s="38">
        <f>IF(AL93=0,0,_xlfn.XLOOKUP(AL$288,Prosumer_ANE!$B$14:$B$33,Prosumer_ANE!$R$14:$R$33))</f>
        <v>0</v>
      </c>
      <c r="AM289" s="38">
        <f>IF(AM93=0,0,_xlfn.XLOOKUP(AM$288,Prosumer_ANE!$B$14:$B$33,Prosumer_ANE!$R$14:$R$33))</f>
        <v>0</v>
      </c>
      <c r="AN289" s="38">
        <f>IF(AN93=0,0,_xlfn.XLOOKUP(AN$288,Prosumer_ANE!$B$14:$B$33,Prosumer_ANE!$R$14:$R$33))</f>
        <v>0</v>
      </c>
      <c r="AO289" s="38">
        <f>IF(AO93=0,0,_xlfn.XLOOKUP(AO$288,Prosumer_ANE!$B$14:$B$33,Prosumer_ANE!$R$14:$R$33))</f>
        <v>0</v>
      </c>
      <c r="AP289" s="38">
        <f>IF(AP93=0,0,_xlfn.XLOOKUP(AP$288,Prosumer_ANE!$B$14:$B$33,Prosumer_ANE!$R$14:$R$33))</f>
        <v>0</v>
      </c>
      <c r="AQ289" s="38">
        <f>IF(AQ93=0,0,_xlfn.XLOOKUP(AQ$288,Prosumer_ANE!$B$14:$B$33,Prosumer_ANE!$R$14:$R$33))</f>
        <v>0</v>
      </c>
      <c r="AR289" s="38">
        <f>IF(AR93=0,0,_xlfn.XLOOKUP(AR$288,Prosumer_ANE!$B$14:$B$33,Prosumer_ANE!$R$14:$R$33))</f>
        <v>0</v>
      </c>
      <c r="AS289" s="38">
        <f>IF(AS93=0,0,_xlfn.XLOOKUP(AS$288,Prosumer_ANE!$B$14:$B$33,Prosumer_ANE!$R$14:$R$33))</f>
        <v>0</v>
      </c>
      <c r="AT289" s="38">
        <f>IF(AT93=0,0,_xlfn.XLOOKUP(AT$288,Prosumer_ANE!$B$14:$B$33,Prosumer_ANE!$R$14:$R$33))</f>
        <v>0</v>
      </c>
      <c r="AU289">
        <v>1</v>
      </c>
    </row>
    <row r="290" spans="1:47">
      <c r="A290">
        <v>2</v>
      </c>
      <c r="B290" s="38">
        <f>IF(B94=0,0,_xlfn.XLOOKUP(B$288,Prosumer_ONE!$B$14:$B$33,Prosumer_ONE!$R$14:$R$33))</f>
        <v>0</v>
      </c>
      <c r="C290" s="38">
        <f>IF(C94=0,0,_xlfn.XLOOKUP(C$288,Prosumer_ONE!$B$14:$B$33,Prosumer_ONE!$R$14:$R$33))</f>
        <v>0</v>
      </c>
      <c r="D290" s="38">
        <f>IF(D94=0,0,_xlfn.XLOOKUP(D$288,Prosumer_ONE!$B$14:$B$33,Prosumer_ONE!$R$14:$R$33))</f>
        <v>0</v>
      </c>
      <c r="E290" s="38">
        <f>IF(E94=0,0,_xlfn.XLOOKUP(E$288,Prosumer_ONE!$B$14:$B$33,Prosumer_ONE!$R$14:$R$33))</f>
        <v>0</v>
      </c>
      <c r="F290" s="38">
        <f>IF(F94=0,0,_xlfn.XLOOKUP(F$288,Prosumer_ONE!$B$14:$B$33,Prosumer_ONE!$R$14:$R$33))</f>
        <v>0</v>
      </c>
      <c r="G290" s="38">
        <f>IF(G94=0,0,_xlfn.XLOOKUP(G$288,Prosumer_ONE!$B$14:$B$33,Prosumer_ONE!$R$14:$R$33))</f>
        <v>0</v>
      </c>
      <c r="H290" s="38">
        <f>IF(H94=0,0,_xlfn.XLOOKUP(H$288,Prosumer_ONE!$B$14:$B$33,Prosumer_ONE!$R$14:$R$33))</f>
        <v>0</v>
      </c>
      <c r="I290" s="38">
        <f>IF(I94=0,0,_xlfn.XLOOKUP(I$288,Prosumer_ONE!$B$14:$B$33,Prosumer_ONE!$R$14:$R$33))</f>
        <v>0</v>
      </c>
      <c r="J290" s="38">
        <f>IF(J94=0,0,_xlfn.XLOOKUP(J$288,Prosumer_ONE!$B$14:$B$33,Prosumer_ONE!$R$14:$R$33))</f>
        <v>0</v>
      </c>
      <c r="K290" s="38">
        <f>IF(K94=0,0,_xlfn.XLOOKUP(K$288,Prosumer_ONE!$B$14:$B$33,Prosumer_ONE!$R$14:$R$33))</f>
        <v>0</v>
      </c>
      <c r="L290" s="38">
        <f>IF(L94=0,0,_xlfn.XLOOKUP(L$288,Prosumer_ONE!$B$14:$B$33,Prosumer_ONE!$R$14:$R$33))</f>
        <v>0</v>
      </c>
      <c r="M290" s="38">
        <f>IF(M94=0,0,_xlfn.XLOOKUP(M$288,Prosumer_ONE!$B$14:$B$33,Prosumer_ONE!$R$14:$R$33))</f>
        <v>0</v>
      </c>
      <c r="N290" s="38">
        <f>IF(N94=0,0,_xlfn.XLOOKUP(N$288,Prosumer_ONE!$B$14:$B$33,Prosumer_ONE!$R$14:$R$33))</f>
        <v>0</v>
      </c>
      <c r="O290" s="38">
        <f>IF(O94=0,0,_xlfn.XLOOKUP(O$288,Prosumer_ONE!$B$14:$B$33,Prosumer_ONE!$R$14:$R$33))</f>
        <v>0</v>
      </c>
      <c r="P290" s="38">
        <f>IF(P94=0,0,_xlfn.XLOOKUP(P$288,Prosumer_ONE!$B$14:$B$33,Prosumer_ONE!$R$14:$R$33))</f>
        <v>0</v>
      </c>
      <c r="Q290" s="38">
        <f>IF(Q94=0,0,_xlfn.XLOOKUP(Q$288,Prosumer_ONE!$B$14:$B$33,Prosumer_ONE!$R$14:$R$33))</f>
        <v>0</v>
      </c>
      <c r="R290" s="38">
        <f>IF(R94=0,0,_xlfn.XLOOKUP(R$288,Prosumer_ONE!$B$14:$B$33,Prosumer_ONE!$R$14:$R$33))</f>
        <v>0</v>
      </c>
      <c r="S290" s="38">
        <f>IF(S94=0,0,_xlfn.XLOOKUP(S$288,Prosumer_ONE!$B$14:$B$33,Prosumer_ONE!$R$14:$R$33))</f>
        <v>0</v>
      </c>
      <c r="T290" s="38">
        <f>IF(T94=0,0,_xlfn.XLOOKUP(T$288,Prosumer_ONE!$B$14:$B$33,Prosumer_ONE!$R$14:$R$33))</f>
        <v>0</v>
      </c>
      <c r="U290" s="38">
        <f>IF(U94=0,0,_xlfn.XLOOKUP(U$288,Prosumer_ONE!$B$14:$B$33,Prosumer_ONE!$R$14:$R$33))</f>
        <v>0</v>
      </c>
      <c r="V290">
        <v>2</v>
      </c>
      <c r="Z290">
        <v>2</v>
      </c>
      <c r="AA290" s="38">
        <f>IF(AA94=0,0,_xlfn.XLOOKUP(AA$288,Prosumer_ANE!$B$14:$B$33,Prosumer_ANE!$R$14:$R$33))</f>
        <v>0</v>
      </c>
      <c r="AB290" s="38">
        <f>IF(AB94=0,0,_xlfn.XLOOKUP(AB$288,Prosumer_ANE!$B$14:$B$33,Prosumer_ANE!$R$14:$R$33))</f>
        <v>0</v>
      </c>
      <c r="AC290" s="38">
        <f>IF(AC94=0,0,_xlfn.XLOOKUP(AC$288,Prosumer_ANE!$B$14:$B$33,Prosumer_ANE!$R$14:$R$33))</f>
        <v>0</v>
      </c>
      <c r="AD290" s="38">
        <f>IF(AD94=0,0,_xlfn.XLOOKUP(AD$288,Prosumer_ANE!$B$14:$B$33,Prosumer_ANE!$R$14:$R$33))</f>
        <v>0</v>
      </c>
      <c r="AE290" s="38">
        <f>IF(AE94=0,0,_xlfn.XLOOKUP(AE$288,Prosumer_ANE!$B$14:$B$33,Prosumer_ANE!$R$14:$R$33))</f>
        <v>0</v>
      </c>
      <c r="AF290" s="38">
        <f>IF(AF94=0,0,_xlfn.XLOOKUP(AF$288,Prosumer_ANE!$B$14:$B$33,Prosumer_ANE!$R$14:$R$33))</f>
        <v>0</v>
      </c>
      <c r="AG290" s="38">
        <f>IF(AG94=0,0,_xlfn.XLOOKUP(AG$288,Prosumer_ANE!$B$14:$B$33,Prosumer_ANE!$R$14:$R$33))</f>
        <v>0</v>
      </c>
      <c r="AH290" s="38">
        <f>IF(AH94=0,0,_xlfn.XLOOKUP(AH$288,Prosumer_ANE!$B$14:$B$33,Prosumer_ANE!$R$14:$R$33))</f>
        <v>0</v>
      </c>
      <c r="AI290" s="38">
        <f>IF(AI94=0,0,_xlfn.XLOOKUP(AI$288,Prosumer_ANE!$B$14:$B$33,Prosumer_ANE!$R$14:$R$33))</f>
        <v>0</v>
      </c>
      <c r="AJ290" s="38">
        <f>IF(AJ94=0,0,_xlfn.XLOOKUP(AJ$288,Prosumer_ANE!$B$14:$B$33,Prosumer_ANE!$R$14:$R$33))</f>
        <v>0</v>
      </c>
      <c r="AK290" s="38">
        <f>IF(AK94=0,0,_xlfn.XLOOKUP(AK$288,Prosumer_ANE!$B$14:$B$33,Prosumer_ANE!$R$14:$R$33))</f>
        <v>0</v>
      </c>
      <c r="AL290" s="38">
        <f>IF(AL94=0,0,_xlfn.XLOOKUP(AL$288,Prosumer_ANE!$B$14:$B$33,Prosumer_ANE!$R$14:$R$33))</f>
        <v>0</v>
      </c>
      <c r="AM290" s="38">
        <f>IF(AM94=0,0,_xlfn.XLOOKUP(AM$288,Prosumer_ANE!$B$14:$B$33,Prosumer_ANE!$R$14:$R$33))</f>
        <v>0</v>
      </c>
      <c r="AN290" s="38">
        <f>IF(AN94=0,0,_xlfn.XLOOKUP(AN$288,Prosumer_ANE!$B$14:$B$33,Prosumer_ANE!$R$14:$R$33))</f>
        <v>0</v>
      </c>
      <c r="AO290" s="38">
        <f>IF(AO94=0,0,_xlfn.XLOOKUP(AO$288,Prosumer_ANE!$B$14:$B$33,Prosumer_ANE!$R$14:$R$33))</f>
        <v>0</v>
      </c>
      <c r="AP290" s="38">
        <f>IF(AP94=0,0,_xlfn.XLOOKUP(AP$288,Prosumer_ANE!$B$14:$B$33,Prosumer_ANE!$R$14:$R$33))</f>
        <v>0</v>
      </c>
      <c r="AQ290" s="38">
        <f>IF(AQ94=0,0,_xlfn.XLOOKUP(AQ$288,Prosumer_ANE!$B$14:$B$33,Prosumer_ANE!$R$14:$R$33))</f>
        <v>0</v>
      </c>
      <c r="AR290" s="38">
        <f>IF(AR94=0,0,_xlfn.XLOOKUP(AR$288,Prosumer_ANE!$B$14:$B$33,Prosumer_ANE!$R$14:$R$33))</f>
        <v>0</v>
      </c>
      <c r="AS290" s="38">
        <f>IF(AS94=0,0,_xlfn.XLOOKUP(AS$288,Prosumer_ANE!$B$14:$B$33,Prosumer_ANE!$R$14:$R$33))</f>
        <v>0</v>
      </c>
      <c r="AT290" s="38">
        <f>IF(AT94=0,0,_xlfn.XLOOKUP(AT$288,Prosumer_ANE!$B$14:$B$33,Prosumer_ANE!$R$14:$R$33))</f>
        <v>0</v>
      </c>
      <c r="AU290">
        <v>2</v>
      </c>
    </row>
    <row r="291" spans="1:47">
      <c r="A291">
        <v>3</v>
      </c>
      <c r="B291" s="38">
        <f>IF(B95=0,0,_xlfn.XLOOKUP(B$288,Prosumer_ONE!$B$14:$B$33,Prosumer_ONE!$R$14:$R$33))</f>
        <v>0</v>
      </c>
      <c r="C291" s="38">
        <f>IF(C95=0,0,_xlfn.XLOOKUP(C$288,Prosumer_ONE!$B$14:$B$33,Prosumer_ONE!$R$14:$R$33))</f>
        <v>0</v>
      </c>
      <c r="D291" s="38">
        <f>IF(D95=0,0,_xlfn.XLOOKUP(D$288,Prosumer_ONE!$B$14:$B$33,Prosumer_ONE!$R$14:$R$33))</f>
        <v>0</v>
      </c>
      <c r="E291" s="38">
        <f>IF(E95=0,0,_xlfn.XLOOKUP(E$288,Prosumer_ONE!$B$14:$B$33,Prosumer_ONE!$R$14:$R$33))</f>
        <v>0</v>
      </c>
      <c r="F291" s="38">
        <f>IF(F95=0,0,_xlfn.XLOOKUP(F$288,Prosumer_ONE!$B$14:$B$33,Prosumer_ONE!$R$14:$R$33))</f>
        <v>0</v>
      </c>
      <c r="G291" s="38">
        <f>IF(G95=0,0,_xlfn.XLOOKUP(G$288,Prosumer_ONE!$B$14:$B$33,Prosumer_ONE!$R$14:$R$33))</f>
        <v>0</v>
      </c>
      <c r="H291" s="38">
        <f>IF(H95=0,0,_xlfn.XLOOKUP(H$288,Prosumer_ONE!$B$14:$B$33,Prosumer_ONE!$R$14:$R$33))</f>
        <v>0</v>
      </c>
      <c r="I291" s="38">
        <f>IF(I95=0,0,_xlfn.XLOOKUP(I$288,Prosumer_ONE!$B$14:$B$33,Prosumer_ONE!$R$14:$R$33))</f>
        <v>0</v>
      </c>
      <c r="J291" s="38">
        <f>IF(J95=0,0,_xlfn.XLOOKUP(J$288,Prosumer_ONE!$B$14:$B$33,Prosumer_ONE!$R$14:$R$33))</f>
        <v>0</v>
      </c>
      <c r="K291" s="38">
        <f>IF(K95=0,0,_xlfn.XLOOKUP(K$288,Prosumer_ONE!$B$14:$B$33,Prosumer_ONE!$R$14:$R$33))</f>
        <v>0</v>
      </c>
      <c r="L291" s="38">
        <f>IF(L95=0,0,_xlfn.XLOOKUP(L$288,Prosumer_ONE!$B$14:$B$33,Prosumer_ONE!$R$14:$R$33))</f>
        <v>0</v>
      </c>
      <c r="M291" s="38">
        <f>IF(M95=0,0,_xlfn.XLOOKUP(M$288,Prosumer_ONE!$B$14:$B$33,Prosumer_ONE!$R$14:$R$33))</f>
        <v>0</v>
      </c>
      <c r="N291" s="38">
        <f>IF(N95=0,0,_xlfn.XLOOKUP(N$288,Prosumer_ONE!$B$14:$B$33,Prosumer_ONE!$R$14:$R$33))</f>
        <v>0</v>
      </c>
      <c r="O291" s="38">
        <f>IF(O95=0,0,_xlfn.XLOOKUP(O$288,Prosumer_ONE!$B$14:$B$33,Prosumer_ONE!$R$14:$R$33))</f>
        <v>0</v>
      </c>
      <c r="P291" s="38">
        <f>IF(P95=0,0,_xlfn.XLOOKUP(P$288,Prosumer_ONE!$B$14:$B$33,Prosumer_ONE!$R$14:$R$33))</f>
        <v>0</v>
      </c>
      <c r="Q291" s="38">
        <f>IF(Q95=0,0,_xlfn.XLOOKUP(Q$288,Prosumer_ONE!$B$14:$B$33,Prosumer_ONE!$R$14:$R$33))</f>
        <v>0</v>
      </c>
      <c r="R291" s="38">
        <f>IF(R95=0,0,_xlfn.XLOOKUP(R$288,Prosumer_ONE!$B$14:$B$33,Prosumer_ONE!$R$14:$R$33))</f>
        <v>0</v>
      </c>
      <c r="S291" s="38">
        <f>IF(S95=0,0,_xlfn.XLOOKUP(S$288,Prosumer_ONE!$B$14:$B$33,Prosumer_ONE!$R$14:$R$33))</f>
        <v>0</v>
      </c>
      <c r="T291" s="38">
        <f>IF(T95=0,0,_xlfn.XLOOKUP(T$288,Prosumer_ONE!$B$14:$B$33,Prosumer_ONE!$R$14:$R$33))</f>
        <v>0</v>
      </c>
      <c r="U291" s="38">
        <f>IF(U95=0,0,_xlfn.XLOOKUP(U$288,Prosumer_ONE!$B$14:$B$33,Prosumer_ONE!$R$14:$R$33))</f>
        <v>0</v>
      </c>
      <c r="V291">
        <v>3</v>
      </c>
      <c r="Z291">
        <v>3</v>
      </c>
      <c r="AA291" s="38">
        <f>IF(AA95=0,0,_xlfn.XLOOKUP(AA$288,Prosumer_ANE!$B$14:$B$33,Prosumer_ANE!$R$14:$R$33))</f>
        <v>0</v>
      </c>
      <c r="AB291" s="38">
        <f>IF(AB95=0,0,_xlfn.XLOOKUP(AB$288,Prosumer_ANE!$B$14:$B$33,Prosumer_ANE!$R$14:$R$33))</f>
        <v>0</v>
      </c>
      <c r="AC291" s="38">
        <f>IF(AC95=0,0,_xlfn.XLOOKUP(AC$288,Prosumer_ANE!$B$14:$B$33,Prosumer_ANE!$R$14:$R$33))</f>
        <v>0</v>
      </c>
      <c r="AD291" s="38">
        <f>IF(AD95=0,0,_xlfn.XLOOKUP(AD$288,Prosumer_ANE!$B$14:$B$33,Prosumer_ANE!$R$14:$R$33))</f>
        <v>0</v>
      </c>
      <c r="AE291" s="38">
        <f>IF(AE95=0,0,_xlfn.XLOOKUP(AE$288,Prosumer_ANE!$B$14:$B$33,Prosumer_ANE!$R$14:$R$33))</f>
        <v>0</v>
      </c>
      <c r="AF291" s="38">
        <f>IF(AF95=0,0,_xlfn.XLOOKUP(AF$288,Prosumer_ANE!$B$14:$B$33,Prosumer_ANE!$R$14:$R$33))</f>
        <v>0</v>
      </c>
      <c r="AG291" s="38">
        <f>IF(AG95=0,0,_xlfn.XLOOKUP(AG$288,Prosumer_ANE!$B$14:$B$33,Prosumer_ANE!$R$14:$R$33))</f>
        <v>0</v>
      </c>
      <c r="AH291" s="38">
        <f>IF(AH95=0,0,_xlfn.XLOOKUP(AH$288,Prosumer_ANE!$B$14:$B$33,Prosumer_ANE!$R$14:$R$33))</f>
        <v>0</v>
      </c>
      <c r="AI291" s="38">
        <f>IF(AI95=0,0,_xlfn.XLOOKUP(AI$288,Prosumer_ANE!$B$14:$B$33,Prosumer_ANE!$R$14:$R$33))</f>
        <v>0</v>
      </c>
      <c r="AJ291" s="38">
        <f>IF(AJ95=0,0,_xlfn.XLOOKUP(AJ$288,Prosumer_ANE!$B$14:$B$33,Prosumer_ANE!$R$14:$R$33))</f>
        <v>0</v>
      </c>
      <c r="AK291" s="38">
        <f>IF(AK95=0,0,_xlfn.XLOOKUP(AK$288,Prosumer_ANE!$B$14:$B$33,Prosumer_ANE!$R$14:$R$33))</f>
        <v>0</v>
      </c>
      <c r="AL291" s="38">
        <f>IF(AL95=0,0,_xlfn.XLOOKUP(AL$288,Prosumer_ANE!$B$14:$B$33,Prosumer_ANE!$R$14:$R$33))</f>
        <v>0</v>
      </c>
      <c r="AM291" s="38">
        <f>IF(AM95=0,0,_xlfn.XLOOKUP(AM$288,Prosumer_ANE!$B$14:$B$33,Prosumer_ANE!$R$14:$R$33))</f>
        <v>0</v>
      </c>
      <c r="AN291" s="38">
        <f>IF(AN95=0,0,_xlfn.XLOOKUP(AN$288,Prosumer_ANE!$B$14:$B$33,Prosumer_ANE!$R$14:$R$33))</f>
        <v>0</v>
      </c>
      <c r="AO291" s="38">
        <f>IF(AO95=0,0,_xlfn.XLOOKUP(AO$288,Prosumer_ANE!$B$14:$B$33,Prosumer_ANE!$R$14:$R$33))</f>
        <v>0</v>
      </c>
      <c r="AP291" s="38">
        <f>IF(AP95=0,0,_xlfn.XLOOKUP(AP$288,Prosumer_ANE!$B$14:$B$33,Prosumer_ANE!$R$14:$R$33))</f>
        <v>0</v>
      </c>
      <c r="AQ291" s="38">
        <f>IF(AQ95=0,0,_xlfn.XLOOKUP(AQ$288,Prosumer_ANE!$B$14:$B$33,Prosumer_ANE!$R$14:$R$33))</f>
        <v>0</v>
      </c>
      <c r="AR291" s="38">
        <f>IF(AR95=0,0,_xlfn.XLOOKUP(AR$288,Prosumer_ANE!$B$14:$B$33,Prosumer_ANE!$R$14:$R$33))</f>
        <v>0</v>
      </c>
      <c r="AS291" s="38">
        <f>IF(AS95=0,0,_xlfn.XLOOKUP(AS$288,Prosumer_ANE!$B$14:$B$33,Prosumer_ANE!$R$14:$R$33))</f>
        <v>0</v>
      </c>
      <c r="AT291" s="38">
        <f>IF(AT95=0,0,_xlfn.XLOOKUP(AT$288,Prosumer_ANE!$B$14:$B$33,Prosumer_ANE!$R$14:$R$33))</f>
        <v>0</v>
      </c>
      <c r="AU291">
        <v>3</v>
      </c>
    </row>
    <row r="292" spans="1:47">
      <c r="A292">
        <v>4</v>
      </c>
      <c r="B292" s="38">
        <f>IF(B96=0,0,_xlfn.XLOOKUP(B$288,Prosumer_ONE!$B$14:$B$33,Prosumer_ONE!$R$14:$R$33))</f>
        <v>0</v>
      </c>
      <c r="C292" s="38">
        <f>IF(C96=0,0,_xlfn.XLOOKUP(C$288,Prosumer_ONE!$B$14:$B$33,Prosumer_ONE!$R$14:$R$33))</f>
        <v>0</v>
      </c>
      <c r="D292" s="38">
        <f>IF(D96=0,0,_xlfn.XLOOKUP(D$288,Prosumer_ONE!$B$14:$B$33,Prosumer_ONE!$R$14:$R$33))</f>
        <v>0</v>
      </c>
      <c r="E292" s="38">
        <f>IF(E96=0,0,_xlfn.XLOOKUP(E$288,Prosumer_ONE!$B$14:$B$33,Prosumer_ONE!$R$14:$R$33))</f>
        <v>0</v>
      </c>
      <c r="F292" s="38">
        <f>IF(F96=0,0,_xlfn.XLOOKUP(F$288,Prosumer_ONE!$B$14:$B$33,Prosumer_ONE!$R$14:$R$33))</f>
        <v>0</v>
      </c>
      <c r="G292" s="38">
        <f>IF(G96=0,0,_xlfn.XLOOKUP(G$288,Prosumer_ONE!$B$14:$B$33,Prosumer_ONE!$R$14:$R$33))</f>
        <v>0</v>
      </c>
      <c r="H292" s="38">
        <f>IF(H96=0,0,_xlfn.XLOOKUP(H$288,Prosumer_ONE!$B$14:$B$33,Prosumer_ONE!$R$14:$R$33))</f>
        <v>0</v>
      </c>
      <c r="I292" s="38">
        <f>IF(I96=0,0,_xlfn.XLOOKUP(I$288,Prosumer_ONE!$B$14:$B$33,Prosumer_ONE!$R$14:$R$33))</f>
        <v>0</v>
      </c>
      <c r="J292" s="38">
        <f>IF(J96=0,0,_xlfn.XLOOKUP(J$288,Prosumer_ONE!$B$14:$B$33,Prosumer_ONE!$R$14:$R$33))</f>
        <v>0</v>
      </c>
      <c r="K292" s="38">
        <f>IF(K96=0,0,_xlfn.XLOOKUP(K$288,Prosumer_ONE!$B$14:$B$33,Prosumer_ONE!$R$14:$R$33))</f>
        <v>0</v>
      </c>
      <c r="L292" s="38">
        <f>IF(L96=0,0,_xlfn.XLOOKUP(L$288,Prosumer_ONE!$B$14:$B$33,Prosumer_ONE!$R$14:$R$33))</f>
        <v>0</v>
      </c>
      <c r="M292" s="38">
        <f>IF(M96=0,0,_xlfn.XLOOKUP(M$288,Prosumer_ONE!$B$14:$B$33,Prosumer_ONE!$R$14:$R$33))</f>
        <v>0</v>
      </c>
      <c r="N292" s="38">
        <f>IF(N96=0,0,_xlfn.XLOOKUP(N$288,Prosumer_ONE!$B$14:$B$33,Prosumer_ONE!$R$14:$R$33))</f>
        <v>0</v>
      </c>
      <c r="O292" s="38">
        <f>IF(O96=0,0,_xlfn.XLOOKUP(O$288,Prosumer_ONE!$B$14:$B$33,Prosumer_ONE!$R$14:$R$33))</f>
        <v>0</v>
      </c>
      <c r="P292" s="38">
        <f>IF(P96=0,0,_xlfn.XLOOKUP(P$288,Prosumer_ONE!$B$14:$B$33,Prosumer_ONE!$R$14:$R$33))</f>
        <v>0</v>
      </c>
      <c r="Q292" s="38">
        <f>IF(Q96=0,0,_xlfn.XLOOKUP(Q$288,Prosumer_ONE!$B$14:$B$33,Prosumer_ONE!$R$14:$R$33))</f>
        <v>0</v>
      </c>
      <c r="R292" s="38">
        <f>IF(R96=0,0,_xlfn.XLOOKUP(R$288,Prosumer_ONE!$B$14:$B$33,Prosumer_ONE!$R$14:$R$33))</f>
        <v>0</v>
      </c>
      <c r="S292" s="38">
        <f>IF(S96=0,0,_xlfn.XLOOKUP(S$288,Prosumer_ONE!$B$14:$B$33,Prosumer_ONE!$R$14:$R$33))</f>
        <v>0</v>
      </c>
      <c r="T292" s="38">
        <f>IF(T96=0,0,_xlfn.XLOOKUP(T$288,Prosumer_ONE!$B$14:$B$33,Prosumer_ONE!$R$14:$R$33))</f>
        <v>0</v>
      </c>
      <c r="U292" s="38">
        <f>IF(U96=0,0,_xlfn.XLOOKUP(U$288,Prosumer_ONE!$B$14:$B$33,Prosumer_ONE!$R$14:$R$33))</f>
        <v>0</v>
      </c>
      <c r="V292">
        <v>4</v>
      </c>
      <c r="Z292">
        <v>4</v>
      </c>
      <c r="AA292" s="38">
        <f>IF(AA96=0,0,_xlfn.XLOOKUP(AA$288,Prosumer_ANE!$B$14:$B$33,Prosumer_ANE!$R$14:$R$33))</f>
        <v>0</v>
      </c>
      <c r="AB292" s="38">
        <f>IF(AB96=0,0,_xlfn.XLOOKUP(AB$288,Prosumer_ANE!$B$14:$B$33,Prosumer_ANE!$R$14:$R$33))</f>
        <v>0</v>
      </c>
      <c r="AC292" s="38">
        <f>IF(AC96=0,0,_xlfn.XLOOKUP(AC$288,Prosumer_ANE!$B$14:$B$33,Prosumer_ANE!$R$14:$R$33))</f>
        <v>0</v>
      </c>
      <c r="AD292" s="38">
        <f>IF(AD96=0,0,_xlfn.XLOOKUP(AD$288,Prosumer_ANE!$B$14:$B$33,Prosumer_ANE!$R$14:$R$33))</f>
        <v>0</v>
      </c>
      <c r="AE292" s="38">
        <f>IF(AE96=0,0,_xlfn.XLOOKUP(AE$288,Prosumer_ANE!$B$14:$B$33,Prosumer_ANE!$R$14:$R$33))</f>
        <v>0</v>
      </c>
      <c r="AF292" s="38">
        <f>IF(AF96=0,0,_xlfn.XLOOKUP(AF$288,Prosumer_ANE!$B$14:$B$33,Prosumer_ANE!$R$14:$R$33))</f>
        <v>0</v>
      </c>
      <c r="AG292" s="38">
        <f>IF(AG96=0,0,_xlfn.XLOOKUP(AG$288,Prosumer_ANE!$B$14:$B$33,Prosumer_ANE!$R$14:$R$33))</f>
        <v>0</v>
      </c>
      <c r="AH292" s="38">
        <f>IF(AH96=0,0,_xlfn.XLOOKUP(AH$288,Prosumer_ANE!$B$14:$B$33,Prosumer_ANE!$R$14:$R$33))</f>
        <v>0</v>
      </c>
      <c r="AI292" s="38">
        <f>IF(AI96=0,0,_xlfn.XLOOKUP(AI$288,Prosumer_ANE!$B$14:$B$33,Prosumer_ANE!$R$14:$R$33))</f>
        <v>0</v>
      </c>
      <c r="AJ292" s="38">
        <f>IF(AJ96=0,0,_xlfn.XLOOKUP(AJ$288,Prosumer_ANE!$B$14:$B$33,Prosumer_ANE!$R$14:$R$33))</f>
        <v>0</v>
      </c>
      <c r="AK292" s="38">
        <f>IF(AK96=0,0,_xlfn.XLOOKUP(AK$288,Prosumer_ANE!$B$14:$B$33,Prosumer_ANE!$R$14:$R$33))</f>
        <v>0</v>
      </c>
      <c r="AL292" s="38">
        <f>IF(AL96=0,0,_xlfn.XLOOKUP(AL$288,Prosumer_ANE!$B$14:$B$33,Prosumer_ANE!$R$14:$R$33))</f>
        <v>0</v>
      </c>
      <c r="AM292" s="38">
        <f>IF(AM96=0,0,_xlfn.XLOOKUP(AM$288,Prosumer_ANE!$B$14:$B$33,Prosumer_ANE!$R$14:$R$33))</f>
        <v>0</v>
      </c>
      <c r="AN292" s="38">
        <f>IF(AN96=0,0,_xlfn.XLOOKUP(AN$288,Prosumer_ANE!$B$14:$B$33,Prosumer_ANE!$R$14:$R$33))</f>
        <v>0</v>
      </c>
      <c r="AO292" s="38">
        <f>IF(AO96=0,0,_xlfn.XLOOKUP(AO$288,Prosumer_ANE!$B$14:$B$33,Prosumer_ANE!$R$14:$R$33))</f>
        <v>0</v>
      </c>
      <c r="AP292" s="38">
        <f>IF(AP96=0,0,_xlfn.XLOOKUP(AP$288,Prosumer_ANE!$B$14:$B$33,Prosumer_ANE!$R$14:$R$33))</f>
        <v>0</v>
      </c>
      <c r="AQ292" s="38">
        <f>IF(AQ96=0,0,_xlfn.XLOOKUP(AQ$288,Prosumer_ANE!$B$14:$B$33,Prosumer_ANE!$R$14:$R$33))</f>
        <v>0</v>
      </c>
      <c r="AR292" s="38">
        <f>IF(AR96=0,0,_xlfn.XLOOKUP(AR$288,Prosumer_ANE!$B$14:$B$33,Prosumer_ANE!$R$14:$R$33))</f>
        <v>0</v>
      </c>
      <c r="AS292" s="38">
        <f>IF(AS96=0,0,_xlfn.XLOOKUP(AS$288,Prosumer_ANE!$B$14:$B$33,Prosumer_ANE!$R$14:$R$33))</f>
        <v>0</v>
      </c>
      <c r="AT292" s="38">
        <f>IF(AT96=0,0,_xlfn.XLOOKUP(AT$288,Prosumer_ANE!$B$14:$B$33,Prosumer_ANE!$R$14:$R$33))</f>
        <v>0</v>
      </c>
      <c r="AU292">
        <v>4</v>
      </c>
    </row>
    <row r="293" spans="1:47">
      <c r="A293">
        <v>5</v>
      </c>
      <c r="B293" s="38">
        <f>IF(B97=0,0,_xlfn.XLOOKUP(B$288,Prosumer_ONE!$B$14:$B$33,Prosumer_ONE!$R$14:$R$33))</f>
        <v>0</v>
      </c>
      <c r="C293" s="38">
        <f>IF(C97=0,0,_xlfn.XLOOKUP(C$288,Prosumer_ONE!$B$14:$B$33,Prosumer_ONE!$R$14:$R$33))</f>
        <v>0</v>
      </c>
      <c r="D293" s="38">
        <f>IF(D97=0,0,_xlfn.XLOOKUP(D$288,Prosumer_ONE!$B$14:$B$33,Prosumer_ONE!$R$14:$R$33))</f>
        <v>0</v>
      </c>
      <c r="E293" s="38">
        <f>IF(E97=0,0,_xlfn.XLOOKUP(E$288,Prosumer_ONE!$B$14:$B$33,Prosumer_ONE!$R$14:$R$33))</f>
        <v>0</v>
      </c>
      <c r="F293" s="38">
        <f>IF(F97=0,0,_xlfn.XLOOKUP(F$288,Prosumer_ONE!$B$14:$B$33,Prosumer_ONE!$R$14:$R$33))</f>
        <v>0</v>
      </c>
      <c r="G293" s="38">
        <f>IF(G97=0,0,_xlfn.XLOOKUP(G$288,Prosumer_ONE!$B$14:$B$33,Prosumer_ONE!$R$14:$R$33))</f>
        <v>0</v>
      </c>
      <c r="H293" s="38">
        <f>IF(H97=0,0,_xlfn.XLOOKUP(H$288,Prosumer_ONE!$B$14:$B$33,Prosumer_ONE!$R$14:$R$33))</f>
        <v>0</v>
      </c>
      <c r="I293" s="38">
        <f>IF(I97=0,0,_xlfn.XLOOKUP(I$288,Prosumer_ONE!$B$14:$B$33,Prosumer_ONE!$R$14:$R$33))</f>
        <v>0</v>
      </c>
      <c r="J293" s="38">
        <f>IF(J97=0,0,_xlfn.XLOOKUP(J$288,Prosumer_ONE!$B$14:$B$33,Prosumer_ONE!$R$14:$R$33))</f>
        <v>0</v>
      </c>
      <c r="K293" s="38">
        <f>IF(K97=0,0,_xlfn.XLOOKUP(K$288,Prosumer_ONE!$B$14:$B$33,Prosumer_ONE!$R$14:$R$33))</f>
        <v>0</v>
      </c>
      <c r="L293" s="38">
        <f>IF(L97=0,0,_xlfn.XLOOKUP(L$288,Prosumer_ONE!$B$14:$B$33,Prosumer_ONE!$R$14:$R$33))</f>
        <v>0</v>
      </c>
      <c r="M293" s="38">
        <f>IF(M97=0,0,_xlfn.XLOOKUP(M$288,Prosumer_ONE!$B$14:$B$33,Prosumer_ONE!$R$14:$R$33))</f>
        <v>0</v>
      </c>
      <c r="N293" s="38">
        <f>IF(N97=0,0,_xlfn.XLOOKUP(N$288,Prosumer_ONE!$B$14:$B$33,Prosumer_ONE!$R$14:$R$33))</f>
        <v>0</v>
      </c>
      <c r="O293" s="38">
        <f>IF(O97=0,0,_xlfn.XLOOKUP(O$288,Prosumer_ONE!$B$14:$B$33,Prosumer_ONE!$R$14:$R$33))</f>
        <v>0</v>
      </c>
      <c r="P293" s="38">
        <f>IF(P97=0,0,_xlfn.XLOOKUP(P$288,Prosumer_ONE!$B$14:$B$33,Prosumer_ONE!$R$14:$R$33))</f>
        <v>0</v>
      </c>
      <c r="Q293" s="38">
        <f>IF(Q97=0,0,_xlfn.XLOOKUP(Q$288,Prosumer_ONE!$B$14:$B$33,Prosumer_ONE!$R$14:$R$33))</f>
        <v>0</v>
      </c>
      <c r="R293" s="38">
        <f>IF(R97=0,0,_xlfn.XLOOKUP(R$288,Prosumer_ONE!$B$14:$B$33,Prosumer_ONE!$R$14:$R$33))</f>
        <v>0</v>
      </c>
      <c r="S293" s="38">
        <f>IF(S97=0,0,_xlfn.XLOOKUP(S$288,Prosumer_ONE!$B$14:$B$33,Prosumer_ONE!$R$14:$R$33))</f>
        <v>0</v>
      </c>
      <c r="T293" s="38">
        <f>IF(T97=0,0,_xlfn.XLOOKUP(T$288,Prosumer_ONE!$B$14:$B$33,Prosumer_ONE!$R$14:$R$33))</f>
        <v>0</v>
      </c>
      <c r="U293" s="38">
        <f>IF(U97=0,0,_xlfn.XLOOKUP(U$288,Prosumer_ONE!$B$14:$B$33,Prosumer_ONE!$R$14:$R$33))</f>
        <v>0</v>
      </c>
      <c r="V293">
        <v>5</v>
      </c>
      <c r="Z293">
        <v>5</v>
      </c>
      <c r="AA293" s="38">
        <f>IF(AA97=0,0,_xlfn.XLOOKUP(AA$288,Prosumer_ANE!$B$14:$B$33,Prosumer_ANE!$R$14:$R$33))</f>
        <v>0</v>
      </c>
      <c r="AB293" s="38">
        <f>IF(AB97=0,0,_xlfn.XLOOKUP(AB$288,Prosumer_ANE!$B$14:$B$33,Prosumer_ANE!$R$14:$R$33))</f>
        <v>0</v>
      </c>
      <c r="AC293" s="38">
        <f>IF(AC97=0,0,_xlfn.XLOOKUP(AC$288,Prosumer_ANE!$B$14:$B$33,Prosumer_ANE!$R$14:$R$33))</f>
        <v>0</v>
      </c>
      <c r="AD293" s="38">
        <f>IF(AD97=0,0,_xlfn.XLOOKUP(AD$288,Prosumer_ANE!$B$14:$B$33,Prosumer_ANE!$R$14:$R$33))</f>
        <v>0</v>
      </c>
      <c r="AE293" s="38">
        <f>IF(AE97=0,0,_xlfn.XLOOKUP(AE$288,Prosumer_ANE!$B$14:$B$33,Prosumer_ANE!$R$14:$R$33))</f>
        <v>0</v>
      </c>
      <c r="AF293" s="38">
        <f>IF(AF97=0,0,_xlfn.XLOOKUP(AF$288,Prosumer_ANE!$B$14:$B$33,Prosumer_ANE!$R$14:$R$33))</f>
        <v>0</v>
      </c>
      <c r="AG293" s="38">
        <f>IF(AG97=0,0,_xlfn.XLOOKUP(AG$288,Prosumer_ANE!$B$14:$B$33,Prosumer_ANE!$R$14:$R$33))</f>
        <v>0</v>
      </c>
      <c r="AH293" s="38">
        <f>IF(AH97=0,0,_xlfn.XLOOKUP(AH$288,Prosumer_ANE!$B$14:$B$33,Prosumer_ANE!$R$14:$R$33))</f>
        <v>0</v>
      </c>
      <c r="AI293" s="38">
        <f>IF(AI97=0,0,_xlfn.XLOOKUP(AI$288,Prosumer_ANE!$B$14:$B$33,Prosumer_ANE!$R$14:$R$33))</f>
        <v>0</v>
      </c>
      <c r="AJ293" s="38">
        <f>IF(AJ97=0,0,_xlfn.XLOOKUP(AJ$288,Prosumer_ANE!$B$14:$B$33,Prosumer_ANE!$R$14:$R$33))</f>
        <v>0</v>
      </c>
      <c r="AK293" s="38">
        <f>IF(AK97=0,0,_xlfn.XLOOKUP(AK$288,Prosumer_ANE!$B$14:$B$33,Prosumer_ANE!$R$14:$R$33))</f>
        <v>0</v>
      </c>
      <c r="AL293" s="38">
        <f>IF(AL97=0,0,_xlfn.XLOOKUP(AL$288,Prosumer_ANE!$B$14:$B$33,Prosumer_ANE!$R$14:$R$33))</f>
        <v>0</v>
      </c>
      <c r="AM293" s="38">
        <f>IF(AM97=0,0,_xlfn.XLOOKUP(AM$288,Prosumer_ANE!$B$14:$B$33,Prosumer_ANE!$R$14:$R$33))</f>
        <v>0</v>
      </c>
      <c r="AN293" s="38">
        <f>IF(AN97=0,0,_xlfn.XLOOKUP(AN$288,Prosumer_ANE!$B$14:$B$33,Prosumer_ANE!$R$14:$R$33))</f>
        <v>0</v>
      </c>
      <c r="AO293" s="38">
        <f>IF(AO97=0,0,_xlfn.XLOOKUP(AO$288,Prosumer_ANE!$B$14:$B$33,Prosumer_ANE!$R$14:$R$33))</f>
        <v>0</v>
      </c>
      <c r="AP293" s="38">
        <f>IF(AP97=0,0,_xlfn.XLOOKUP(AP$288,Prosumer_ANE!$B$14:$B$33,Prosumer_ANE!$R$14:$R$33))</f>
        <v>0</v>
      </c>
      <c r="AQ293" s="38">
        <f>IF(AQ97=0,0,_xlfn.XLOOKUP(AQ$288,Prosumer_ANE!$B$14:$B$33,Prosumer_ANE!$R$14:$R$33))</f>
        <v>0</v>
      </c>
      <c r="AR293" s="38">
        <f>IF(AR97=0,0,_xlfn.XLOOKUP(AR$288,Prosumer_ANE!$B$14:$B$33,Prosumer_ANE!$R$14:$R$33))</f>
        <v>0</v>
      </c>
      <c r="AS293" s="38">
        <f>IF(AS97=0,0,_xlfn.XLOOKUP(AS$288,Prosumer_ANE!$B$14:$B$33,Prosumer_ANE!$R$14:$R$33))</f>
        <v>0</v>
      </c>
      <c r="AT293" s="38">
        <f>IF(AT97=0,0,_xlfn.XLOOKUP(AT$288,Prosumer_ANE!$B$14:$B$33,Prosumer_ANE!$R$14:$R$33))</f>
        <v>0</v>
      </c>
      <c r="AU293">
        <v>5</v>
      </c>
    </row>
    <row r="294" spans="1:47">
      <c r="A294">
        <v>6</v>
      </c>
      <c r="B294" s="38">
        <f>IF(B98=0,0,_xlfn.XLOOKUP(B$288,Prosumer_ONE!$B$14:$B$33,Prosumer_ONE!$R$14:$R$33))</f>
        <v>0</v>
      </c>
      <c r="C294" s="38">
        <f>IF(C98=0,0,_xlfn.XLOOKUP(C$288,Prosumer_ONE!$B$14:$B$33,Prosumer_ONE!$R$14:$R$33))</f>
        <v>0</v>
      </c>
      <c r="D294" s="38">
        <f>IF(D98=0,0,_xlfn.XLOOKUP(D$288,Prosumer_ONE!$B$14:$B$33,Prosumer_ONE!$R$14:$R$33))</f>
        <v>0</v>
      </c>
      <c r="E294" s="38">
        <f>IF(E98=0,0,_xlfn.XLOOKUP(E$288,Prosumer_ONE!$B$14:$B$33,Prosumer_ONE!$R$14:$R$33))</f>
        <v>0</v>
      </c>
      <c r="F294" s="38">
        <f>IF(F98=0,0,_xlfn.XLOOKUP(F$288,Prosumer_ONE!$B$14:$B$33,Prosumer_ONE!$R$14:$R$33))</f>
        <v>0</v>
      </c>
      <c r="G294" s="38">
        <f>IF(G98=0,0,_xlfn.XLOOKUP(G$288,Prosumer_ONE!$B$14:$B$33,Prosumer_ONE!$R$14:$R$33))</f>
        <v>0</v>
      </c>
      <c r="H294" s="38">
        <f>IF(H98=0,0,_xlfn.XLOOKUP(H$288,Prosumer_ONE!$B$14:$B$33,Prosumer_ONE!$R$14:$R$33))</f>
        <v>0</v>
      </c>
      <c r="I294" s="38">
        <f>IF(I98=0,0,_xlfn.XLOOKUP(I$288,Prosumer_ONE!$B$14:$B$33,Prosumer_ONE!$R$14:$R$33))</f>
        <v>0</v>
      </c>
      <c r="J294" s="38">
        <f>IF(J98=0,0,_xlfn.XLOOKUP(J$288,Prosumer_ONE!$B$14:$B$33,Prosumer_ONE!$R$14:$R$33))</f>
        <v>0</v>
      </c>
      <c r="K294" s="38">
        <f>IF(K98=0,0,_xlfn.XLOOKUP(K$288,Prosumer_ONE!$B$14:$B$33,Prosumer_ONE!$R$14:$R$33))</f>
        <v>0</v>
      </c>
      <c r="L294" s="38">
        <f>IF(L98=0,0,_xlfn.XLOOKUP(L$288,Prosumer_ONE!$B$14:$B$33,Prosumer_ONE!$R$14:$R$33))</f>
        <v>0</v>
      </c>
      <c r="M294" s="38">
        <f>IF(M98=0,0,_xlfn.XLOOKUP(M$288,Prosumer_ONE!$B$14:$B$33,Prosumer_ONE!$R$14:$R$33))</f>
        <v>0</v>
      </c>
      <c r="N294" s="38">
        <f>IF(N98=0,0,_xlfn.XLOOKUP(N$288,Prosumer_ONE!$B$14:$B$33,Prosumer_ONE!$R$14:$R$33))</f>
        <v>0</v>
      </c>
      <c r="O294" s="38">
        <f>IF(O98=0,0,_xlfn.XLOOKUP(O$288,Prosumer_ONE!$B$14:$B$33,Prosumer_ONE!$R$14:$R$33))</f>
        <v>0</v>
      </c>
      <c r="P294" s="38">
        <f>IF(P98=0,0,_xlfn.XLOOKUP(P$288,Prosumer_ONE!$B$14:$B$33,Prosumer_ONE!$R$14:$R$33))</f>
        <v>0</v>
      </c>
      <c r="Q294" s="38">
        <f>IF(Q98=0,0,_xlfn.XLOOKUP(Q$288,Prosumer_ONE!$B$14:$B$33,Prosumer_ONE!$R$14:$R$33))</f>
        <v>0</v>
      </c>
      <c r="R294" s="38">
        <f>IF(R98=0,0,_xlfn.XLOOKUP(R$288,Prosumer_ONE!$B$14:$B$33,Prosumer_ONE!$R$14:$R$33))</f>
        <v>0</v>
      </c>
      <c r="S294" s="38">
        <f>IF(S98=0,0,_xlfn.XLOOKUP(S$288,Prosumer_ONE!$B$14:$B$33,Prosumer_ONE!$R$14:$R$33))</f>
        <v>0</v>
      </c>
      <c r="T294" s="38">
        <f>IF(T98=0,0,_xlfn.XLOOKUP(T$288,Prosumer_ONE!$B$14:$B$33,Prosumer_ONE!$R$14:$R$33))</f>
        <v>0</v>
      </c>
      <c r="U294" s="38">
        <f>IF(U98=0,0,_xlfn.XLOOKUP(U$288,Prosumer_ONE!$B$14:$B$33,Prosumer_ONE!$R$14:$R$33))</f>
        <v>0</v>
      </c>
      <c r="V294">
        <v>6</v>
      </c>
      <c r="Z294">
        <v>6</v>
      </c>
      <c r="AA294" s="38">
        <f>IF(AA98=0,0,_xlfn.XLOOKUP(AA$288,Prosumer_ANE!$B$14:$B$33,Prosumer_ANE!$R$14:$R$33))</f>
        <v>0</v>
      </c>
      <c r="AB294" s="38">
        <f>IF(AB98=0,0,_xlfn.XLOOKUP(AB$288,Prosumer_ANE!$B$14:$B$33,Prosumer_ANE!$R$14:$R$33))</f>
        <v>0</v>
      </c>
      <c r="AC294" s="38">
        <f>IF(AC98=0,0,_xlfn.XLOOKUP(AC$288,Prosumer_ANE!$B$14:$B$33,Prosumer_ANE!$R$14:$R$33))</f>
        <v>0</v>
      </c>
      <c r="AD294" s="38">
        <f>IF(AD98=0,0,_xlfn.XLOOKUP(AD$288,Prosumer_ANE!$B$14:$B$33,Prosumer_ANE!$R$14:$R$33))</f>
        <v>0</v>
      </c>
      <c r="AE294" s="38">
        <f>IF(AE98=0,0,_xlfn.XLOOKUP(AE$288,Prosumer_ANE!$B$14:$B$33,Prosumer_ANE!$R$14:$R$33))</f>
        <v>0</v>
      </c>
      <c r="AF294" s="38">
        <f>IF(AF98=0,0,_xlfn.XLOOKUP(AF$288,Prosumer_ANE!$B$14:$B$33,Prosumer_ANE!$R$14:$R$33))</f>
        <v>0</v>
      </c>
      <c r="AG294" s="38">
        <f>IF(AG98=0,0,_xlfn.XLOOKUP(AG$288,Prosumer_ANE!$B$14:$B$33,Prosumer_ANE!$R$14:$R$33))</f>
        <v>0</v>
      </c>
      <c r="AH294" s="38">
        <f>IF(AH98=0,0,_xlfn.XLOOKUP(AH$288,Prosumer_ANE!$B$14:$B$33,Prosumer_ANE!$R$14:$R$33))</f>
        <v>0</v>
      </c>
      <c r="AI294" s="38">
        <f>IF(AI98=0,0,_xlfn.XLOOKUP(AI$288,Prosumer_ANE!$B$14:$B$33,Prosumer_ANE!$R$14:$R$33))</f>
        <v>0</v>
      </c>
      <c r="AJ294" s="38">
        <f>IF(AJ98=0,0,_xlfn.XLOOKUP(AJ$288,Prosumer_ANE!$B$14:$B$33,Prosumer_ANE!$R$14:$R$33))</f>
        <v>0</v>
      </c>
      <c r="AK294" s="38">
        <f>IF(AK98=0,0,_xlfn.XLOOKUP(AK$288,Prosumer_ANE!$B$14:$B$33,Prosumer_ANE!$R$14:$R$33))</f>
        <v>0</v>
      </c>
      <c r="AL294" s="38">
        <f>IF(AL98=0,0,_xlfn.XLOOKUP(AL$288,Prosumer_ANE!$B$14:$B$33,Prosumer_ANE!$R$14:$R$33))</f>
        <v>0</v>
      </c>
      <c r="AM294" s="38">
        <f>IF(AM98=0,0,_xlfn.XLOOKUP(AM$288,Prosumer_ANE!$B$14:$B$33,Prosumer_ANE!$R$14:$R$33))</f>
        <v>0</v>
      </c>
      <c r="AN294" s="38">
        <f>IF(AN98=0,0,_xlfn.XLOOKUP(AN$288,Prosumer_ANE!$B$14:$B$33,Prosumer_ANE!$R$14:$R$33))</f>
        <v>0</v>
      </c>
      <c r="AO294" s="38">
        <f>IF(AO98=0,0,_xlfn.XLOOKUP(AO$288,Prosumer_ANE!$B$14:$B$33,Prosumer_ANE!$R$14:$R$33))</f>
        <v>0</v>
      </c>
      <c r="AP294" s="38">
        <f>IF(AP98=0,0,_xlfn.XLOOKUP(AP$288,Prosumer_ANE!$B$14:$B$33,Prosumer_ANE!$R$14:$R$33))</f>
        <v>0</v>
      </c>
      <c r="AQ294" s="38">
        <f>IF(AQ98=0,0,_xlfn.XLOOKUP(AQ$288,Prosumer_ANE!$B$14:$B$33,Prosumer_ANE!$R$14:$R$33))</f>
        <v>0</v>
      </c>
      <c r="AR294" s="38">
        <f>IF(AR98=0,0,_xlfn.XLOOKUP(AR$288,Prosumer_ANE!$B$14:$B$33,Prosumer_ANE!$R$14:$R$33))</f>
        <v>0</v>
      </c>
      <c r="AS294" s="38">
        <f>IF(AS98=0,0,_xlfn.XLOOKUP(AS$288,Prosumer_ANE!$B$14:$B$33,Prosumer_ANE!$R$14:$R$33))</f>
        <v>0</v>
      </c>
      <c r="AT294" s="38">
        <f>IF(AT98=0,0,_xlfn.XLOOKUP(AT$288,Prosumer_ANE!$B$14:$B$33,Prosumer_ANE!$R$14:$R$33))</f>
        <v>0</v>
      </c>
      <c r="AU294">
        <v>6</v>
      </c>
    </row>
    <row r="295" spans="1:47">
      <c r="A295">
        <v>7</v>
      </c>
      <c r="B295" s="38">
        <f>IF(B99=0,0,_xlfn.XLOOKUP(B$288,Prosumer_ONE!$B$14:$B$33,Prosumer_ONE!$R$14:$R$33))</f>
        <v>0</v>
      </c>
      <c r="C295" s="38">
        <f>IF(C99=0,0,_xlfn.XLOOKUP(C$288,Prosumer_ONE!$B$14:$B$33,Prosumer_ONE!$R$14:$R$33))</f>
        <v>0</v>
      </c>
      <c r="D295" s="38">
        <f>IF(D99=0,0,_xlfn.XLOOKUP(D$288,Prosumer_ONE!$B$14:$B$33,Prosumer_ONE!$R$14:$R$33))</f>
        <v>0</v>
      </c>
      <c r="E295" s="38">
        <f>IF(E99=0,0,_xlfn.XLOOKUP(E$288,Prosumer_ONE!$B$14:$B$33,Prosumer_ONE!$R$14:$R$33))</f>
        <v>0</v>
      </c>
      <c r="F295" s="38">
        <f>IF(F99=0,0,_xlfn.XLOOKUP(F$288,Prosumer_ONE!$B$14:$B$33,Prosumer_ONE!$R$14:$R$33))</f>
        <v>0</v>
      </c>
      <c r="G295" s="38">
        <f>IF(G99=0,0,_xlfn.XLOOKUP(G$288,Prosumer_ONE!$B$14:$B$33,Prosumer_ONE!$R$14:$R$33))</f>
        <v>0</v>
      </c>
      <c r="H295" s="38">
        <f>IF(H99=0,0,_xlfn.XLOOKUP(H$288,Prosumer_ONE!$B$14:$B$33,Prosumer_ONE!$R$14:$R$33))</f>
        <v>0</v>
      </c>
      <c r="I295" s="38">
        <f>IF(I99=0,0,_xlfn.XLOOKUP(I$288,Prosumer_ONE!$B$14:$B$33,Prosumer_ONE!$R$14:$R$33))</f>
        <v>0</v>
      </c>
      <c r="J295" s="38">
        <f>IF(J99=0,0,_xlfn.XLOOKUP(J$288,Prosumer_ONE!$B$14:$B$33,Prosumer_ONE!$R$14:$R$33))</f>
        <v>0</v>
      </c>
      <c r="K295" s="38">
        <f>IF(K99=0,0,_xlfn.XLOOKUP(K$288,Prosumer_ONE!$B$14:$B$33,Prosumer_ONE!$R$14:$R$33))</f>
        <v>0</v>
      </c>
      <c r="L295" s="38">
        <f>IF(L99=0,0,_xlfn.XLOOKUP(L$288,Prosumer_ONE!$B$14:$B$33,Prosumer_ONE!$R$14:$R$33))</f>
        <v>0</v>
      </c>
      <c r="M295" s="38">
        <f>IF(M99=0,0,_xlfn.XLOOKUP(M$288,Prosumer_ONE!$B$14:$B$33,Prosumer_ONE!$R$14:$R$33))</f>
        <v>0</v>
      </c>
      <c r="N295" s="38">
        <f>IF(N99=0,0,_xlfn.XLOOKUP(N$288,Prosumer_ONE!$B$14:$B$33,Prosumer_ONE!$R$14:$R$33))</f>
        <v>0</v>
      </c>
      <c r="O295" s="38">
        <f>IF(O99=0,0,_xlfn.XLOOKUP(O$288,Prosumer_ONE!$B$14:$B$33,Prosumer_ONE!$R$14:$R$33))</f>
        <v>0</v>
      </c>
      <c r="P295" s="38">
        <f>IF(P99=0,0,_xlfn.XLOOKUP(P$288,Prosumer_ONE!$B$14:$B$33,Prosumer_ONE!$R$14:$R$33))</f>
        <v>0</v>
      </c>
      <c r="Q295" s="38">
        <f>IF(Q99=0,0,_xlfn.XLOOKUP(Q$288,Prosumer_ONE!$B$14:$B$33,Prosumer_ONE!$R$14:$R$33))</f>
        <v>0</v>
      </c>
      <c r="R295" s="38">
        <f>IF(R99=0,0,_xlfn.XLOOKUP(R$288,Prosumer_ONE!$B$14:$B$33,Prosumer_ONE!$R$14:$R$33))</f>
        <v>0</v>
      </c>
      <c r="S295" s="38">
        <f>IF(S99=0,0,_xlfn.XLOOKUP(S$288,Prosumer_ONE!$B$14:$B$33,Prosumer_ONE!$R$14:$R$33))</f>
        <v>0</v>
      </c>
      <c r="T295" s="38">
        <f>IF(T99=0,0,_xlfn.XLOOKUP(T$288,Prosumer_ONE!$B$14:$B$33,Prosumer_ONE!$R$14:$R$33))</f>
        <v>0</v>
      </c>
      <c r="U295" s="38">
        <f>IF(U99=0,0,_xlfn.XLOOKUP(U$288,Prosumer_ONE!$B$14:$B$33,Prosumer_ONE!$R$14:$R$33))</f>
        <v>0</v>
      </c>
      <c r="V295">
        <v>7</v>
      </c>
      <c r="Z295">
        <v>7</v>
      </c>
      <c r="AA295" s="38">
        <f>IF(AA99=0,0,_xlfn.XLOOKUP(AA$288,Prosumer_ANE!$B$14:$B$33,Prosumer_ANE!$R$14:$R$33))</f>
        <v>0</v>
      </c>
      <c r="AB295" s="38">
        <f>IF(AB99=0,0,_xlfn.XLOOKUP(AB$288,Prosumer_ANE!$B$14:$B$33,Prosumer_ANE!$R$14:$R$33))</f>
        <v>0</v>
      </c>
      <c r="AC295" s="38">
        <f>IF(AC99=0,0,_xlfn.XLOOKUP(AC$288,Prosumer_ANE!$B$14:$B$33,Prosumer_ANE!$R$14:$R$33))</f>
        <v>0</v>
      </c>
      <c r="AD295" s="38">
        <f>IF(AD99=0,0,_xlfn.XLOOKUP(AD$288,Prosumer_ANE!$B$14:$B$33,Prosumer_ANE!$R$14:$R$33))</f>
        <v>0</v>
      </c>
      <c r="AE295" s="38">
        <f>IF(AE99=0,0,_xlfn.XLOOKUP(AE$288,Prosumer_ANE!$B$14:$B$33,Prosumer_ANE!$R$14:$R$33))</f>
        <v>0</v>
      </c>
      <c r="AF295" s="38">
        <f>IF(AF99=0,0,_xlfn.XLOOKUP(AF$288,Prosumer_ANE!$B$14:$B$33,Prosumer_ANE!$R$14:$R$33))</f>
        <v>0</v>
      </c>
      <c r="AG295" s="38">
        <f>IF(AG99=0,0,_xlfn.XLOOKUP(AG$288,Prosumer_ANE!$B$14:$B$33,Prosumer_ANE!$R$14:$R$33))</f>
        <v>0</v>
      </c>
      <c r="AH295" s="38">
        <f>IF(AH99=0,0,_xlfn.XLOOKUP(AH$288,Prosumer_ANE!$B$14:$B$33,Prosumer_ANE!$R$14:$R$33))</f>
        <v>0</v>
      </c>
      <c r="AI295" s="38">
        <f>IF(AI99=0,0,_xlfn.XLOOKUP(AI$288,Prosumer_ANE!$B$14:$B$33,Prosumer_ANE!$R$14:$R$33))</f>
        <v>0</v>
      </c>
      <c r="AJ295" s="38">
        <f>IF(AJ99=0,0,_xlfn.XLOOKUP(AJ$288,Prosumer_ANE!$B$14:$B$33,Prosumer_ANE!$R$14:$R$33))</f>
        <v>0</v>
      </c>
      <c r="AK295" s="38">
        <f>IF(AK99=0,0,_xlfn.XLOOKUP(AK$288,Prosumer_ANE!$B$14:$B$33,Prosumer_ANE!$R$14:$R$33))</f>
        <v>0</v>
      </c>
      <c r="AL295" s="38">
        <f>IF(AL99=0,0,_xlfn.XLOOKUP(AL$288,Prosumer_ANE!$B$14:$B$33,Prosumer_ANE!$R$14:$R$33))</f>
        <v>0</v>
      </c>
      <c r="AM295" s="38">
        <f>IF(AM99=0,0,_xlfn.XLOOKUP(AM$288,Prosumer_ANE!$B$14:$B$33,Prosumer_ANE!$R$14:$R$33))</f>
        <v>0</v>
      </c>
      <c r="AN295" s="38">
        <f>IF(AN99=0,0,_xlfn.XLOOKUP(AN$288,Prosumer_ANE!$B$14:$B$33,Prosumer_ANE!$R$14:$R$33))</f>
        <v>0</v>
      </c>
      <c r="AO295" s="38">
        <f>IF(AO99=0,0,_xlfn.XLOOKUP(AO$288,Prosumer_ANE!$B$14:$B$33,Prosumer_ANE!$R$14:$R$33))</f>
        <v>0</v>
      </c>
      <c r="AP295" s="38">
        <f>IF(AP99=0,0,_xlfn.XLOOKUP(AP$288,Prosumer_ANE!$B$14:$B$33,Prosumer_ANE!$R$14:$R$33))</f>
        <v>0</v>
      </c>
      <c r="AQ295" s="38">
        <f>IF(AQ99=0,0,_xlfn.XLOOKUP(AQ$288,Prosumer_ANE!$B$14:$B$33,Prosumer_ANE!$R$14:$R$33))</f>
        <v>0</v>
      </c>
      <c r="AR295" s="38">
        <f>IF(AR99=0,0,_xlfn.XLOOKUP(AR$288,Prosumer_ANE!$B$14:$B$33,Prosumer_ANE!$R$14:$R$33))</f>
        <v>0</v>
      </c>
      <c r="AS295" s="38">
        <f>IF(AS99=0,0,_xlfn.XLOOKUP(AS$288,Prosumer_ANE!$B$14:$B$33,Prosumer_ANE!$R$14:$R$33))</f>
        <v>0</v>
      </c>
      <c r="AT295" s="38">
        <f>IF(AT99=0,0,_xlfn.XLOOKUP(AT$288,Prosumer_ANE!$B$14:$B$33,Prosumer_ANE!$R$14:$R$33))</f>
        <v>0</v>
      </c>
      <c r="AU295">
        <v>7</v>
      </c>
    </row>
    <row r="296" spans="1:47">
      <c r="A296">
        <v>8</v>
      </c>
      <c r="B296" s="38">
        <f>IF(B100=0,0,_xlfn.XLOOKUP(B$288,Prosumer_ONE!$B$14:$B$33,Prosumer_ONE!$R$14:$R$33))</f>
        <v>0</v>
      </c>
      <c r="C296" s="38">
        <f>IF(C100=0,0,_xlfn.XLOOKUP(C$288,Prosumer_ONE!$B$14:$B$33,Prosumer_ONE!$R$14:$R$33))</f>
        <v>0</v>
      </c>
      <c r="D296" s="38">
        <f>IF(D100=0,0,_xlfn.XLOOKUP(D$288,Prosumer_ONE!$B$14:$B$33,Prosumer_ONE!$R$14:$R$33))</f>
        <v>0</v>
      </c>
      <c r="E296" s="38">
        <f>IF(E100=0,0,_xlfn.XLOOKUP(E$288,Prosumer_ONE!$B$14:$B$33,Prosumer_ONE!$R$14:$R$33))</f>
        <v>0</v>
      </c>
      <c r="F296" s="38">
        <f>IF(F100=0,0,_xlfn.XLOOKUP(F$288,Prosumer_ONE!$B$14:$B$33,Prosumer_ONE!$R$14:$R$33))</f>
        <v>0</v>
      </c>
      <c r="G296" s="38">
        <f>IF(G100=0,0,_xlfn.XLOOKUP(G$288,Prosumer_ONE!$B$14:$B$33,Prosumer_ONE!$R$14:$R$33))</f>
        <v>0</v>
      </c>
      <c r="H296" s="38">
        <f>IF(H100=0,0,_xlfn.XLOOKUP(H$288,Prosumer_ONE!$B$14:$B$33,Prosumer_ONE!$R$14:$R$33))</f>
        <v>0</v>
      </c>
      <c r="I296" s="38">
        <f>IF(I100=0,0,_xlfn.XLOOKUP(I$288,Prosumer_ONE!$B$14:$B$33,Prosumer_ONE!$R$14:$R$33))</f>
        <v>0</v>
      </c>
      <c r="J296" s="38">
        <f>IF(J100=0,0,_xlfn.XLOOKUP(J$288,Prosumer_ONE!$B$14:$B$33,Prosumer_ONE!$R$14:$R$33))</f>
        <v>0</v>
      </c>
      <c r="K296" s="38">
        <f>IF(K100=0,0,_xlfn.XLOOKUP(K$288,Prosumer_ONE!$B$14:$B$33,Prosumer_ONE!$R$14:$R$33))</f>
        <v>0</v>
      </c>
      <c r="L296" s="38">
        <f>IF(L100=0,0,_xlfn.XLOOKUP(L$288,Prosumer_ONE!$B$14:$B$33,Prosumer_ONE!$R$14:$R$33))</f>
        <v>0</v>
      </c>
      <c r="M296" s="38">
        <f>IF(M100=0,0,_xlfn.XLOOKUP(M$288,Prosumer_ONE!$B$14:$B$33,Prosumer_ONE!$R$14:$R$33))</f>
        <v>0</v>
      </c>
      <c r="N296" s="38">
        <f>IF(N100=0,0,_xlfn.XLOOKUP(N$288,Prosumer_ONE!$B$14:$B$33,Prosumer_ONE!$R$14:$R$33))</f>
        <v>0</v>
      </c>
      <c r="O296" s="38">
        <f>IF(O100=0,0,_xlfn.XLOOKUP(O$288,Prosumer_ONE!$B$14:$B$33,Prosumer_ONE!$R$14:$R$33))</f>
        <v>0</v>
      </c>
      <c r="P296" s="38">
        <f>IF(P100=0,0,_xlfn.XLOOKUP(P$288,Prosumer_ONE!$B$14:$B$33,Prosumer_ONE!$R$14:$R$33))</f>
        <v>0</v>
      </c>
      <c r="Q296" s="38">
        <f>IF(Q100=0,0,_xlfn.XLOOKUP(Q$288,Prosumer_ONE!$B$14:$B$33,Prosumer_ONE!$R$14:$R$33))</f>
        <v>0</v>
      </c>
      <c r="R296" s="38">
        <f>IF(R100=0,0,_xlfn.XLOOKUP(R$288,Prosumer_ONE!$B$14:$B$33,Prosumer_ONE!$R$14:$R$33))</f>
        <v>0</v>
      </c>
      <c r="S296" s="38">
        <f>IF(S100=0,0,_xlfn.XLOOKUP(S$288,Prosumer_ONE!$B$14:$B$33,Prosumer_ONE!$R$14:$R$33))</f>
        <v>0</v>
      </c>
      <c r="T296" s="38">
        <f>IF(T100=0,0,_xlfn.XLOOKUP(T$288,Prosumer_ONE!$B$14:$B$33,Prosumer_ONE!$R$14:$R$33))</f>
        <v>0</v>
      </c>
      <c r="U296" s="38">
        <f>IF(U100=0,0,_xlfn.XLOOKUP(U$288,Prosumer_ONE!$B$14:$B$33,Prosumer_ONE!$R$14:$R$33))</f>
        <v>0</v>
      </c>
      <c r="V296">
        <v>8</v>
      </c>
      <c r="Z296">
        <v>8</v>
      </c>
      <c r="AA296" s="38">
        <f>IF(AA100=0,0,_xlfn.XLOOKUP(AA$288,Prosumer_ANE!$B$14:$B$33,Prosumer_ANE!$R$14:$R$33))</f>
        <v>0</v>
      </c>
      <c r="AB296" s="38">
        <f>IF(AB100=0,0,_xlfn.XLOOKUP(AB$288,Prosumer_ANE!$B$14:$B$33,Prosumer_ANE!$R$14:$R$33))</f>
        <v>0</v>
      </c>
      <c r="AC296" s="38">
        <f>IF(AC100=0,0,_xlfn.XLOOKUP(AC$288,Prosumer_ANE!$B$14:$B$33,Prosumer_ANE!$R$14:$R$33))</f>
        <v>0</v>
      </c>
      <c r="AD296" s="38">
        <f>IF(AD100=0,0,_xlfn.XLOOKUP(AD$288,Prosumer_ANE!$B$14:$B$33,Prosumer_ANE!$R$14:$R$33))</f>
        <v>0</v>
      </c>
      <c r="AE296" s="38">
        <f>IF(AE100=0,0,_xlfn.XLOOKUP(AE$288,Prosumer_ANE!$B$14:$B$33,Prosumer_ANE!$R$14:$R$33))</f>
        <v>0</v>
      </c>
      <c r="AF296" s="38">
        <f>IF(AF100=0,0,_xlfn.XLOOKUP(AF$288,Prosumer_ANE!$B$14:$B$33,Prosumer_ANE!$R$14:$R$33))</f>
        <v>0</v>
      </c>
      <c r="AG296" s="38">
        <f>IF(AG100=0,0,_xlfn.XLOOKUP(AG$288,Prosumer_ANE!$B$14:$B$33,Prosumer_ANE!$R$14:$R$33))</f>
        <v>0</v>
      </c>
      <c r="AH296" s="38">
        <f>IF(AH100=0,0,_xlfn.XLOOKUP(AH$288,Prosumer_ANE!$B$14:$B$33,Prosumer_ANE!$R$14:$R$33))</f>
        <v>0</v>
      </c>
      <c r="AI296" s="38">
        <f>IF(AI100=0,0,_xlfn.XLOOKUP(AI$288,Prosumer_ANE!$B$14:$B$33,Prosumer_ANE!$R$14:$R$33))</f>
        <v>0</v>
      </c>
      <c r="AJ296" s="38">
        <f>IF(AJ100=0,0,_xlfn.XLOOKUP(AJ$288,Prosumer_ANE!$B$14:$B$33,Prosumer_ANE!$R$14:$R$33))</f>
        <v>0</v>
      </c>
      <c r="AK296" s="38">
        <f>IF(AK100=0,0,_xlfn.XLOOKUP(AK$288,Prosumer_ANE!$B$14:$B$33,Prosumer_ANE!$R$14:$R$33))</f>
        <v>0</v>
      </c>
      <c r="AL296" s="38">
        <f>IF(AL100=0,0,_xlfn.XLOOKUP(AL$288,Prosumer_ANE!$B$14:$B$33,Prosumer_ANE!$R$14:$R$33))</f>
        <v>0</v>
      </c>
      <c r="AM296" s="38">
        <f>IF(AM100=0,0,_xlfn.XLOOKUP(AM$288,Prosumer_ANE!$B$14:$B$33,Prosumer_ANE!$R$14:$R$33))</f>
        <v>0</v>
      </c>
      <c r="AN296" s="38">
        <f>IF(AN100=0,0,_xlfn.XLOOKUP(AN$288,Prosumer_ANE!$B$14:$B$33,Prosumer_ANE!$R$14:$R$33))</f>
        <v>0</v>
      </c>
      <c r="AO296" s="38">
        <f>IF(AO100=0,0,_xlfn.XLOOKUP(AO$288,Prosumer_ANE!$B$14:$B$33,Prosumer_ANE!$R$14:$R$33))</f>
        <v>0</v>
      </c>
      <c r="AP296" s="38">
        <f>IF(AP100=0,0,_xlfn.XLOOKUP(AP$288,Prosumer_ANE!$B$14:$B$33,Prosumer_ANE!$R$14:$R$33))</f>
        <v>0</v>
      </c>
      <c r="AQ296" s="38">
        <f>IF(AQ100=0,0,_xlfn.XLOOKUP(AQ$288,Prosumer_ANE!$B$14:$B$33,Prosumer_ANE!$R$14:$R$33))</f>
        <v>0</v>
      </c>
      <c r="AR296" s="38">
        <f>IF(AR100=0,0,_xlfn.XLOOKUP(AR$288,Prosumer_ANE!$B$14:$B$33,Prosumer_ANE!$R$14:$R$33))</f>
        <v>0</v>
      </c>
      <c r="AS296" s="38">
        <f>IF(AS100=0,0,_xlfn.XLOOKUP(AS$288,Prosumer_ANE!$B$14:$B$33,Prosumer_ANE!$R$14:$R$33))</f>
        <v>0</v>
      </c>
      <c r="AT296" s="38">
        <f>IF(AT100=0,0,_xlfn.XLOOKUP(AT$288,Prosumer_ANE!$B$14:$B$33,Prosumer_ANE!$R$14:$R$33))</f>
        <v>0</v>
      </c>
      <c r="AU296">
        <v>8</v>
      </c>
    </row>
    <row r="297" spans="1:47">
      <c r="A297">
        <v>9</v>
      </c>
      <c r="B297" s="38">
        <f>IF(B101=0,0,_xlfn.XLOOKUP(B$288,Prosumer_ONE!$B$14:$B$33,Prosumer_ONE!$R$14:$R$33))</f>
        <v>0</v>
      </c>
      <c r="C297" s="38">
        <f>IF(C101=0,0,_xlfn.XLOOKUP(C$288,Prosumer_ONE!$B$14:$B$33,Prosumer_ONE!$R$14:$R$33))</f>
        <v>0</v>
      </c>
      <c r="D297" s="38">
        <f>IF(D101=0,0,_xlfn.XLOOKUP(D$288,Prosumer_ONE!$B$14:$B$33,Prosumer_ONE!$R$14:$R$33))</f>
        <v>0</v>
      </c>
      <c r="E297" s="38">
        <f>IF(E101=0,0,_xlfn.XLOOKUP(E$288,Prosumer_ONE!$B$14:$B$33,Prosumer_ONE!$R$14:$R$33))</f>
        <v>0</v>
      </c>
      <c r="F297" s="38">
        <f>IF(F101=0,0,_xlfn.XLOOKUP(F$288,Prosumer_ONE!$B$14:$B$33,Prosumer_ONE!$R$14:$R$33))</f>
        <v>0</v>
      </c>
      <c r="G297" s="38">
        <f>IF(G101=0,0,_xlfn.XLOOKUP(G$288,Prosumer_ONE!$B$14:$B$33,Prosumer_ONE!$R$14:$R$33))</f>
        <v>0</v>
      </c>
      <c r="H297" s="38">
        <f>IF(H101=0,0,_xlfn.XLOOKUP(H$288,Prosumer_ONE!$B$14:$B$33,Prosumer_ONE!$R$14:$R$33))</f>
        <v>0</v>
      </c>
      <c r="I297" s="38">
        <f>IF(I101=0,0,_xlfn.XLOOKUP(I$288,Prosumer_ONE!$B$14:$B$33,Prosumer_ONE!$R$14:$R$33))</f>
        <v>0</v>
      </c>
      <c r="J297" s="38">
        <f>IF(J101=0,0,_xlfn.XLOOKUP(J$288,Prosumer_ONE!$B$14:$B$33,Prosumer_ONE!$R$14:$R$33))</f>
        <v>0</v>
      </c>
      <c r="K297" s="38">
        <f>IF(K101=0,0,_xlfn.XLOOKUP(K$288,Prosumer_ONE!$B$14:$B$33,Prosumer_ONE!$R$14:$R$33))</f>
        <v>0</v>
      </c>
      <c r="L297" s="38">
        <f>IF(L101=0,0,_xlfn.XLOOKUP(L$288,Prosumer_ONE!$B$14:$B$33,Prosumer_ONE!$R$14:$R$33))</f>
        <v>0</v>
      </c>
      <c r="M297" s="38">
        <f>IF(M101=0,0,_xlfn.XLOOKUP(M$288,Prosumer_ONE!$B$14:$B$33,Prosumer_ONE!$R$14:$R$33))</f>
        <v>0</v>
      </c>
      <c r="N297" s="38">
        <f>IF(N101=0,0,_xlfn.XLOOKUP(N$288,Prosumer_ONE!$B$14:$B$33,Prosumer_ONE!$R$14:$R$33))</f>
        <v>0</v>
      </c>
      <c r="O297" s="38">
        <f>IF(O101=0,0,_xlfn.XLOOKUP(O$288,Prosumer_ONE!$B$14:$B$33,Prosumer_ONE!$R$14:$R$33))</f>
        <v>0</v>
      </c>
      <c r="P297" s="38">
        <f>IF(P101=0,0,_xlfn.XLOOKUP(P$288,Prosumer_ONE!$B$14:$B$33,Prosumer_ONE!$R$14:$R$33))</f>
        <v>0</v>
      </c>
      <c r="Q297" s="38">
        <f>IF(Q101=0,0,_xlfn.XLOOKUP(Q$288,Prosumer_ONE!$B$14:$B$33,Prosumer_ONE!$R$14:$R$33))</f>
        <v>0</v>
      </c>
      <c r="R297" s="38">
        <f>IF(R101=0,0,_xlfn.XLOOKUP(R$288,Prosumer_ONE!$B$14:$B$33,Prosumer_ONE!$R$14:$R$33))</f>
        <v>0</v>
      </c>
      <c r="S297" s="38">
        <f>IF(S101=0,0,_xlfn.XLOOKUP(S$288,Prosumer_ONE!$B$14:$B$33,Prosumer_ONE!$R$14:$R$33))</f>
        <v>0</v>
      </c>
      <c r="T297" s="38">
        <f>IF(T101=0,0,_xlfn.XLOOKUP(T$288,Prosumer_ONE!$B$14:$B$33,Prosumer_ONE!$R$14:$R$33))</f>
        <v>0</v>
      </c>
      <c r="U297" s="38">
        <f>IF(U101=0,0,_xlfn.XLOOKUP(U$288,Prosumer_ONE!$B$14:$B$33,Prosumer_ONE!$R$14:$R$33))</f>
        <v>0</v>
      </c>
      <c r="V297">
        <v>9</v>
      </c>
      <c r="Z297">
        <v>9</v>
      </c>
      <c r="AA297" s="38">
        <f>IF(AA101=0,0,_xlfn.XLOOKUP(AA$288,Prosumer_ANE!$B$14:$B$33,Prosumer_ANE!$R$14:$R$33))</f>
        <v>0</v>
      </c>
      <c r="AB297" s="38">
        <f>IF(AB101=0,0,_xlfn.XLOOKUP(AB$288,Prosumer_ANE!$B$14:$B$33,Prosumer_ANE!$R$14:$R$33))</f>
        <v>0</v>
      </c>
      <c r="AC297" s="38">
        <f>IF(AC101=0,0,_xlfn.XLOOKUP(AC$288,Prosumer_ANE!$B$14:$B$33,Prosumer_ANE!$R$14:$R$33))</f>
        <v>0</v>
      </c>
      <c r="AD297" s="38">
        <f>IF(AD101=0,0,_xlfn.XLOOKUP(AD$288,Prosumer_ANE!$B$14:$B$33,Prosumer_ANE!$R$14:$R$33))</f>
        <v>0</v>
      </c>
      <c r="AE297" s="38">
        <f>IF(AE101=0,0,_xlfn.XLOOKUP(AE$288,Prosumer_ANE!$B$14:$B$33,Prosumer_ANE!$R$14:$R$33))</f>
        <v>0</v>
      </c>
      <c r="AF297" s="38">
        <f>IF(AF101=0,0,_xlfn.XLOOKUP(AF$288,Prosumer_ANE!$B$14:$B$33,Prosumer_ANE!$R$14:$R$33))</f>
        <v>0</v>
      </c>
      <c r="AG297" s="38">
        <f>IF(AG101=0,0,_xlfn.XLOOKUP(AG$288,Prosumer_ANE!$B$14:$B$33,Prosumer_ANE!$R$14:$R$33))</f>
        <v>0</v>
      </c>
      <c r="AH297" s="38">
        <f>IF(AH101=0,0,_xlfn.XLOOKUP(AH$288,Prosumer_ANE!$B$14:$B$33,Prosumer_ANE!$R$14:$R$33))</f>
        <v>0</v>
      </c>
      <c r="AI297" s="38">
        <f>IF(AI101=0,0,_xlfn.XLOOKUP(AI$288,Prosumer_ANE!$B$14:$B$33,Prosumer_ANE!$R$14:$R$33))</f>
        <v>0</v>
      </c>
      <c r="AJ297" s="38">
        <f>IF(AJ101=0,0,_xlfn.XLOOKUP(AJ$288,Prosumer_ANE!$B$14:$B$33,Prosumer_ANE!$R$14:$R$33))</f>
        <v>0</v>
      </c>
      <c r="AK297" s="38">
        <f>IF(AK101=0,0,_xlfn.XLOOKUP(AK$288,Prosumer_ANE!$B$14:$B$33,Prosumer_ANE!$R$14:$R$33))</f>
        <v>0</v>
      </c>
      <c r="AL297" s="38">
        <f>IF(AL101=0,0,_xlfn.XLOOKUP(AL$288,Prosumer_ANE!$B$14:$B$33,Prosumer_ANE!$R$14:$R$33))</f>
        <v>0</v>
      </c>
      <c r="AM297" s="38">
        <f>IF(AM101=0,0,_xlfn.XLOOKUP(AM$288,Prosumer_ANE!$B$14:$B$33,Prosumer_ANE!$R$14:$R$33))</f>
        <v>0</v>
      </c>
      <c r="AN297" s="38">
        <f>IF(AN101=0,0,_xlfn.XLOOKUP(AN$288,Prosumer_ANE!$B$14:$B$33,Prosumer_ANE!$R$14:$R$33))</f>
        <v>0</v>
      </c>
      <c r="AO297" s="38">
        <f>IF(AO101=0,0,_xlfn.XLOOKUP(AO$288,Prosumer_ANE!$B$14:$B$33,Prosumer_ANE!$R$14:$R$33))</f>
        <v>0</v>
      </c>
      <c r="AP297" s="38">
        <f>IF(AP101=0,0,_xlfn.XLOOKUP(AP$288,Prosumer_ANE!$B$14:$B$33,Prosumer_ANE!$R$14:$R$33))</f>
        <v>0</v>
      </c>
      <c r="AQ297" s="38">
        <f>IF(AQ101=0,0,_xlfn.XLOOKUP(AQ$288,Prosumer_ANE!$B$14:$B$33,Prosumer_ANE!$R$14:$R$33))</f>
        <v>0</v>
      </c>
      <c r="AR297" s="38">
        <f>IF(AR101=0,0,_xlfn.XLOOKUP(AR$288,Prosumer_ANE!$B$14:$B$33,Prosumer_ANE!$R$14:$R$33))</f>
        <v>0</v>
      </c>
      <c r="AS297" s="38">
        <f>IF(AS101=0,0,_xlfn.XLOOKUP(AS$288,Prosumer_ANE!$B$14:$B$33,Prosumer_ANE!$R$14:$R$33))</f>
        <v>0</v>
      </c>
      <c r="AT297" s="38">
        <f>IF(AT101=0,0,_xlfn.XLOOKUP(AT$288,Prosumer_ANE!$B$14:$B$33,Prosumer_ANE!$R$14:$R$33))</f>
        <v>0</v>
      </c>
      <c r="AU297">
        <v>9</v>
      </c>
    </row>
    <row r="298" spans="1:47">
      <c r="A298">
        <v>10</v>
      </c>
      <c r="B298" s="38">
        <f>IF(B102=0,0,_xlfn.XLOOKUP(B$288,Prosumer_ONE!$B$14:$B$33,Prosumer_ONE!$R$14:$R$33))</f>
        <v>0</v>
      </c>
      <c r="C298" s="38">
        <f>IF(C102=0,0,_xlfn.XLOOKUP(C$288,Prosumer_ONE!$B$14:$B$33,Prosumer_ONE!$R$14:$R$33))</f>
        <v>0</v>
      </c>
      <c r="D298" s="38">
        <f>IF(D102=0,0,_xlfn.XLOOKUP(D$288,Prosumer_ONE!$B$14:$B$33,Prosumer_ONE!$R$14:$R$33))</f>
        <v>0</v>
      </c>
      <c r="E298" s="38">
        <f>IF(E102=0,0,_xlfn.XLOOKUP(E$288,Prosumer_ONE!$B$14:$B$33,Prosumer_ONE!$R$14:$R$33))</f>
        <v>0</v>
      </c>
      <c r="F298" s="38">
        <f>IF(F102=0,0,_xlfn.XLOOKUP(F$288,Prosumer_ONE!$B$14:$B$33,Prosumer_ONE!$R$14:$R$33))</f>
        <v>0</v>
      </c>
      <c r="G298" s="38">
        <f>IF(G102=0,0,_xlfn.XLOOKUP(G$288,Prosumer_ONE!$B$14:$B$33,Prosumer_ONE!$R$14:$R$33))</f>
        <v>0</v>
      </c>
      <c r="H298" s="38">
        <f>IF(H102=0,0,_xlfn.XLOOKUP(H$288,Prosumer_ONE!$B$14:$B$33,Prosumer_ONE!$R$14:$R$33))</f>
        <v>0</v>
      </c>
      <c r="I298" s="38">
        <f>IF(I102=0,0,_xlfn.XLOOKUP(I$288,Prosumer_ONE!$B$14:$B$33,Prosumer_ONE!$R$14:$R$33))</f>
        <v>0</v>
      </c>
      <c r="J298" s="38">
        <f>IF(J102=0,0,_xlfn.XLOOKUP(J$288,Prosumer_ONE!$B$14:$B$33,Prosumer_ONE!$R$14:$R$33))</f>
        <v>0</v>
      </c>
      <c r="K298" s="38">
        <f>IF(K102=0,0,_xlfn.XLOOKUP(K$288,Prosumer_ONE!$B$14:$B$33,Prosumer_ONE!$R$14:$R$33))</f>
        <v>0</v>
      </c>
      <c r="L298" s="38">
        <f>IF(L102=0,0,_xlfn.XLOOKUP(L$288,Prosumer_ONE!$B$14:$B$33,Prosumer_ONE!$R$14:$R$33))</f>
        <v>0</v>
      </c>
      <c r="M298" s="38">
        <f>IF(M102=0,0,_xlfn.XLOOKUP(M$288,Prosumer_ONE!$B$14:$B$33,Prosumer_ONE!$R$14:$R$33))</f>
        <v>0</v>
      </c>
      <c r="N298" s="38">
        <f>IF(N102=0,0,_xlfn.XLOOKUP(N$288,Prosumer_ONE!$B$14:$B$33,Prosumer_ONE!$R$14:$R$33))</f>
        <v>0</v>
      </c>
      <c r="O298" s="38">
        <f>IF(O102=0,0,_xlfn.XLOOKUP(O$288,Prosumer_ONE!$B$14:$B$33,Prosumer_ONE!$R$14:$R$33))</f>
        <v>0</v>
      </c>
      <c r="P298" s="38">
        <f>IF(P102=0,0,_xlfn.XLOOKUP(P$288,Prosumer_ONE!$B$14:$B$33,Prosumer_ONE!$R$14:$R$33))</f>
        <v>0</v>
      </c>
      <c r="Q298" s="38">
        <f>IF(Q102=0,0,_xlfn.XLOOKUP(Q$288,Prosumer_ONE!$B$14:$B$33,Prosumer_ONE!$R$14:$R$33))</f>
        <v>0</v>
      </c>
      <c r="R298" s="38">
        <f>IF(R102=0,0,_xlfn.XLOOKUP(R$288,Prosumer_ONE!$B$14:$B$33,Prosumer_ONE!$R$14:$R$33))</f>
        <v>0</v>
      </c>
      <c r="S298" s="38">
        <f>IF(S102=0,0,_xlfn.XLOOKUP(S$288,Prosumer_ONE!$B$14:$B$33,Prosumer_ONE!$R$14:$R$33))</f>
        <v>0</v>
      </c>
      <c r="T298" s="38">
        <f>IF(T102=0,0,_xlfn.XLOOKUP(T$288,Prosumer_ONE!$B$14:$B$33,Prosumer_ONE!$R$14:$R$33))</f>
        <v>0</v>
      </c>
      <c r="U298" s="38">
        <f>IF(U102=0,0,_xlfn.XLOOKUP(U$288,Prosumer_ONE!$B$14:$B$33,Prosumer_ONE!$R$14:$R$33))</f>
        <v>0</v>
      </c>
      <c r="V298">
        <v>10</v>
      </c>
      <c r="Z298">
        <v>10</v>
      </c>
      <c r="AA298" s="38">
        <f>IF(AA102=0,0,_xlfn.XLOOKUP(AA$288,Prosumer_ANE!$B$14:$B$33,Prosumer_ANE!$R$14:$R$33))</f>
        <v>0</v>
      </c>
      <c r="AB298" s="38">
        <f>IF(AB102=0,0,_xlfn.XLOOKUP(AB$288,Prosumer_ANE!$B$14:$B$33,Prosumer_ANE!$R$14:$R$33))</f>
        <v>0</v>
      </c>
      <c r="AC298" s="38">
        <f>IF(AC102=0,0,_xlfn.XLOOKUP(AC$288,Prosumer_ANE!$B$14:$B$33,Prosumer_ANE!$R$14:$R$33))</f>
        <v>0</v>
      </c>
      <c r="AD298" s="38">
        <f>IF(AD102=0,0,_xlfn.XLOOKUP(AD$288,Prosumer_ANE!$B$14:$B$33,Prosumer_ANE!$R$14:$R$33))</f>
        <v>0</v>
      </c>
      <c r="AE298" s="38">
        <f>IF(AE102=0,0,_xlfn.XLOOKUP(AE$288,Prosumer_ANE!$B$14:$B$33,Prosumer_ANE!$R$14:$R$33))</f>
        <v>0</v>
      </c>
      <c r="AF298" s="38">
        <f>IF(AF102=0,0,_xlfn.XLOOKUP(AF$288,Prosumer_ANE!$B$14:$B$33,Prosumer_ANE!$R$14:$R$33))</f>
        <v>0</v>
      </c>
      <c r="AG298" s="38">
        <f>IF(AG102=0,0,_xlfn.XLOOKUP(AG$288,Prosumer_ANE!$B$14:$B$33,Prosumer_ANE!$R$14:$R$33))</f>
        <v>0</v>
      </c>
      <c r="AH298" s="38">
        <f>IF(AH102=0,0,_xlfn.XLOOKUP(AH$288,Prosumer_ANE!$B$14:$B$33,Prosumer_ANE!$R$14:$R$33))</f>
        <v>0</v>
      </c>
      <c r="AI298" s="38">
        <f>IF(AI102=0,0,_xlfn.XLOOKUP(AI$288,Prosumer_ANE!$B$14:$B$33,Prosumer_ANE!$R$14:$R$33))</f>
        <v>0</v>
      </c>
      <c r="AJ298" s="38">
        <f>IF(AJ102=0,0,_xlfn.XLOOKUP(AJ$288,Prosumer_ANE!$B$14:$B$33,Prosumer_ANE!$R$14:$R$33))</f>
        <v>0</v>
      </c>
      <c r="AK298" s="38">
        <f>IF(AK102=0,0,_xlfn.XLOOKUP(AK$288,Prosumer_ANE!$B$14:$B$33,Prosumer_ANE!$R$14:$R$33))</f>
        <v>0</v>
      </c>
      <c r="AL298" s="38">
        <f>IF(AL102=0,0,_xlfn.XLOOKUP(AL$288,Prosumer_ANE!$B$14:$B$33,Prosumer_ANE!$R$14:$R$33))</f>
        <v>0</v>
      </c>
      <c r="AM298" s="38">
        <f>IF(AM102=0,0,_xlfn.XLOOKUP(AM$288,Prosumer_ANE!$B$14:$B$33,Prosumer_ANE!$R$14:$R$33))</f>
        <v>0</v>
      </c>
      <c r="AN298" s="38">
        <f>IF(AN102=0,0,_xlfn.XLOOKUP(AN$288,Prosumer_ANE!$B$14:$B$33,Prosumer_ANE!$R$14:$R$33))</f>
        <v>0</v>
      </c>
      <c r="AO298" s="38">
        <f>IF(AO102=0,0,_xlfn.XLOOKUP(AO$288,Prosumer_ANE!$B$14:$B$33,Prosumer_ANE!$R$14:$R$33))</f>
        <v>0</v>
      </c>
      <c r="AP298" s="38">
        <f>IF(AP102=0,0,_xlfn.XLOOKUP(AP$288,Prosumer_ANE!$B$14:$B$33,Prosumer_ANE!$R$14:$R$33))</f>
        <v>0</v>
      </c>
      <c r="AQ298" s="38">
        <f>IF(AQ102=0,0,_xlfn.XLOOKUP(AQ$288,Prosumer_ANE!$B$14:$B$33,Prosumer_ANE!$R$14:$R$33))</f>
        <v>0</v>
      </c>
      <c r="AR298" s="38">
        <f>IF(AR102=0,0,_xlfn.XLOOKUP(AR$288,Prosumer_ANE!$B$14:$B$33,Prosumer_ANE!$R$14:$R$33))</f>
        <v>0</v>
      </c>
      <c r="AS298" s="38">
        <f>IF(AS102=0,0,_xlfn.XLOOKUP(AS$288,Prosumer_ANE!$B$14:$B$33,Prosumer_ANE!$R$14:$R$33))</f>
        <v>0</v>
      </c>
      <c r="AT298" s="38">
        <f>IF(AT102=0,0,_xlfn.XLOOKUP(AT$288,Prosumer_ANE!$B$14:$B$33,Prosumer_ANE!$R$14:$R$33))</f>
        <v>0</v>
      </c>
      <c r="AU298">
        <v>10</v>
      </c>
    </row>
    <row r="299" spans="1:47">
      <c r="A299">
        <v>11</v>
      </c>
      <c r="B299" s="38">
        <f>IF(B103=0,0,_xlfn.XLOOKUP(B$288,Prosumer_ONE!$B$14:$B$33,Prosumer_ONE!$R$14:$R$33))</f>
        <v>0</v>
      </c>
      <c r="C299" s="38">
        <f>IF(C103=0,0,_xlfn.XLOOKUP(C$288,Prosumer_ONE!$B$14:$B$33,Prosumer_ONE!$R$14:$R$33))</f>
        <v>0</v>
      </c>
      <c r="D299" s="38">
        <f>IF(D103=0,0,_xlfn.XLOOKUP(D$288,Prosumer_ONE!$B$14:$B$33,Prosumer_ONE!$R$14:$R$33))</f>
        <v>0</v>
      </c>
      <c r="E299" s="38">
        <f>IF(E103=0,0,_xlfn.XLOOKUP(E$288,Prosumer_ONE!$B$14:$B$33,Prosumer_ONE!$R$14:$R$33))</f>
        <v>0</v>
      </c>
      <c r="F299" s="38">
        <f>IF(F103=0,0,_xlfn.XLOOKUP(F$288,Prosumer_ONE!$B$14:$B$33,Prosumer_ONE!$R$14:$R$33))</f>
        <v>0</v>
      </c>
      <c r="G299" s="38">
        <f>IF(G103=0,0,_xlfn.XLOOKUP(G$288,Prosumer_ONE!$B$14:$B$33,Prosumer_ONE!$R$14:$R$33))</f>
        <v>0</v>
      </c>
      <c r="H299" s="38">
        <f>IF(H103=0,0,_xlfn.XLOOKUP(H$288,Prosumer_ONE!$B$14:$B$33,Prosumer_ONE!$R$14:$R$33))</f>
        <v>0</v>
      </c>
      <c r="I299" s="38">
        <f>IF(I103=0,0,_xlfn.XLOOKUP(I$288,Prosumer_ONE!$B$14:$B$33,Prosumer_ONE!$R$14:$R$33))</f>
        <v>0</v>
      </c>
      <c r="J299" s="38">
        <f>IF(J103=0,0,_xlfn.XLOOKUP(J$288,Prosumer_ONE!$B$14:$B$33,Prosumer_ONE!$R$14:$R$33))</f>
        <v>0</v>
      </c>
      <c r="K299" s="38">
        <f>IF(K103=0,0,_xlfn.XLOOKUP(K$288,Prosumer_ONE!$B$14:$B$33,Prosumer_ONE!$R$14:$R$33))</f>
        <v>0</v>
      </c>
      <c r="L299" s="38">
        <f>IF(L103=0,0,_xlfn.XLOOKUP(L$288,Prosumer_ONE!$B$14:$B$33,Prosumer_ONE!$R$14:$R$33))</f>
        <v>0</v>
      </c>
      <c r="M299" s="38">
        <f>IF(M103=0,0,_xlfn.XLOOKUP(M$288,Prosumer_ONE!$B$14:$B$33,Prosumer_ONE!$R$14:$R$33))</f>
        <v>0</v>
      </c>
      <c r="N299" s="38">
        <f>IF(N103=0,0,_xlfn.XLOOKUP(N$288,Prosumer_ONE!$B$14:$B$33,Prosumer_ONE!$R$14:$R$33))</f>
        <v>0</v>
      </c>
      <c r="O299" s="38">
        <f>IF(O103=0,0,_xlfn.XLOOKUP(O$288,Prosumer_ONE!$B$14:$B$33,Prosumer_ONE!$R$14:$R$33))</f>
        <v>0</v>
      </c>
      <c r="P299" s="38">
        <f>IF(P103=0,0,_xlfn.XLOOKUP(P$288,Prosumer_ONE!$B$14:$B$33,Prosumer_ONE!$R$14:$R$33))</f>
        <v>0</v>
      </c>
      <c r="Q299" s="38">
        <f>IF(Q103=0,0,_xlfn.XLOOKUP(Q$288,Prosumer_ONE!$B$14:$B$33,Prosumer_ONE!$R$14:$R$33))</f>
        <v>0</v>
      </c>
      <c r="R299" s="38">
        <f>IF(R103=0,0,_xlfn.XLOOKUP(R$288,Prosumer_ONE!$B$14:$B$33,Prosumer_ONE!$R$14:$R$33))</f>
        <v>0</v>
      </c>
      <c r="S299" s="38">
        <f>IF(S103=0,0,_xlfn.XLOOKUP(S$288,Prosumer_ONE!$B$14:$B$33,Prosumer_ONE!$R$14:$R$33))</f>
        <v>0</v>
      </c>
      <c r="T299" s="38">
        <f>IF(T103=0,0,_xlfn.XLOOKUP(T$288,Prosumer_ONE!$B$14:$B$33,Prosumer_ONE!$R$14:$R$33))</f>
        <v>0</v>
      </c>
      <c r="U299" s="38">
        <f>IF(U103=0,0,_xlfn.XLOOKUP(U$288,Prosumer_ONE!$B$14:$B$33,Prosumer_ONE!$R$14:$R$33))</f>
        <v>0</v>
      </c>
      <c r="V299">
        <v>11</v>
      </c>
      <c r="Z299">
        <v>11</v>
      </c>
      <c r="AA299" s="38">
        <f>IF(AA103=0,0,_xlfn.XLOOKUP(AA$288,Prosumer_ANE!$B$14:$B$33,Prosumer_ANE!$R$14:$R$33))</f>
        <v>0</v>
      </c>
      <c r="AB299" s="38">
        <f>IF(AB103=0,0,_xlfn.XLOOKUP(AB$288,Prosumer_ANE!$B$14:$B$33,Prosumer_ANE!$R$14:$R$33))</f>
        <v>0</v>
      </c>
      <c r="AC299" s="38">
        <f>IF(AC103=0,0,_xlfn.XLOOKUP(AC$288,Prosumer_ANE!$B$14:$B$33,Prosumer_ANE!$R$14:$R$33))</f>
        <v>0</v>
      </c>
      <c r="AD299" s="38">
        <f>IF(AD103=0,0,_xlfn.XLOOKUP(AD$288,Prosumer_ANE!$B$14:$B$33,Prosumer_ANE!$R$14:$R$33))</f>
        <v>0</v>
      </c>
      <c r="AE299" s="38">
        <f>IF(AE103=0,0,_xlfn.XLOOKUP(AE$288,Prosumer_ANE!$B$14:$B$33,Prosumer_ANE!$R$14:$R$33))</f>
        <v>0</v>
      </c>
      <c r="AF299" s="38">
        <f>IF(AF103=0,0,_xlfn.XLOOKUP(AF$288,Prosumer_ANE!$B$14:$B$33,Prosumer_ANE!$R$14:$R$33))</f>
        <v>0</v>
      </c>
      <c r="AG299" s="38">
        <f>IF(AG103=0,0,_xlfn.XLOOKUP(AG$288,Prosumer_ANE!$B$14:$B$33,Prosumer_ANE!$R$14:$R$33))</f>
        <v>0</v>
      </c>
      <c r="AH299" s="38">
        <f>IF(AH103=0,0,_xlfn.XLOOKUP(AH$288,Prosumer_ANE!$B$14:$B$33,Prosumer_ANE!$R$14:$R$33))</f>
        <v>0</v>
      </c>
      <c r="AI299" s="38">
        <f>IF(AI103=0,0,_xlfn.XLOOKUP(AI$288,Prosumer_ANE!$B$14:$B$33,Prosumer_ANE!$R$14:$R$33))</f>
        <v>0</v>
      </c>
      <c r="AJ299" s="38">
        <f>IF(AJ103=0,0,_xlfn.XLOOKUP(AJ$288,Prosumer_ANE!$B$14:$B$33,Prosumer_ANE!$R$14:$R$33))</f>
        <v>0</v>
      </c>
      <c r="AK299" s="38">
        <f>IF(AK103=0,0,_xlfn.XLOOKUP(AK$288,Prosumer_ANE!$B$14:$B$33,Prosumer_ANE!$R$14:$R$33))</f>
        <v>0</v>
      </c>
      <c r="AL299" s="38">
        <f>IF(AL103=0,0,_xlfn.XLOOKUP(AL$288,Prosumer_ANE!$B$14:$B$33,Prosumer_ANE!$R$14:$R$33))</f>
        <v>0</v>
      </c>
      <c r="AM299" s="38">
        <f>IF(AM103=0,0,_xlfn.XLOOKUP(AM$288,Prosumer_ANE!$B$14:$B$33,Prosumer_ANE!$R$14:$R$33))</f>
        <v>0</v>
      </c>
      <c r="AN299" s="38">
        <f>IF(AN103=0,0,_xlfn.XLOOKUP(AN$288,Prosumer_ANE!$B$14:$B$33,Prosumer_ANE!$R$14:$R$33))</f>
        <v>0</v>
      </c>
      <c r="AO299" s="38">
        <f>IF(AO103=0,0,_xlfn.XLOOKUP(AO$288,Prosumer_ANE!$B$14:$B$33,Prosumer_ANE!$R$14:$R$33))</f>
        <v>0</v>
      </c>
      <c r="AP299" s="38">
        <f>IF(AP103=0,0,_xlfn.XLOOKUP(AP$288,Prosumer_ANE!$B$14:$B$33,Prosumer_ANE!$R$14:$R$33))</f>
        <v>0</v>
      </c>
      <c r="AQ299" s="38">
        <f>IF(AQ103=0,0,_xlfn.XLOOKUP(AQ$288,Prosumer_ANE!$B$14:$B$33,Prosumer_ANE!$R$14:$R$33))</f>
        <v>0</v>
      </c>
      <c r="AR299" s="38">
        <f>IF(AR103=0,0,_xlfn.XLOOKUP(AR$288,Prosumer_ANE!$B$14:$B$33,Prosumer_ANE!$R$14:$R$33))</f>
        <v>0</v>
      </c>
      <c r="AS299" s="38">
        <f>IF(AS103=0,0,_xlfn.XLOOKUP(AS$288,Prosumer_ANE!$B$14:$B$33,Prosumer_ANE!$R$14:$R$33))</f>
        <v>0</v>
      </c>
      <c r="AT299" s="38">
        <f>IF(AT103=0,0,_xlfn.XLOOKUP(AT$288,Prosumer_ANE!$B$14:$B$33,Prosumer_ANE!$R$14:$R$33))</f>
        <v>0</v>
      </c>
      <c r="AU299">
        <v>11</v>
      </c>
    </row>
    <row r="300" spans="1:47">
      <c r="A300">
        <v>12</v>
      </c>
      <c r="B300" s="38">
        <f>IF(B104=0,0,_xlfn.XLOOKUP(B$288,Prosumer_ONE!$B$14:$B$33,Prosumer_ONE!$R$14:$R$33))</f>
        <v>0</v>
      </c>
      <c r="C300" s="38">
        <f>IF(C104=0,0,_xlfn.XLOOKUP(C$288,Prosumer_ONE!$B$14:$B$33,Prosumer_ONE!$R$14:$R$33))</f>
        <v>0</v>
      </c>
      <c r="D300" s="38">
        <f>IF(D104=0,0,_xlfn.XLOOKUP(D$288,Prosumer_ONE!$B$14:$B$33,Prosumer_ONE!$R$14:$R$33))</f>
        <v>0</v>
      </c>
      <c r="E300" s="38">
        <f>IF(E104=0,0,_xlfn.XLOOKUP(E$288,Prosumer_ONE!$B$14:$B$33,Prosumer_ONE!$R$14:$R$33))</f>
        <v>0</v>
      </c>
      <c r="F300" s="38">
        <f>IF(F104=0,0,_xlfn.XLOOKUP(F$288,Prosumer_ONE!$B$14:$B$33,Prosumer_ONE!$R$14:$R$33))</f>
        <v>0</v>
      </c>
      <c r="G300" s="38">
        <f>IF(G104=0,0,_xlfn.XLOOKUP(G$288,Prosumer_ONE!$B$14:$B$33,Prosumer_ONE!$R$14:$R$33))</f>
        <v>0</v>
      </c>
      <c r="H300" s="38">
        <f>IF(H104=0,0,_xlfn.XLOOKUP(H$288,Prosumer_ONE!$B$14:$B$33,Prosumer_ONE!$R$14:$R$33))</f>
        <v>0</v>
      </c>
      <c r="I300" s="38">
        <f>IF(I104=0,0,_xlfn.XLOOKUP(I$288,Prosumer_ONE!$B$14:$B$33,Prosumer_ONE!$R$14:$R$33))</f>
        <v>0</v>
      </c>
      <c r="J300" s="38">
        <f>IF(J104=0,0,_xlfn.XLOOKUP(J$288,Prosumer_ONE!$B$14:$B$33,Prosumer_ONE!$R$14:$R$33))</f>
        <v>0</v>
      </c>
      <c r="K300" s="38">
        <f>IF(K104=0,0,_xlfn.XLOOKUP(K$288,Prosumer_ONE!$B$14:$B$33,Prosumer_ONE!$R$14:$R$33))</f>
        <v>0</v>
      </c>
      <c r="L300" s="38">
        <f>IF(L104=0,0,_xlfn.XLOOKUP(L$288,Prosumer_ONE!$B$14:$B$33,Prosumer_ONE!$R$14:$R$33))</f>
        <v>0</v>
      </c>
      <c r="M300" s="38">
        <f>IF(M104=0,0,_xlfn.XLOOKUP(M$288,Prosumer_ONE!$B$14:$B$33,Prosumer_ONE!$R$14:$R$33))</f>
        <v>0</v>
      </c>
      <c r="N300" s="38">
        <f>IF(N104=0,0,_xlfn.XLOOKUP(N$288,Prosumer_ONE!$B$14:$B$33,Prosumer_ONE!$R$14:$R$33))</f>
        <v>0</v>
      </c>
      <c r="O300" s="38">
        <f>IF(O104=0,0,_xlfn.XLOOKUP(O$288,Prosumer_ONE!$B$14:$B$33,Prosumer_ONE!$R$14:$R$33))</f>
        <v>0</v>
      </c>
      <c r="P300" s="38">
        <f>IF(P104=0,0,_xlfn.XLOOKUP(P$288,Prosumer_ONE!$B$14:$B$33,Prosumer_ONE!$R$14:$R$33))</f>
        <v>0</v>
      </c>
      <c r="Q300" s="38">
        <f>IF(Q104=0,0,_xlfn.XLOOKUP(Q$288,Prosumer_ONE!$B$14:$B$33,Prosumer_ONE!$R$14:$R$33))</f>
        <v>0</v>
      </c>
      <c r="R300" s="38">
        <f>IF(R104=0,0,_xlfn.XLOOKUP(R$288,Prosumer_ONE!$B$14:$B$33,Prosumer_ONE!$R$14:$R$33))</f>
        <v>0</v>
      </c>
      <c r="S300" s="38">
        <f>IF(S104=0,0,_xlfn.XLOOKUP(S$288,Prosumer_ONE!$B$14:$B$33,Prosumer_ONE!$R$14:$R$33))</f>
        <v>0</v>
      </c>
      <c r="T300" s="38">
        <f>IF(T104=0,0,_xlfn.XLOOKUP(T$288,Prosumer_ONE!$B$14:$B$33,Prosumer_ONE!$R$14:$R$33))</f>
        <v>0</v>
      </c>
      <c r="U300" s="38">
        <f>IF(U104=0,0,_xlfn.XLOOKUP(U$288,Prosumer_ONE!$B$14:$B$33,Prosumer_ONE!$R$14:$R$33))</f>
        <v>0</v>
      </c>
      <c r="V300">
        <v>12</v>
      </c>
      <c r="Z300">
        <v>12</v>
      </c>
      <c r="AA300" s="38">
        <f>IF(AA104=0,0,_xlfn.XLOOKUP(AA$288,Prosumer_ANE!$B$14:$B$33,Prosumer_ANE!$R$14:$R$33))</f>
        <v>0</v>
      </c>
      <c r="AB300" s="38">
        <f>IF(AB104=0,0,_xlfn.XLOOKUP(AB$288,Prosumer_ANE!$B$14:$B$33,Prosumer_ANE!$R$14:$R$33))</f>
        <v>0</v>
      </c>
      <c r="AC300" s="38">
        <f>IF(AC104=0,0,_xlfn.XLOOKUP(AC$288,Prosumer_ANE!$B$14:$B$33,Prosumer_ANE!$R$14:$R$33))</f>
        <v>0</v>
      </c>
      <c r="AD300" s="38">
        <f>IF(AD104=0,0,_xlfn.XLOOKUP(AD$288,Prosumer_ANE!$B$14:$B$33,Prosumer_ANE!$R$14:$R$33))</f>
        <v>0</v>
      </c>
      <c r="AE300" s="38">
        <f>IF(AE104=0,0,_xlfn.XLOOKUP(AE$288,Prosumer_ANE!$B$14:$B$33,Prosumer_ANE!$R$14:$R$33))</f>
        <v>0</v>
      </c>
      <c r="AF300" s="38">
        <f>IF(AF104=0,0,_xlfn.XLOOKUP(AF$288,Prosumer_ANE!$B$14:$B$33,Prosumer_ANE!$R$14:$R$33))</f>
        <v>0</v>
      </c>
      <c r="AG300" s="38">
        <f>IF(AG104=0,0,_xlfn.XLOOKUP(AG$288,Prosumer_ANE!$B$14:$B$33,Prosumer_ANE!$R$14:$R$33))</f>
        <v>0</v>
      </c>
      <c r="AH300" s="38">
        <f>IF(AH104=0,0,_xlfn.XLOOKUP(AH$288,Prosumer_ANE!$B$14:$B$33,Prosumer_ANE!$R$14:$R$33))</f>
        <v>0</v>
      </c>
      <c r="AI300" s="38">
        <f>IF(AI104=0,0,_xlfn.XLOOKUP(AI$288,Prosumer_ANE!$B$14:$B$33,Prosumer_ANE!$R$14:$R$33))</f>
        <v>0</v>
      </c>
      <c r="AJ300" s="38">
        <f>IF(AJ104=0,0,_xlfn.XLOOKUP(AJ$288,Prosumer_ANE!$B$14:$B$33,Prosumer_ANE!$R$14:$R$33))</f>
        <v>0</v>
      </c>
      <c r="AK300" s="38">
        <f>IF(AK104=0,0,_xlfn.XLOOKUP(AK$288,Prosumer_ANE!$B$14:$B$33,Prosumer_ANE!$R$14:$R$33))</f>
        <v>0</v>
      </c>
      <c r="AL300" s="38">
        <f>IF(AL104=0,0,_xlfn.XLOOKUP(AL$288,Prosumer_ANE!$B$14:$B$33,Prosumer_ANE!$R$14:$R$33))</f>
        <v>0</v>
      </c>
      <c r="AM300" s="38">
        <f>IF(AM104=0,0,_xlfn.XLOOKUP(AM$288,Prosumer_ANE!$B$14:$B$33,Prosumer_ANE!$R$14:$R$33))</f>
        <v>0</v>
      </c>
      <c r="AN300" s="38">
        <f>IF(AN104=0,0,_xlfn.XLOOKUP(AN$288,Prosumer_ANE!$B$14:$B$33,Prosumer_ANE!$R$14:$R$33))</f>
        <v>0</v>
      </c>
      <c r="AO300" s="38">
        <f>IF(AO104=0,0,_xlfn.XLOOKUP(AO$288,Prosumer_ANE!$B$14:$B$33,Prosumer_ANE!$R$14:$R$33))</f>
        <v>0</v>
      </c>
      <c r="AP300" s="38">
        <f>IF(AP104=0,0,_xlfn.XLOOKUP(AP$288,Prosumer_ANE!$B$14:$B$33,Prosumer_ANE!$R$14:$R$33))</f>
        <v>0</v>
      </c>
      <c r="AQ300" s="38">
        <f>IF(AQ104=0,0,_xlfn.XLOOKUP(AQ$288,Prosumer_ANE!$B$14:$B$33,Prosumer_ANE!$R$14:$R$33))</f>
        <v>0</v>
      </c>
      <c r="AR300" s="38">
        <f>IF(AR104=0,0,_xlfn.XLOOKUP(AR$288,Prosumer_ANE!$B$14:$B$33,Prosumer_ANE!$R$14:$R$33))</f>
        <v>0</v>
      </c>
      <c r="AS300" s="38">
        <f>IF(AS104=0,0,_xlfn.XLOOKUP(AS$288,Prosumer_ANE!$B$14:$B$33,Prosumer_ANE!$R$14:$R$33))</f>
        <v>0</v>
      </c>
      <c r="AT300" s="38">
        <f>IF(AT104=0,0,_xlfn.XLOOKUP(AT$288,Prosumer_ANE!$B$14:$B$33,Prosumer_ANE!$R$14:$R$33))</f>
        <v>0</v>
      </c>
      <c r="AU300">
        <v>12</v>
      </c>
    </row>
    <row r="301" spans="1:47">
      <c r="A301">
        <v>13</v>
      </c>
      <c r="B301" s="38">
        <f>IF(B105=0,0,_xlfn.XLOOKUP(B$288,Prosumer_ONE!$B$14:$B$33,Prosumer_ONE!$R$14:$R$33))</f>
        <v>0</v>
      </c>
      <c r="C301" s="38">
        <f>IF(C105=0,0,_xlfn.XLOOKUP(C$288,Prosumer_ONE!$B$14:$B$33,Prosumer_ONE!$R$14:$R$33))</f>
        <v>0</v>
      </c>
      <c r="D301" s="38">
        <f>IF(D105=0,0,_xlfn.XLOOKUP(D$288,Prosumer_ONE!$B$14:$B$33,Prosumer_ONE!$R$14:$R$33))</f>
        <v>0</v>
      </c>
      <c r="E301" s="38">
        <f>IF(E105=0,0,_xlfn.XLOOKUP(E$288,Prosumer_ONE!$B$14:$B$33,Prosumer_ONE!$R$14:$R$33))</f>
        <v>0</v>
      </c>
      <c r="F301" s="38">
        <f>IF(F105=0,0,_xlfn.XLOOKUP(F$288,Prosumer_ONE!$B$14:$B$33,Prosumer_ONE!$R$14:$R$33))</f>
        <v>0</v>
      </c>
      <c r="G301" s="38">
        <f>IF(G105=0,0,_xlfn.XLOOKUP(G$288,Prosumer_ONE!$B$14:$B$33,Prosumer_ONE!$R$14:$R$33))</f>
        <v>0</v>
      </c>
      <c r="H301" s="38">
        <f>IF(H105=0,0,_xlfn.XLOOKUP(H$288,Prosumer_ONE!$B$14:$B$33,Prosumer_ONE!$R$14:$R$33))</f>
        <v>0</v>
      </c>
      <c r="I301" s="38">
        <f>IF(I105=0,0,_xlfn.XLOOKUP(I$288,Prosumer_ONE!$B$14:$B$33,Prosumer_ONE!$R$14:$R$33))</f>
        <v>0</v>
      </c>
      <c r="J301" s="38">
        <f>IF(J105=0,0,_xlfn.XLOOKUP(J$288,Prosumer_ONE!$B$14:$B$33,Prosumer_ONE!$R$14:$R$33))</f>
        <v>0</v>
      </c>
      <c r="K301" s="38">
        <f>IF(K105=0,0,_xlfn.XLOOKUP(K$288,Prosumer_ONE!$B$14:$B$33,Prosumer_ONE!$R$14:$R$33))</f>
        <v>0</v>
      </c>
      <c r="L301" s="38">
        <f>IF(L105=0,0,_xlfn.XLOOKUP(L$288,Prosumer_ONE!$B$14:$B$33,Prosumer_ONE!$R$14:$R$33))</f>
        <v>0</v>
      </c>
      <c r="M301" s="38">
        <f>IF(M105=0,0,_xlfn.XLOOKUP(M$288,Prosumer_ONE!$B$14:$B$33,Prosumer_ONE!$R$14:$R$33))</f>
        <v>0</v>
      </c>
      <c r="N301" s="38">
        <f>IF(N105=0,0,_xlfn.XLOOKUP(N$288,Prosumer_ONE!$B$14:$B$33,Prosumer_ONE!$R$14:$R$33))</f>
        <v>0</v>
      </c>
      <c r="O301" s="38">
        <f>IF(O105=0,0,_xlfn.XLOOKUP(O$288,Prosumer_ONE!$B$14:$B$33,Prosumer_ONE!$R$14:$R$33))</f>
        <v>0</v>
      </c>
      <c r="P301" s="38">
        <f>IF(P105=0,0,_xlfn.XLOOKUP(P$288,Prosumer_ONE!$B$14:$B$33,Prosumer_ONE!$R$14:$R$33))</f>
        <v>0</v>
      </c>
      <c r="Q301" s="38">
        <f>IF(Q105=0,0,_xlfn.XLOOKUP(Q$288,Prosumer_ONE!$B$14:$B$33,Prosumer_ONE!$R$14:$R$33))</f>
        <v>0</v>
      </c>
      <c r="R301" s="38">
        <f>IF(R105=0,0,_xlfn.XLOOKUP(R$288,Prosumer_ONE!$B$14:$B$33,Prosumer_ONE!$R$14:$R$33))</f>
        <v>0</v>
      </c>
      <c r="S301" s="38">
        <f>IF(S105=0,0,_xlfn.XLOOKUP(S$288,Prosumer_ONE!$B$14:$B$33,Prosumer_ONE!$R$14:$R$33))</f>
        <v>0</v>
      </c>
      <c r="T301" s="38">
        <f>IF(T105=0,0,_xlfn.XLOOKUP(T$288,Prosumer_ONE!$B$14:$B$33,Prosumer_ONE!$R$14:$R$33))</f>
        <v>0</v>
      </c>
      <c r="U301" s="38">
        <f>IF(U105=0,0,_xlfn.XLOOKUP(U$288,Prosumer_ONE!$B$14:$B$33,Prosumer_ONE!$R$14:$R$33))</f>
        <v>0</v>
      </c>
      <c r="V301">
        <v>13</v>
      </c>
      <c r="Z301">
        <v>13</v>
      </c>
      <c r="AA301" s="38">
        <f>IF(AA105=0,0,_xlfn.XLOOKUP(AA$288,Prosumer_ANE!$B$14:$B$33,Prosumer_ANE!$R$14:$R$33))</f>
        <v>0</v>
      </c>
      <c r="AB301" s="38">
        <f>IF(AB105=0,0,_xlfn.XLOOKUP(AB$288,Prosumer_ANE!$B$14:$B$33,Prosumer_ANE!$R$14:$R$33))</f>
        <v>0</v>
      </c>
      <c r="AC301" s="38">
        <f>IF(AC105=0,0,_xlfn.XLOOKUP(AC$288,Prosumer_ANE!$B$14:$B$33,Prosumer_ANE!$R$14:$R$33))</f>
        <v>0</v>
      </c>
      <c r="AD301" s="38">
        <f>IF(AD105=0,0,_xlfn.XLOOKUP(AD$288,Prosumer_ANE!$B$14:$B$33,Prosumer_ANE!$R$14:$R$33))</f>
        <v>0</v>
      </c>
      <c r="AE301" s="38">
        <f>IF(AE105=0,0,_xlfn.XLOOKUP(AE$288,Prosumer_ANE!$B$14:$B$33,Prosumer_ANE!$R$14:$R$33))</f>
        <v>0</v>
      </c>
      <c r="AF301" s="38">
        <f>IF(AF105=0,0,_xlfn.XLOOKUP(AF$288,Prosumer_ANE!$B$14:$B$33,Prosumer_ANE!$R$14:$R$33))</f>
        <v>0</v>
      </c>
      <c r="AG301" s="38">
        <f>IF(AG105=0,0,_xlfn.XLOOKUP(AG$288,Prosumer_ANE!$B$14:$B$33,Prosumer_ANE!$R$14:$R$33))</f>
        <v>0</v>
      </c>
      <c r="AH301" s="38">
        <f>IF(AH105=0,0,_xlfn.XLOOKUP(AH$288,Prosumer_ANE!$B$14:$B$33,Prosumer_ANE!$R$14:$R$33))</f>
        <v>0</v>
      </c>
      <c r="AI301" s="38">
        <f>IF(AI105=0,0,_xlfn.XLOOKUP(AI$288,Prosumer_ANE!$B$14:$B$33,Prosumer_ANE!$R$14:$R$33))</f>
        <v>0</v>
      </c>
      <c r="AJ301" s="38">
        <f>IF(AJ105=0,0,_xlfn.XLOOKUP(AJ$288,Prosumer_ANE!$B$14:$B$33,Prosumer_ANE!$R$14:$R$33))</f>
        <v>0</v>
      </c>
      <c r="AK301" s="38">
        <f>IF(AK105=0,0,_xlfn.XLOOKUP(AK$288,Prosumer_ANE!$B$14:$B$33,Prosumer_ANE!$R$14:$R$33))</f>
        <v>0</v>
      </c>
      <c r="AL301" s="38">
        <f>IF(AL105=0,0,_xlfn.XLOOKUP(AL$288,Prosumer_ANE!$B$14:$B$33,Prosumer_ANE!$R$14:$R$33))</f>
        <v>0</v>
      </c>
      <c r="AM301" s="38">
        <f>IF(AM105=0,0,_xlfn.XLOOKUP(AM$288,Prosumer_ANE!$B$14:$B$33,Prosumer_ANE!$R$14:$R$33))</f>
        <v>0</v>
      </c>
      <c r="AN301" s="38">
        <f>IF(AN105=0,0,_xlfn.XLOOKUP(AN$288,Prosumer_ANE!$B$14:$B$33,Prosumer_ANE!$R$14:$R$33))</f>
        <v>0</v>
      </c>
      <c r="AO301" s="38">
        <f>IF(AO105=0,0,_xlfn.XLOOKUP(AO$288,Prosumer_ANE!$B$14:$B$33,Prosumer_ANE!$R$14:$R$33))</f>
        <v>0</v>
      </c>
      <c r="AP301" s="38">
        <f>IF(AP105=0,0,_xlfn.XLOOKUP(AP$288,Prosumer_ANE!$B$14:$B$33,Prosumer_ANE!$R$14:$R$33))</f>
        <v>0</v>
      </c>
      <c r="AQ301" s="38">
        <f>IF(AQ105=0,0,_xlfn.XLOOKUP(AQ$288,Prosumer_ANE!$B$14:$B$33,Prosumer_ANE!$R$14:$R$33))</f>
        <v>0</v>
      </c>
      <c r="AR301" s="38">
        <f>IF(AR105=0,0,_xlfn.XLOOKUP(AR$288,Prosumer_ANE!$B$14:$B$33,Prosumer_ANE!$R$14:$R$33))</f>
        <v>0</v>
      </c>
      <c r="AS301" s="38">
        <f>IF(AS105=0,0,_xlfn.XLOOKUP(AS$288,Prosumer_ANE!$B$14:$B$33,Prosumer_ANE!$R$14:$R$33))</f>
        <v>0</v>
      </c>
      <c r="AT301" s="38">
        <f>IF(AT105=0,0,_xlfn.XLOOKUP(AT$288,Prosumer_ANE!$B$14:$B$33,Prosumer_ANE!$R$14:$R$33))</f>
        <v>0</v>
      </c>
      <c r="AU301">
        <v>13</v>
      </c>
    </row>
    <row r="302" spans="1:47">
      <c r="A302">
        <v>14</v>
      </c>
      <c r="B302" s="38">
        <f>IF(B106=0,0,_xlfn.XLOOKUP(B$288,Prosumer_ONE!$B$14:$B$33,Prosumer_ONE!$R$14:$R$33))</f>
        <v>0</v>
      </c>
      <c r="C302" s="38">
        <f>IF(C106=0,0,_xlfn.XLOOKUP(C$288,Prosumer_ONE!$B$14:$B$33,Prosumer_ONE!$R$14:$R$33))</f>
        <v>0</v>
      </c>
      <c r="D302" s="38">
        <f>IF(D106=0,0,_xlfn.XLOOKUP(D$288,Prosumer_ONE!$B$14:$B$33,Prosumer_ONE!$R$14:$R$33))</f>
        <v>0</v>
      </c>
      <c r="E302" s="38">
        <f>IF(E106=0,0,_xlfn.XLOOKUP(E$288,Prosumer_ONE!$B$14:$B$33,Prosumer_ONE!$R$14:$R$33))</f>
        <v>0</v>
      </c>
      <c r="F302" s="38">
        <f>IF(F106=0,0,_xlfn.XLOOKUP(F$288,Prosumer_ONE!$B$14:$B$33,Prosumer_ONE!$R$14:$R$33))</f>
        <v>0</v>
      </c>
      <c r="G302" s="38">
        <f>IF(G106=0,0,_xlfn.XLOOKUP(G$288,Prosumer_ONE!$B$14:$B$33,Prosumer_ONE!$R$14:$R$33))</f>
        <v>0</v>
      </c>
      <c r="H302" s="38">
        <f>IF(H106=0,0,_xlfn.XLOOKUP(H$288,Prosumer_ONE!$B$14:$B$33,Prosumer_ONE!$R$14:$R$33))</f>
        <v>0</v>
      </c>
      <c r="I302" s="38">
        <f>IF(I106=0,0,_xlfn.XLOOKUP(I$288,Prosumer_ONE!$B$14:$B$33,Prosumer_ONE!$R$14:$R$33))</f>
        <v>0</v>
      </c>
      <c r="J302" s="38">
        <f>IF(J106=0,0,_xlfn.XLOOKUP(J$288,Prosumer_ONE!$B$14:$B$33,Prosumer_ONE!$R$14:$R$33))</f>
        <v>0</v>
      </c>
      <c r="K302" s="38">
        <f>IF(K106=0,0,_xlfn.XLOOKUP(K$288,Prosumer_ONE!$B$14:$B$33,Prosumer_ONE!$R$14:$R$33))</f>
        <v>0</v>
      </c>
      <c r="L302" s="38">
        <f>IF(L106=0,0,_xlfn.XLOOKUP(L$288,Prosumer_ONE!$B$14:$B$33,Prosumer_ONE!$R$14:$R$33))</f>
        <v>0</v>
      </c>
      <c r="M302" s="38">
        <f>IF(M106=0,0,_xlfn.XLOOKUP(M$288,Prosumer_ONE!$B$14:$B$33,Prosumer_ONE!$R$14:$R$33))</f>
        <v>0</v>
      </c>
      <c r="N302" s="38">
        <f>IF(N106=0,0,_xlfn.XLOOKUP(N$288,Prosumer_ONE!$B$14:$B$33,Prosumer_ONE!$R$14:$R$33))</f>
        <v>0</v>
      </c>
      <c r="O302" s="38">
        <f>IF(O106=0,0,_xlfn.XLOOKUP(O$288,Prosumer_ONE!$B$14:$B$33,Prosumer_ONE!$R$14:$R$33))</f>
        <v>0</v>
      </c>
      <c r="P302" s="38">
        <f>IF(P106=0,0,_xlfn.XLOOKUP(P$288,Prosumer_ONE!$B$14:$B$33,Prosumer_ONE!$R$14:$R$33))</f>
        <v>0</v>
      </c>
      <c r="Q302" s="38">
        <f>IF(Q106=0,0,_xlfn.XLOOKUP(Q$288,Prosumer_ONE!$B$14:$B$33,Prosumer_ONE!$R$14:$R$33))</f>
        <v>0</v>
      </c>
      <c r="R302" s="38">
        <f>IF(R106=0,0,_xlfn.XLOOKUP(R$288,Prosumer_ONE!$B$14:$B$33,Prosumer_ONE!$R$14:$R$33))</f>
        <v>0</v>
      </c>
      <c r="S302" s="38">
        <f>IF(S106=0,0,_xlfn.XLOOKUP(S$288,Prosumer_ONE!$B$14:$B$33,Prosumer_ONE!$R$14:$R$33))</f>
        <v>0</v>
      </c>
      <c r="T302" s="38">
        <f>IF(T106=0,0,_xlfn.XLOOKUP(T$288,Prosumer_ONE!$B$14:$B$33,Prosumer_ONE!$R$14:$R$33))</f>
        <v>0</v>
      </c>
      <c r="U302" s="38">
        <f>IF(U106=0,0,_xlfn.XLOOKUP(U$288,Prosumer_ONE!$B$14:$B$33,Prosumer_ONE!$R$14:$R$33))</f>
        <v>0</v>
      </c>
      <c r="V302">
        <v>14</v>
      </c>
      <c r="Z302">
        <v>14</v>
      </c>
      <c r="AA302" s="38">
        <f>IF(AA106=0,0,_xlfn.XLOOKUP(AA$288,Prosumer_ANE!$B$14:$B$33,Prosumer_ANE!$R$14:$R$33))</f>
        <v>0</v>
      </c>
      <c r="AB302" s="38">
        <f>IF(AB106=0,0,_xlfn.XLOOKUP(AB$288,Prosumer_ANE!$B$14:$B$33,Prosumer_ANE!$R$14:$R$33))</f>
        <v>0</v>
      </c>
      <c r="AC302" s="38">
        <f>IF(AC106=0,0,_xlfn.XLOOKUP(AC$288,Prosumer_ANE!$B$14:$B$33,Prosumer_ANE!$R$14:$R$33))</f>
        <v>0</v>
      </c>
      <c r="AD302" s="38">
        <f>IF(AD106=0,0,_xlfn.XLOOKUP(AD$288,Prosumer_ANE!$B$14:$B$33,Prosumer_ANE!$R$14:$R$33))</f>
        <v>0</v>
      </c>
      <c r="AE302" s="38">
        <f>IF(AE106=0,0,_xlfn.XLOOKUP(AE$288,Prosumer_ANE!$B$14:$B$33,Prosumer_ANE!$R$14:$R$33))</f>
        <v>0</v>
      </c>
      <c r="AF302" s="38">
        <f>IF(AF106=0,0,_xlfn.XLOOKUP(AF$288,Prosumer_ANE!$B$14:$B$33,Prosumer_ANE!$R$14:$R$33))</f>
        <v>0</v>
      </c>
      <c r="AG302" s="38">
        <f>IF(AG106=0,0,_xlfn.XLOOKUP(AG$288,Prosumer_ANE!$B$14:$B$33,Prosumer_ANE!$R$14:$R$33))</f>
        <v>0</v>
      </c>
      <c r="AH302" s="38">
        <f>IF(AH106=0,0,_xlfn.XLOOKUP(AH$288,Prosumer_ANE!$B$14:$B$33,Prosumer_ANE!$R$14:$R$33))</f>
        <v>0</v>
      </c>
      <c r="AI302" s="38">
        <f>IF(AI106=0,0,_xlfn.XLOOKUP(AI$288,Prosumer_ANE!$B$14:$B$33,Prosumer_ANE!$R$14:$R$33))</f>
        <v>0</v>
      </c>
      <c r="AJ302" s="38">
        <f>IF(AJ106=0,0,_xlfn.XLOOKUP(AJ$288,Prosumer_ANE!$B$14:$B$33,Prosumer_ANE!$R$14:$R$33))</f>
        <v>0</v>
      </c>
      <c r="AK302" s="38">
        <f>IF(AK106=0,0,_xlfn.XLOOKUP(AK$288,Prosumer_ANE!$B$14:$B$33,Prosumer_ANE!$R$14:$R$33))</f>
        <v>0</v>
      </c>
      <c r="AL302" s="38">
        <f>IF(AL106=0,0,_xlfn.XLOOKUP(AL$288,Prosumer_ANE!$B$14:$B$33,Prosumer_ANE!$R$14:$R$33))</f>
        <v>0</v>
      </c>
      <c r="AM302" s="38">
        <f>IF(AM106=0,0,_xlfn.XLOOKUP(AM$288,Prosumer_ANE!$B$14:$B$33,Prosumer_ANE!$R$14:$R$33))</f>
        <v>0</v>
      </c>
      <c r="AN302" s="38">
        <f>IF(AN106=0,0,_xlfn.XLOOKUP(AN$288,Prosumer_ANE!$B$14:$B$33,Prosumer_ANE!$R$14:$R$33))</f>
        <v>0</v>
      </c>
      <c r="AO302" s="38">
        <f>IF(AO106=0,0,_xlfn.XLOOKUP(AO$288,Prosumer_ANE!$B$14:$B$33,Prosumer_ANE!$R$14:$R$33))</f>
        <v>0</v>
      </c>
      <c r="AP302" s="38">
        <f>IF(AP106=0,0,_xlfn.XLOOKUP(AP$288,Prosumer_ANE!$B$14:$B$33,Prosumer_ANE!$R$14:$R$33))</f>
        <v>0</v>
      </c>
      <c r="AQ302" s="38">
        <f>IF(AQ106=0,0,_xlfn.XLOOKUP(AQ$288,Prosumer_ANE!$B$14:$B$33,Prosumer_ANE!$R$14:$R$33))</f>
        <v>0</v>
      </c>
      <c r="AR302" s="38">
        <f>IF(AR106=0,0,_xlfn.XLOOKUP(AR$288,Prosumer_ANE!$B$14:$B$33,Prosumer_ANE!$R$14:$R$33))</f>
        <v>0</v>
      </c>
      <c r="AS302" s="38">
        <f>IF(AS106=0,0,_xlfn.XLOOKUP(AS$288,Prosumer_ANE!$B$14:$B$33,Prosumer_ANE!$R$14:$R$33))</f>
        <v>0</v>
      </c>
      <c r="AT302" s="38">
        <f>IF(AT106=0,0,_xlfn.XLOOKUP(AT$288,Prosumer_ANE!$B$14:$B$33,Prosumer_ANE!$R$14:$R$33))</f>
        <v>0</v>
      </c>
      <c r="AU302">
        <v>14</v>
      </c>
    </row>
    <row r="303" spans="1:47">
      <c r="A303">
        <v>15</v>
      </c>
      <c r="B303" s="38">
        <f>IF(B107=0,0,_xlfn.XLOOKUP(B$288,Prosumer_ONE!$B$14:$B$33,Prosumer_ONE!$R$14:$R$33))</f>
        <v>0</v>
      </c>
      <c r="C303" s="38">
        <f>IF(C107=0,0,_xlfn.XLOOKUP(C$288,Prosumer_ONE!$B$14:$B$33,Prosumer_ONE!$R$14:$R$33))</f>
        <v>0</v>
      </c>
      <c r="D303" s="38">
        <f>IF(D107=0,0,_xlfn.XLOOKUP(D$288,Prosumer_ONE!$B$14:$B$33,Prosumer_ONE!$R$14:$R$33))</f>
        <v>0</v>
      </c>
      <c r="E303" s="38">
        <f>IF(E107=0,0,_xlfn.XLOOKUP(E$288,Prosumer_ONE!$B$14:$B$33,Prosumer_ONE!$R$14:$R$33))</f>
        <v>0</v>
      </c>
      <c r="F303" s="38">
        <f>IF(F107=0,0,_xlfn.XLOOKUP(F$288,Prosumer_ONE!$B$14:$B$33,Prosumer_ONE!$R$14:$R$33))</f>
        <v>0</v>
      </c>
      <c r="G303" s="38">
        <f>IF(G107=0,0,_xlfn.XLOOKUP(G$288,Prosumer_ONE!$B$14:$B$33,Prosumer_ONE!$R$14:$R$33))</f>
        <v>0</v>
      </c>
      <c r="H303" s="38">
        <f>IF(H107=0,0,_xlfn.XLOOKUP(H$288,Prosumer_ONE!$B$14:$B$33,Prosumer_ONE!$R$14:$R$33))</f>
        <v>0</v>
      </c>
      <c r="I303" s="38">
        <f>IF(I107=0,0,_xlfn.XLOOKUP(I$288,Prosumer_ONE!$B$14:$B$33,Prosumer_ONE!$R$14:$R$33))</f>
        <v>0</v>
      </c>
      <c r="J303" s="38">
        <f>IF(J107=0,0,_xlfn.XLOOKUP(J$288,Prosumer_ONE!$B$14:$B$33,Prosumer_ONE!$R$14:$R$33))</f>
        <v>0</v>
      </c>
      <c r="K303" s="38">
        <f>IF(K107=0,0,_xlfn.XLOOKUP(K$288,Prosumer_ONE!$B$14:$B$33,Prosumer_ONE!$R$14:$R$33))</f>
        <v>0</v>
      </c>
      <c r="L303" s="38">
        <f>IF(L107=0,0,_xlfn.XLOOKUP(L$288,Prosumer_ONE!$B$14:$B$33,Prosumer_ONE!$R$14:$R$33))</f>
        <v>0</v>
      </c>
      <c r="M303" s="38">
        <f>IF(M107=0,0,_xlfn.XLOOKUP(M$288,Prosumer_ONE!$B$14:$B$33,Prosumer_ONE!$R$14:$R$33))</f>
        <v>0</v>
      </c>
      <c r="N303" s="38">
        <f>IF(N107=0,0,_xlfn.XLOOKUP(N$288,Prosumer_ONE!$B$14:$B$33,Prosumer_ONE!$R$14:$R$33))</f>
        <v>0</v>
      </c>
      <c r="O303" s="38">
        <f>IF(O107=0,0,_xlfn.XLOOKUP(O$288,Prosumer_ONE!$B$14:$B$33,Prosumer_ONE!$R$14:$R$33))</f>
        <v>0</v>
      </c>
      <c r="P303" s="38">
        <f>IF(P107=0,0,_xlfn.XLOOKUP(P$288,Prosumer_ONE!$B$14:$B$33,Prosumer_ONE!$R$14:$R$33))</f>
        <v>0</v>
      </c>
      <c r="Q303" s="38">
        <f>IF(Q107=0,0,_xlfn.XLOOKUP(Q$288,Prosumer_ONE!$B$14:$B$33,Prosumer_ONE!$R$14:$R$33))</f>
        <v>0</v>
      </c>
      <c r="R303" s="38">
        <f>IF(R107=0,0,_xlfn.XLOOKUP(R$288,Prosumer_ONE!$B$14:$B$33,Prosumer_ONE!$R$14:$R$33))</f>
        <v>0</v>
      </c>
      <c r="S303" s="38">
        <f>IF(S107=0,0,_xlfn.XLOOKUP(S$288,Prosumer_ONE!$B$14:$B$33,Prosumer_ONE!$R$14:$R$33))</f>
        <v>0</v>
      </c>
      <c r="T303" s="38">
        <f>IF(T107=0,0,_xlfn.XLOOKUP(T$288,Prosumer_ONE!$B$14:$B$33,Prosumer_ONE!$R$14:$R$33))</f>
        <v>0</v>
      </c>
      <c r="U303" s="38">
        <f>IF(U107=0,0,_xlfn.XLOOKUP(U$288,Prosumer_ONE!$B$14:$B$33,Prosumer_ONE!$R$14:$R$33))</f>
        <v>0</v>
      </c>
      <c r="V303">
        <v>15</v>
      </c>
      <c r="Z303">
        <v>15</v>
      </c>
      <c r="AA303" s="38">
        <f>IF(AA107=0,0,_xlfn.XLOOKUP(AA$288,Prosumer_ANE!$B$14:$B$33,Prosumer_ANE!$R$14:$R$33))</f>
        <v>0</v>
      </c>
      <c r="AB303" s="38">
        <f>IF(AB107=0,0,_xlfn.XLOOKUP(AB$288,Prosumer_ANE!$B$14:$B$33,Prosumer_ANE!$R$14:$R$33))</f>
        <v>0</v>
      </c>
      <c r="AC303" s="38">
        <f>IF(AC107=0,0,_xlfn.XLOOKUP(AC$288,Prosumer_ANE!$B$14:$B$33,Prosumer_ANE!$R$14:$R$33))</f>
        <v>0</v>
      </c>
      <c r="AD303" s="38">
        <f>IF(AD107=0,0,_xlfn.XLOOKUP(AD$288,Prosumer_ANE!$B$14:$B$33,Prosumer_ANE!$R$14:$R$33))</f>
        <v>0</v>
      </c>
      <c r="AE303" s="38">
        <f>IF(AE107=0,0,_xlfn.XLOOKUP(AE$288,Prosumer_ANE!$B$14:$B$33,Prosumer_ANE!$R$14:$R$33))</f>
        <v>0</v>
      </c>
      <c r="AF303" s="38">
        <f>IF(AF107=0,0,_xlfn.XLOOKUP(AF$288,Prosumer_ANE!$B$14:$B$33,Prosumer_ANE!$R$14:$R$33))</f>
        <v>0</v>
      </c>
      <c r="AG303" s="38">
        <f>IF(AG107=0,0,_xlfn.XLOOKUP(AG$288,Prosumer_ANE!$B$14:$B$33,Prosumer_ANE!$R$14:$R$33))</f>
        <v>0</v>
      </c>
      <c r="AH303" s="38">
        <f>IF(AH107=0,0,_xlfn.XLOOKUP(AH$288,Prosumer_ANE!$B$14:$B$33,Prosumer_ANE!$R$14:$R$33))</f>
        <v>0</v>
      </c>
      <c r="AI303" s="38">
        <f>IF(AI107=0,0,_xlfn.XLOOKUP(AI$288,Prosumer_ANE!$B$14:$B$33,Prosumer_ANE!$R$14:$R$33))</f>
        <v>0</v>
      </c>
      <c r="AJ303" s="38">
        <f>IF(AJ107=0,0,_xlfn.XLOOKUP(AJ$288,Prosumer_ANE!$B$14:$B$33,Prosumer_ANE!$R$14:$R$33))</f>
        <v>0</v>
      </c>
      <c r="AK303" s="38">
        <f>IF(AK107=0,0,_xlfn.XLOOKUP(AK$288,Prosumer_ANE!$B$14:$B$33,Prosumer_ANE!$R$14:$R$33))</f>
        <v>0</v>
      </c>
      <c r="AL303" s="38">
        <f>IF(AL107=0,0,_xlfn.XLOOKUP(AL$288,Prosumer_ANE!$B$14:$B$33,Prosumer_ANE!$R$14:$R$33))</f>
        <v>0</v>
      </c>
      <c r="AM303" s="38">
        <f>IF(AM107=0,0,_xlfn.XLOOKUP(AM$288,Prosumer_ANE!$B$14:$B$33,Prosumer_ANE!$R$14:$R$33))</f>
        <v>0</v>
      </c>
      <c r="AN303" s="38">
        <f>IF(AN107=0,0,_xlfn.XLOOKUP(AN$288,Prosumer_ANE!$B$14:$B$33,Prosumer_ANE!$R$14:$R$33))</f>
        <v>0</v>
      </c>
      <c r="AO303" s="38">
        <f>IF(AO107=0,0,_xlfn.XLOOKUP(AO$288,Prosumer_ANE!$B$14:$B$33,Prosumer_ANE!$R$14:$R$33))</f>
        <v>0</v>
      </c>
      <c r="AP303" s="38">
        <f>IF(AP107=0,0,_xlfn.XLOOKUP(AP$288,Prosumer_ANE!$B$14:$B$33,Prosumer_ANE!$R$14:$R$33))</f>
        <v>0</v>
      </c>
      <c r="AQ303" s="38">
        <f>IF(AQ107=0,0,_xlfn.XLOOKUP(AQ$288,Prosumer_ANE!$B$14:$B$33,Prosumer_ANE!$R$14:$R$33))</f>
        <v>0</v>
      </c>
      <c r="AR303" s="38">
        <f>IF(AR107=0,0,_xlfn.XLOOKUP(AR$288,Prosumer_ANE!$B$14:$B$33,Prosumer_ANE!$R$14:$R$33))</f>
        <v>0</v>
      </c>
      <c r="AS303" s="38">
        <f>IF(AS107=0,0,_xlfn.XLOOKUP(AS$288,Prosumer_ANE!$B$14:$B$33,Prosumer_ANE!$R$14:$R$33))</f>
        <v>0</v>
      </c>
      <c r="AT303" s="38">
        <f>IF(AT107=0,0,_xlfn.XLOOKUP(AT$288,Prosumer_ANE!$B$14:$B$33,Prosumer_ANE!$R$14:$R$33))</f>
        <v>0</v>
      </c>
      <c r="AU303">
        <v>15</v>
      </c>
    </row>
    <row r="304" spans="1:47">
      <c r="A304">
        <v>16</v>
      </c>
      <c r="B304" s="38">
        <f>IF(B108=0,0,_xlfn.XLOOKUP(B$288,Prosumer_ONE!$B$14:$B$33,Prosumer_ONE!$R$14:$R$33))</f>
        <v>0</v>
      </c>
      <c r="C304" s="38">
        <f>IF(C108=0,0,_xlfn.XLOOKUP(C$288,Prosumer_ONE!$B$14:$B$33,Prosumer_ONE!$R$14:$R$33))</f>
        <v>0</v>
      </c>
      <c r="D304" s="38">
        <f>IF(D108=0,0,_xlfn.XLOOKUP(D$288,Prosumer_ONE!$B$14:$B$33,Prosumer_ONE!$R$14:$R$33))</f>
        <v>0</v>
      </c>
      <c r="E304" s="38">
        <f>IF(E108=0,0,_xlfn.XLOOKUP(E$288,Prosumer_ONE!$B$14:$B$33,Prosumer_ONE!$R$14:$R$33))</f>
        <v>0</v>
      </c>
      <c r="F304" s="38">
        <f>IF(F108=0,0,_xlfn.XLOOKUP(F$288,Prosumer_ONE!$B$14:$B$33,Prosumer_ONE!$R$14:$R$33))</f>
        <v>0</v>
      </c>
      <c r="G304" s="38">
        <f>IF(G108=0,0,_xlfn.XLOOKUP(G$288,Prosumer_ONE!$B$14:$B$33,Prosumer_ONE!$R$14:$R$33))</f>
        <v>0</v>
      </c>
      <c r="H304" s="38">
        <f>IF(H108=0,0,_xlfn.XLOOKUP(H$288,Prosumer_ONE!$B$14:$B$33,Prosumer_ONE!$R$14:$R$33))</f>
        <v>0</v>
      </c>
      <c r="I304" s="38">
        <f>IF(I108=0,0,_xlfn.XLOOKUP(I$288,Prosumer_ONE!$B$14:$B$33,Prosumer_ONE!$R$14:$R$33))</f>
        <v>0</v>
      </c>
      <c r="J304" s="38">
        <f>IF(J108=0,0,_xlfn.XLOOKUP(J$288,Prosumer_ONE!$B$14:$B$33,Prosumer_ONE!$R$14:$R$33))</f>
        <v>0</v>
      </c>
      <c r="K304" s="38">
        <f>IF(K108=0,0,_xlfn.XLOOKUP(K$288,Prosumer_ONE!$B$14:$B$33,Prosumer_ONE!$R$14:$R$33))</f>
        <v>0</v>
      </c>
      <c r="L304" s="38">
        <f>IF(L108=0,0,_xlfn.XLOOKUP(L$288,Prosumer_ONE!$B$14:$B$33,Prosumer_ONE!$R$14:$R$33))</f>
        <v>0</v>
      </c>
      <c r="M304" s="38">
        <f>IF(M108=0,0,_xlfn.XLOOKUP(M$288,Prosumer_ONE!$B$14:$B$33,Prosumer_ONE!$R$14:$R$33))</f>
        <v>0</v>
      </c>
      <c r="N304" s="38">
        <f>IF(N108=0,0,_xlfn.XLOOKUP(N$288,Prosumer_ONE!$B$14:$B$33,Prosumer_ONE!$R$14:$R$33))</f>
        <v>0</v>
      </c>
      <c r="O304" s="38">
        <f>IF(O108=0,0,_xlfn.XLOOKUP(O$288,Prosumer_ONE!$B$14:$B$33,Prosumer_ONE!$R$14:$R$33))</f>
        <v>0</v>
      </c>
      <c r="P304" s="38">
        <f>IF(P108=0,0,_xlfn.XLOOKUP(P$288,Prosumer_ONE!$B$14:$B$33,Prosumer_ONE!$R$14:$R$33))</f>
        <v>0</v>
      </c>
      <c r="Q304" s="38">
        <f>IF(Q108=0,0,_xlfn.XLOOKUP(Q$288,Prosumer_ONE!$B$14:$B$33,Prosumer_ONE!$R$14:$R$33))</f>
        <v>0</v>
      </c>
      <c r="R304" s="38">
        <f>IF(R108=0,0,_xlfn.XLOOKUP(R$288,Prosumer_ONE!$B$14:$B$33,Prosumer_ONE!$R$14:$R$33))</f>
        <v>0</v>
      </c>
      <c r="S304" s="38">
        <f>IF(S108=0,0,_xlfn.XLOOKUP(S$288,Prosumer_ONE!$B$14:$B$33,Prosumer_ONE!$R$14:$R$33))</f>
        <v>0</v>
      </c>
      <c r="T304" s="38">
        <f>IF(T108=0,0,_xlfn.XLOOKUP(T$288,Prosumer_ONE!$B$14:$B$33,Prosumer_ONE!$R$14:$R$33))</f>
        <v>0</v>
      </c>
      <c r="U304" s="38">
        <f>IF(U108=0,0,_xlfn.XLOOKUP(U$288,Prosumer_ONE!$B$14:$B$33,Prosumer_ONE!$R$14:$R$33))</f>
        <v>0</v>
      </c>
      <c r="V304">
        <v>16</v>
      </c>
      <c r="Z304">
        <v>16</v>
      </c>
      <c r="AA304" s="38">
        <f>IF(AA108=0,0,_xlfn.XLOOKUP(AA$288,Prosumer_ANE!$B$14:$B$33,Prosumer_ANE!$R$14:$R$33))</f>
        <v>0</v>
      </c>
      <c r="AB304" s="38">
        <f>IF(AB108=0,0,_xlfn.XLOOKUP(AB$288,Prosumer_ANE!$B$14:$B$33,Prosumer_ANE!$R$14:$R$33))</f>
        <v>0</v>
      </c>
      <c r="AC304" s="38">
        <f>IF(AC108=0,0,_xlfn.XLOOKUP(AC$288,Prosumer_ANE!$B$14:$B$33,Prosumer_ANE!$R$14:$R$33))</f>
        <v>0</v>
      </c>
      <c r="AD304" s="38">
        <f>IF(AD108=0,0,_xlfn.XLOOKUP(AD$288,Prosumer_ANE!$B$14:$B$33,Prosumer_ANE!$R$14:$R$33))</f>
        <v>0</v>
      </c>
      <c r="AE304" s="38">
        <f>IF(AE108=0,0,_xlfn.XLOOKUP(AE$288,Prosumer_ANE!$B$14:$B$33,Prosumer_ANE!$R$14:$R$33))</f>
        <v>0</v>
      </c>
      <c r="AF304" s="38">
        <f>IF(AF108=0,0,_xlfn.XLOOKUP(AF$288,Prosumer_ANE!$B$14:$B$33,Prosumer_ANE!$R$14:$R$33))</f>
        <v>0</v>
      </c>
      <c r="AG304" s="38">
        <f>IF(AG108=0,0,_xlfn.XLOOKUP(AG$288,Prosumer_ANE!$B$14:$B$33,Prosumer_ANE!$R$14:$R$33))</f>
        <v>0</v>
      </c>
      <c r="AH304" s="38">
        <f>IF(AH108=0,0,_xlfn.XLOOKUP(AH$288,Prosumer_ANE!$B$14:$B$33,Prosumer_ANE!$R$14:$R$33))</f>
        <v>0</v>
      </c>
      <c r="AI304" s="38">
        <f>IF(AI108=0,0,_xlfn.XLOOKUP(AI$288,Prosumer_ANE!$B$14:$B$33,Prosumer_ANE!$R$14:$R$33))</f>
        <v>0</v>
      </c>
      <c r="AJ304" s="38">
        <f>IF(AJ108=0,0,_xlfn.XLOOKUP(AJ$288,Prosumer_ANE!$B$14:$B$33,Prosumer_ANE!$R$14:$R$33))</f>
        <v>0</v>
      </c>
      <c r="AK304" s="38">
        <f>IF(AK108=0,0,_xlfn.XLOOKUP(AK$288,Prosumer_ANE!$B$14:$B$33,Prosumer_ANE!$R$14:$R$33))</f>
        <v>0</v>
      </c>
      <c r="AL304" s="38">
        <f>IF(AL108=0,0,_xlfn.XLOOKUP(AL$288,Prosumer_ANE!$B$14:$B$33,Prosumer_ANE!$R$14:$R$33))</f>
        <v>0</v>
      </c>
      <c r="AM304" s="38">
        <f>IF(AM108=0,0,_xlfn.XLOOKUP(AM$288,Prosumer_ANE!$B$14:$B$33,Prosumer_ANE!$R$14:$R$33))</f>
        <v>0</v>
      </c>
      <c r="AN304" s="38">
        <f>IF(AN108=0,0,_xlfn.XLOOKUP(AN$288,Prosumer_ANE!$B$14:$B$33,Prosumer_ANE!$R$14:$R$33))</f>
        <v>0</v>
      </c>
      <c r="AO304" s="38">
        <f>IF(AO108=0,0,_xlfn.XLOOKUP(AO$288,Prosumer_ANE!$B$14:$B$33,Prosumer_ANE!$R$14:$R$33))</f>
        <v>0</v>
      </c>
      <c r="AP304" s="38">
        <f>IF(AP108=0,0,_xlfn.XLOOKUP(AP$288,Prosumer_ANE!$B$14:$B$33,Prosumer_ANE!$R$14:$R$33))</f>
        <v>0</v>
      </c>
      <c r="AQ304" s="38">
        <f>IF(AQ108=0,0,_xlfn.XLOOKUP(AQ$288,Prosumer_ANE!$B$14:$B$33,Prosumer_ANE!$R$14:$R$33))</f>
        <v>0</v>
      </c>
      <c r="AR304" s="38">
        <f>IF(AR108=0,0,_xlfn.XLOOKUP(AR$288,Prosumer_ANE!$B$14:$B$33,Prosumer_ANE!$R$14:$R$33))</f>
        <v>0</v>
      </c>
      <c r="AS304" s="38">
        <f>IF(AS108=0,0,_xlfn.XLOOKUP(AS$288,Prosumer_ANE!$B$14:$B$33,Prosumer_ANE!$R$14:$R$33))</f>
        <v>0</v>
      </c>
      <c r="AT304" s="38">
        <f>IF(AT108=0,0,_xlfn.XLOOKUP(AT$288,Prosumer_ANE!$B$14:$B$33,Prosumer_ANE!$R$14:$R$33))</f>
        <v>0</v>
      </c>
      <c r="AU304">
        <v>16</v>
      </c>
    </row>
    <row r="305" spans="1:47">
      <c r="A305">
        <v>17</v>
      </c>
      <c r="B305" s="38">
        <f>IF(B109=0,0,_xlfn.XLOOKUP(B$288,Prosumer_ONE!$B$14:$B$33,Prosumer_ONE!$R$14:$R$33))</f>
        <v>0</v>
      </c>
      <c r="C305" s="38">
        <f>IF(C109=0,0,_xlfn.XLOOKUP(C$288,Prosumer_ONE!$B$14:$B$33,Prosumer_ONE!$R$14:$R$33))</f>
        <v>0</v>
      </c>
      <c r="D305" s="38">
        <f>IF(D109=0,0,_xlfn.XLOOKUP(D$288,Prosumer_ONE!$B$14:$B$33,Prosumer_ONE!$R$14:$R$33))</f>
        <v>0</v>
      </c>
      <c r="E305" s="38">
        <f>IF(E109=0,0,_xlfn.XLOOKUP(E$288,Prosumer_ONE!$B$14:$B$33,Prosumer_ONE!$R$14:$R$33))</f>
        <v>0</v>
      </c>
      <c r="F305" s="38">
        <f>IF(F109=0,0,_xlfn.XLOOKUP(F$288,Prosumer_ONE!$B$14:$B$33,Prosumer_ONE!$R$14:$R$33))</f>
        <v>0</v>
      </c>
      <c r="G305" s="38">
        <f>IF(G109=0,0,_xlfn.XLOOKUP(G$288,Prosumer_ONE!$B$14:$B$33,Prosumer_ONE!$R$14:$R$33))</f>
        <v>0</v>
      </c>
      <c r="H305" s="38">
        <f>IF(H109=0,0,_xlfn.XLOOKUP(H$288,Prosumer_ONE!$B$14:$B$33,Prosumer_ONE!$R$14:$R$33))</f>
        <v>0</v>
      </c>
      <c r="I305" s="38">
        <f>IF(I109=0,0,_xlfn.XLOOKUP(I$288,Prosumer_ONE!$B$14:$B$33,Prosumer_ONE!$R$14:$R$33))</f>
        <v>0</v>
      </c>
      <c r="J305" s="38">
        <f>IF(J109=0,0,_xlfn.XLOOKUP(J$288,Prosumer_ONE!$B$14:$B$33,Prosumer_ONE!$R$14:$R$33))</f>
        <v>0</v>
      </c>
      <c r="K305" s="38">
        <f>IF(K109=0,0,_xlfn.XLOOKUP(K$288,Prosumer_ONE!$B$14:$B$33,Prosumer_ONE!$R$14:$R$33))</f>
        <v>0</v>
      </c>
      <c r="L305" s="38">
        <f>IF(L109=0,0,_xlfn.XLOOKUP(L$288,Prosumer_ONE!$B$14:$B$33,Prosumer_ONE!$R$14:$R$33))</f>
        <v>0</v>
      </c>
      <c r="M305" s="38">
        <f>IF(M109=0,0,_xlfn.XLOOKUP(M$288,Prosumer_ONE!$B$14:$B$33,Prosumer_ONE!$R$14:$R$33))</f>
        <v>0</v>
      </c>
      <c r="N305" s="38">
        <f>IF(N109=0,0,_xlfn.XLOOKUP(N$288,Prosumer_ONE!$B$14:$B$33,Prosumer_ONE!$R$14:$R$33))</f>
        <v>0</v>
      </c>
      <c r="O305" s="38">
        <f>IF(O109=0,0,_xlfn.XLOOKUP(O$288,Prosumer_ONE!$B$14:$B$33,Prosumer_ONE!$R$14:$R$33))</f>
        <v>0</v>
      </c>
      <c r="P305" s="38">
        <f>IF(P109=0,0,_xlfn.XLOOKUP(P$288,Prosumer_ONE!$B$14:$B$33,Prosumer_ONE!$R$14:$R$33))</f>
        <v>0</v>
      </c>
      <c r="Q305" s="38">
        <f>IF(Q109=0,0,_xlfn.XLOOKUP(Q$288,Prosumer_ONE!$B$14:$B$33,Prosumer_ONE!$R$14:$R$33))</f>
        <v>0</v>
      </c>
      <c r="R305" s="38">
        <f>IF(R109=0,0,_xlfn.XLOOKUP(R$288,Prosumer_ONE!$B$14:$B$33,Prosumer_ONE!$R$14:$R$33))</f>
        <v>0</v>
      </c>
      <c r="S305" s="38">
        <f>IF(S109=0,0,_xlfn.XLOOKUP(S$288,Prosumer_ONE!$B$14:$B$33,Prosumer_ONE!$R$14:$R$33))</f>
        <v>0</v>
      </c>
      <c r="T305" s="38">
        <f>IF(T109=0,0,_xlfn.XLOOKUP(T$288,Prosumer_ONE!$B$14:$B$33,Prosumer_ONE!$R$14:$R$33))</f>
        <v>0</v>
      </c>
      <c r="U305" s="38">
        <f>IF(U109=0,0,_xlfn.XLOOKUP(U$288,Prosumer_ONE!$B$14:$B$33,Prosumer_ONE!$R$14:$R$33))</f>
        <v>0</v>
      </c>
      <c r="V305">
        <v>17</v>
      </c>
      <c r="Z305">
        <v>17</v>
      </c>
      <c r="AA305" s="38">
        <f>IF(AA109=0,0,_xlfn.XLOOKUP(AA$288,Prosumer_ANE!$B$14:$B$33,Prosumer_ANE!$R$14:$R$33))</f>
        <v>0</v>
      </c>
      <c r="AB305" s="38">
        <f>IF(AB109=0,0,_xlfn.XLOOKUP(AB$288,Prosumer_ANE!$B$14:$B$33,Prosumer_ANE!$R$14:$R$33))</f>
        <v>0</v>
      </c>
      <c r="AC305" s="38">
        <f>IF(AC109=0,0,_xlfn.XLOOKUP(AC$288,Prosumer_ANE!$B$14:$B$33,Prosumer_ANE!$R$14:$R$33))</f>
        <v>0</v>
      </c>
      <c r="AD305" s="38">
        <f>IF(AD109=0,0,_xlfn.XLOOKUP(AD$288,Prosumer_ANE!$B$14:$B$33,Prosumer_ANE!$R$14:$R$33))</f>
        <v>0</v>
      </c>
      <c r="AE305" s="38">
        <f>IF(AE109=0,0,_xlfn.XLOOKUP(AE$288,Prosumer_ANE!$B$14:$B$33,Prosumer_ANE!$R$14:$R$33))</f>
        <v>0</v>
      </c>
      <c r="AF305" s="38">
        <f>IF(AF109=0,0,_xlfn.XLOOKUP(AF$288,Prosumer_ANE!$B$14:$B$33,Prosumer_ANE!$R$14:$R$33))</f>
        <v>0</v>
      </c>
      <c r="AG305" s="38">
        <f>IF(AG109=0,0,_xlfn.XLOOKUP(AG$288,Prosumer_ANE!$B$14:$B$33,Prosumer_ANE!$R$14:$R$33))</f>
        <v>0</v>
      </c>
      <c r="AH305" s="38">
        <f>IF(AH109=0,0,_xlfn.XLOOKUP(AH$288,Prosumer_ANE!$B$14:$B$33,Prosumer_ANE!$R$14:$R$33))</f>
        <v>0</v>
      </c>
      <c r="AI305" s="38">
        <f>IF(AI109=0,0,_xlfn.XLOOKUP(AI$288,Prosumer_ANE!$B$14:$B$33,Prosumer_ANE!$R$14:$R$33))</f>
        <v>0</v>
      </c>
      <c r="AJ305" s="38">
        <f>IF(AJ109=0,0,_xlfn.XLOOKUP(AJ$288,Prosumer_ANE!$B$14:$B$33,Prosumer_ANE!$R$14:$R$33))</f>
        <v>0</v>
      </c>
      <c r="AK305" s="38">
        <f>IF(AK109=0,0,_xlfn.XLOOKUP(AK$288,Prosumer_ANE!$B$14:$B$33,Prosumer_ANE!$R$14:$R$33))</f>
        <v>0</v>
      </c>
      <c r="AL305" s="38">
        <f>IF(AL109=0,0,_xlfn.XLOOKUP(AL$288,Prosumer_ANE!$B$14:$B$33,Prosumer_ANE!$R$14:$R$33))</f>
        <v>0</v>
      </c>
      <c r="AM305" s="38">
        <f>IF(AM109=0,0,_xlfn.XLOOKUP(AM$288,Prosumer_ANE!$B$14:$B$33,Prosumer_ANE!$R$14:$R$33))</f>
        <v>0</v>
      </c>
      <c r="AN305" s="38">
        <f>IF(AN109=0,0,_xlfn.XLOOKUP(AN$288,Prosumer_ANE!$B$14:$B$33,Prosumer_ANE!$R$14:$R$33))</f>
        <v>0</v>
      </c>
      <c r="AO305" s="38">
        <f>IF(AO109=0,0,_xlfn.XLOOKUP(AO$288,Prosumer_ANE!$B$14:$B$33,Prosumer_ANE!$R$14:$R$33))</f>
        <v>0</v>
      </c>
      <c r="AP305" s="38">
        <f>IF(AP109=0,0,_xlfn.XLOOKUP(AP$288,Prosumer_ANE!$B$14:$B$33,Prosumer_ANE!$R$14:$R$33))</f>
        <v>0</v>
      </c>
      <c r="AQ305" s="38">
        <f>IF(AQ109=0,0,_xlfn.XLOOKUP(AQ$288,Prosumer_ANE!$B$14:$B$33,Prosumer_ANE!$R$14:$R$33))</f>
        <v>0</v>
      </c>
      <c r="AR305" s="38">
        <f>IF(AR109=0,0,_xlfn.XLOOKUP(AR$288,Prosumer_ANE!$B$14:$B$33,Prosumer_ANE!$R$14:$R$33))</f>
        <v>0</v>
      </c>
      <c r="AS305" s="38">
        <f>IF(AS109=0,0,_xlfn.XLOOKUP(AS$288,Prosumer_ANE!$B$14:$B$33,Prosumer_ANE!$R$14:$R$33))</f>
        <v>0</v>
      </c>
      <c r="AT305" s="38">
        <f>IF(AT109=0,0,_xlfn.XLOOKUP(AT$288,Prosumer_ANE!$B$14:$B$33,Prosumer_ANE!$R$14:$R$33))</f>
        <v>0</v>
      </c>
      <c r="AU305">
        <v>17</v>
      </c>
    </row>
    <row r="306" spans="1:47">
      <c r="A306">
        <v>18</v>
      </c>
      <c r="B306" s="38">
        <f>IF(B110=0,0,_xlfn.XLOOKUP(B$288,Prosumer_ONE!$B$14:$B$33,Prosumer_ONE!$R$14:$R$33))</f>
        <v>0</v>
      </c>
      <c r="C306" s="38">
        <f>IF(C110=0,0,_xlfn.XLOOKUP(C$288,Prosumer_ONE!$B$14:$B$33,Prosumer_ONE!$R$14:$R$33))</f>
        <v>0</v>
      </c>
      <c r="D306" s="38">
        <f>IF(D110=0,0,_xlfn.XLOOKUP(D$288,Prosumer_ONE!$B$14:$B$33,Prosumer_ONE!$R$14:$R$33))</f>
        <v>0</v>
      </c>
      <c r="E306" s="38">
        <f>IF(E110=0,0,_xlfn.XLOOKUP(E$288,Prosumer_ONE!$B$14:$B$33,Prosumer_ONE!$R$14:$R$33))</f>
        <v>0</v>
      </c>
      <c r="F306" s="38">
        <f>IF(F110=0,0,_xlfn.XLOOKUP(F$288,Prosumer_ONE!$B$14:$B$33,Prosumer_ONE!$R$14:$R$33))</f>
        <v>0</v>
      </c>
      <c r="G306" s="38">
        <f>IF(G110=0,0,_xlfn.XLOOKUP(G$288,Prosumer_ONE!$B$14:$B$33,Prosumer_ONE!$R$14:$R$33))</f>
        <v>0</v>
      </c>
      <c r="H306" s="38">
        <f>IF(H110=0,0,_xlfn.XLOOKUP(H$288,Prosumer_ONE!$B$14:$B$33,Prosumer_ONE!$R$14:$R$33))</f>
        <v>0</v>
      </c>
      <c r="I306" s="38">
        <f>IF(I110=0,0,_xlfn.XLOOKUP(I$288,Prosumer_ONE!$B$14:$B$33,Prosumer_ONE!$R$14:$R$33))</f>
        <v>0</v>
      </c>
      <c r="J306" s="38">
        <f>IF(J110=0,0,_xlfn.XLOOKUP(J$288,Prosumer_ONE!$B$14:$B$33,Prosumer_ONE!$R$14:$R$33))</f>
        <v>0</v>
      </c>
      <c r="K306" s="38">
        <f>IF(K110=0,0,_xlfn.XLOOKUP(K$288,Prosumer_ONE!$B$14:$B$33,Prosumer_ONE!$R$14:$R$33))</f>
        <v>0</v>
      </c>
      <c r="L306" s="38">
        <f>IF(L110=0,0,_xlfn.XLOOKUP(L$288,Prosumer_ONE!$B$14:$B$33,Prosumer_ONE!$R$14:$R$33))</f>
        <v>0</v>
      </c>
      <c r="M306" s="38">
        <f>IF(M110=0,0,_xlfn.XLOOKUP(M$288,Prosumer_ONE!$B$14:$B$33,Prosumer_ONE!$R$14:$R$33))</f>
        <v>0</v>
      </c>
      <c r="N306" s="38">
        <f>IF(N110=0,0,_xlfn.XLOOKUP(N$288,Prosumer_ONE!$B$14:$B$33,Prosumer_ONE!$R$14:$R$33))</f>
        <v>0</v>
      </c>
      <c r="O306" s="38">
        <f>IF(O110=0,0,_xlfn.XLOOKUP(O$288,Prosumer_ONE!$B$14:$B$33,Prosumer_ONE!$R$14:$R$33))</f>
        <v>0</v>
      </c>
      <c r="P306" s="38">
        <f>IF(P110=0,0,_xlfn.XLOOKUP(P$288,Prosumer_ONE!$B$14:$B$33,Prosumer_ONE!$R$14:$R$33))</f>
        <v>0</v>
      </c>
      <c r="Q306" s="38">
        <f>IF(Q110=0,0,_xlfn.XLOOKUP(Q$288,Prosumer_ONE!$B$14:$B$33,Prosumer_ONE!$R$14:$R$33))</f>
        <v>0</v>
      </c>
      <c r="R306" s="38">
        <f>IF(R110=0,0,_xlfn.XLOOKUP(R$288,Prosumer_ONE!$B$14:$B$33,Prosumer_ONE!$R$14:$R$33))</f>
        <v>0</v>
      </c>
      <c r="S306" s="38">
        <f>IF(S110=0,0,_xlfn.XLOOKUP(S$288,Prosumer_ONE!$B$14:$B$33,Prosumer_ONE!$R$14:$R$33))</f>
        <v>0</v>
      </c>
      <c r="T306" s="38">
        <f>IF(T110=0,0,_xlfn.XLOOKUP(T$288,Prosumer_ONE!$B$14:$B$33,Prosumer_ONE!$R$14:$R$33))</f>
        <v>0</v>
      </c>
      <c r="U306" s="38">
        <f>IF(U110=0,0,_xlfn.XLOOKUP(U$288,Prosumer_ONE!$B$14:$B$33,Prosumer_ONE!$R$14:$R$33))</f>
        <v>0</v>
      </c>
      <c r="V306">
        <v>18</v>
      </c>
      <c r="Z306">
        <v>18</v>
      </c>
      <c r="AA306" s="38">
        <f>IF(AA110=0,0,_xlfn.XLOOKUP(AA$288,Prosumer_ANE!$B$14:$B$33,Prosumer_ANE!$R$14:$R$33))</f>
        <v>0</v>
      </c>
      <c r="AB306" s="38">
        <f>IF(AB110=0,0,_xlfn.XLOOKUP(AB$288,Prosumer_ANE!$B$14:$B$33,Prosumer_ANE!$R$14:$R$33))</f>
        <v>0</v>
      </c>
      <c r="AC306" s="38">
        <f>IF(AC110=0,0,_xlfn.XLOOKUP(AC$288,Prosumer_ANE!$B$14:$B$33,Prosumer_ANE!$R$14:$R$33))</f>
        <v>0</v>
      </c>
      <c r="AD306" s="38">
        <f>IF(AD110=0,0,_xlfn.XLOOKUP(AD$288,Prosumer_ANE!$B$14:$B$33,Prosumer_ANE!$R$14:$R$33))</f>
        <v>0</v>
      </c>
      <c r="AE306" s="38">
        <f>IF(AE110=0,0,_xlfn.XLOOKUP(AE$288,Prosumer_ANE!$B$14:$B$33,Prosumer_ANE!$R$14:$R$33))</f>
        <v>0</v>
      </c>
      <c r="AF306" s="38">
        <f>IF(AF110=0,0,_xlfn.XLOOKUP(AF$288,Prosumer_ANE!$B$14:$B$33,Prosumer_ANE!$R$14:$R$33))</f>
        <v>0</v>
      </c>
      <c r="AG306" s="38">
        <f>IF(AG110=0,0,_xlfn.XLOOKUP(AG$288,Prosumer_ANE!$B$14:$B$33,Prosumer_ANE!$R$14:$R$33))</f>
        <v>0</v>
      </c>
      <c r="AH306" s="38">
        <f>IF(AH110=0,0,_xlfn.XLOOKUP(AH$288,Prosumer_ANE!$B$14:$B$33,Prosumer_ANE!$R$14:$R$33))</f>
        <v>0</v>
      </c>
      <c r="AI306" s="38">
        <f>IF(AI110=0,0,_xlfn.XLOOKUP(AI$288,Prosumer_ANE!$B$14:$B$33,Prosumer_ANE!$R$14:$R$33))</f>
        <v>0</v>
      </c>
      <c r="AJ306" s="38">
        <f>IF(AJ110=0,0,_xlfn.XLOOKUP(AJ$288,Prosumer_ANE!$B$14:$B$33,Prosumer_ANE!$R$14:$R$33))</f>
        <v>0</v>
      </c>
      <c r="AK306" s="38">
        <f>IF(AK110=0,0,_xlfn.XLOOKUP(AK$288,Prosumer_ANE!$B$14:$B$33,Prosumer_ANE!$R$14:$R$33))</f>
        <v>0</v>
      </c>
      <c r="AL306" s="38">
        <f>IF(AL110=0,0,_xlfn.XLOOKUP(AL$288,Prosumer_ANE!$B$14:$B$33,Prosumer_ANE!$R$14:$R$33))</f>
        <v>0</v>
      </c>
      <c r="AM306" s="38">
        <f>IF(AM110=0,0,_xlfn.XLOOKUP(AM$288,Prosumer_ANE!$B$14:$B$33,Prosumer_ANE!$R$14:$R$33))</f>
        <v>0</v>
      </c>
      <c r="AN306" s="38">
        <f>IF(AN110=0,0,_xlfn.XLOOKUP(AN$288,Prosumer_ANE!$B$14:$B$33,Prosumer_ANE!$R$14:$R$33))</f>
        <v>0</v>
      </c>
      <c r="AO306" s="38">
        <f>IF(AO110=0,0,_xlfn.XLOOKUP(AO$288,Prosumer_ANE!$B$14:$B$33,Prosumer_ANE!$R$14:$R$33))</f>
        <v>0</v>
      </c>
      <c r="AP306" s="38">
        <f>IF(AP110=0,0,_xlfn.XLOOKUP(AP$288,Prosumer_ANE!$B$14:$B$33,Prosumer_ANE!$R$14:$R$33))</f>
        <v>0</v>
      </c>
      <c r="AQ306" s="38">
        <f>IF(AQ110=0,0,_xlfn.XLOOKUP(AQ$288,Prosumer_ANE!$B$14:$B$33,Prosumer_ANE!$R$14:$R$33))</f>
        <v>0</v>
      </c>
      <c r="AR306" s="38">
        <f>IF(AR110=0,0,_xlfn.XLOOKUP(AR$288,Prosumer_ANE!$B$14:$B$33,Prosumer_ANE!$R$14:$R$33))</f>
        <v>0</v>
      </c>
      <c r="AS306" s="38">
        <f>IF(AS110=0,0,_xlfn.XLOOKUP(AS$288,Prosumer_ANE!$B$14:$B$33,Prosumer_ANE!$R$14:$R$33))</f>
        <v>0</v>
      </c>
      <c r="AT306" s="38">
        <f>IF(AT110=0,0,_xlfn.XLOOKUP(AT$288,Prosumer_ANE!$B$14:$B$33,Prosumer_ANE!$R$14:$R$33))</f>
        <v>0</v>
      </c>
      <c r="AU306">
        <v>18</v>
      </c>
    </row>
    <row r="307" spans="1:47">
      <c r="A307">
        <v>19</v>
      </c>
      <c r="B307" s="38">
        <f>IF(B111=0,0,_xlfn.XLOOKUP(B$288,Prosumer_ONE!$B$14:$B$33,Prosumer_ONE!$R$14:$R$33))</f>
        <v>0</v>
      </c>
      <c r="C307" s="38">
        <f>IF(C111=0,0,_xlfn.XLOOKUP(C$288,Prosumer_ONE!$B$14:$B$33,Prosumer_ONE!$R$14:$R$33))</f>
        <v>0</v>
      </c>
      <c r="D307" s="38">
        <f>IF(D111=0,0,_xlfn.XLOOKUP(D$288,Prosumer_ONE!$B$14:$B$33,Prosumer_ONE!$R$14:$R$33))</f>
        <v>0</v>
      </c>
      <c r="E307" s="38">
        <f>IF(E111=0,0,_xlfn.XLOOKUP(E$288,Prosumer_ONE!$B$14:$B$33,Prosumer_ONE!$R$14:$R$33))</f>
        <v>0</v>
      </c>
      <c r="F307" s="38">
        <f>IF(F111=0,0,_xlfn.XLOOKUP(F$288,Prosumer_ONE!$B$14:$B$33,Prosumer_ONE!$R$14:$R$33))</f>
        <v>0</v>
      </c>
      <c r="G307" s="38">
        <f>IF(G111=0,0,_xlfn.XLOOKUP(G$288,Prosumer_ONE!$B$14:$B$33,Prosumer_ONE!$R$14:$R$33))</f>
        <v>0</v>
      </c>
      <c r="H307" s="38">
        <f>IF(H111=0,0,_xlfn.XLOOKUP(H$288,Prosumer_ONE!$B$14:$B$33,Prosumer_ONE!$R$14:$R$33))</f>
        <v>0</v>
      </c>
      <c r="I307" s="38">
        <f>IF(I111=0,0,_xlfn.XLOOKUP(I$288,Prosumer_ONE!$B$14:$B$33,Prosumer_ONE!$R$14:$R$33))</f>
        <v>0</v>
      </c>
      <c r="J307" s="38">
        <f>IF(J111=0,0,_xlfn.XLOOKUP(J$288,Prosumer_ONE!$B$14:$B$33,Prosumer_ONE!$R$14:$R$33))</f>
        <v>0</v>
      </c>
      <c r="K307" s="38">
        <f>IF(K111=0,0,_xlfn.XLOOKUP(K$288,Prosumer_ONE!$B$14:$B$33,Prosumer_ONE!$R$14:$R$33))</f>
        <v>0</v>
      </c>
      <c r="L307" s="38">
        <f>IF(L111=0,0,_xlfn.XLOOKUP(L$288,Prosumer_ONE!$B$14:$B$33,Prosumer_ONE!$R$14:$R$33))</f>
        <v>0</v>
      </c>
      <c r="M307" s="38">
        <f>IF(M111=0,0,_xlfn.XLOOKUP(M$288,Prosumer_ONE!$B$14:$B$33,Prosumer_ONE!$R$14:$R$33))</f>
        <v>0</v>
      </c>
      <c r="N307" s="38">
        <f>IF(N111=0,0,_xlfn.XLOOKUP(N$288,Prosumer_ONE!$B$14:$B$33,Prosumer_ONE!$R$14:$R$33))</f>
        <v>0</v>
      </c>
      <c r="O307" s="38">
        <f>IF(O111=0,0,_xlfn.XLOOKUP(O$288,Prosumer_ONE!$B$14:$B$33,Prosumer_ONE!$R$14:$R$33))</f>
        <v>0</v>
      </c>
      <c r="P307" s="38">
        <f>IF(P111=0,0,_xlfn.XLOOKUP(P$288,Prosumer_ONE!$B$14:$B$33,Prosumer_ONE!$R$14:$R$33))</f>
        <v>0</v>
      </c>
      <c r="Q307" s="38">
        <f>IF(Q111=0,0,_xlfn.XLOOKUP(Q$288,Prosumer_ONE!$B$14:$B$33,Prosumer_ONE!$R$14:$R$33))</f>
        <v>0</v>
      </c>
      <c r="R307" s="38">
        <f>IF(R111=0,0,_xlfn.XLOOKUP(R$288,Prosumer_ONE!$B$14:$B$33,Prosumer_ONE!$R$14:$R$33))</f>
        <v>0</v>
      </c>
      <c r="S307" s="38">
        <f>IF(S111=0,0,_xlfn.XLOOKUP(S$288,Prosumer_ONE!$B$14:$B$33,Prosumer_ONE!$R$14:$R$33))</f>
        <v>0</v>
      </c>
      <c r="T307" s="38">
        <f>IF(T111=0,0,_xlfn.XLOOKUP(T$288,Prosumer_ONE!$B$14:$B$33,Prosumer_ONE!$R$14:$R$33))</f>
        <v>0</v>
      </c>
      <c r="U307" s="38">
        <f>IF(U111=0,0,_xlfn.XLOOKUP(U$288,Prosumer_ONE!$B$14:$B$33,Prosumer_ONE!$R$14:$R$33))</f>
        <v>0</v>
      </c>
      <c r="V307">
        <v>19</v>
      </c>
      <c r="Z307">
        <v>19</v>
      </c>
      <c r="AA307" s="38">
        <f>IF(AA111=0,0,_xlfn.XLOOKUP(AA$288,Prosumer_ANE!$B$14:$B$33,Prosumer_ANE!$R$14:$R$33))</f>
        <v>0</v>
      </c>
      <c r="AB307" s="38">
        <f>IF(AB111=0,0,_xlfn.XLOOKUP(AB$288,Prosumer_ANE!$B$14:$B$33,Prosumer_ANE!$R$14:$R$33))</f>
        <v>0</v>
      </c>
      <c r="AC307" s="38">
        <f>IF(AC111=0,0,_xlfn.XLOOKUP(AC$288,Prosumer_ANE!$B$14:$B$33,Prosumer_ANE!$R$14:$R$33))</f>
        <v>0</v>
      </c>
      <c r="AD307" s="38">
        <f>IF(AD111=0,0,_xlfn.XLOOKUP(AD$288,Prosumer_ANE!$B$14:$B$33,Prosumer_ANE!$R$14:$R$33))</f>
        <v>0</v>
      </c>
      <c r="AE307" s="38">
        <f>IF(AE111=0,0,_xlfn.XLOOKUP(AE$288,Prosumer_ANE!$B$14:$B$33,Prosumer_ANE!$R$14:$R$33))</f>
        <v>0</v>
      </c>
      <c r="AF307" s="38">
        <f>IF(AF111=0,0,_xlfn.XLOOKUP(AF$288,Prosumer_ANE!$B$14:$B$33,Prosumer_ANE!$R$14:$R$33))</f>
        <v>0</v>
      </c>
      <c r="AG307" s="38">
        <f>IF(AG111=0,0,_xlfn.XLOOKUP(AG$288,Prosumer_ANE!$B$14:$B$33,Prosumer_ANE!$R$14:$R$33))</f>
        <v>0</v>
      </c>
      <c r="AH307" s="38">
        <f>IF(AH111=0,0,_xlfn.XLOOKUP(AH$288,Prosumer_ANE!$B$14:$B$33,Prosumer_ANE!$R$14:$R$33))</f>
        <v>0</v>
      </c>
      <c r="AI307" s="38">
        <f>IF(AI111=0,0,_xlfn.XLOOKUP(AI$288,Prosumer_ANE!$B$14:$B$33,Prosumer_ANE!$R$14:$R$33))</f>
        <v>0</v>
      </c>
      <c r="AJ307" s="38">
        <f>IF(AJ111=0,0,_xlfn.XLOOKUP(AJ$288,Prosumer_ANE!$B$14:$B$33,Prosumer_ANE!$R$14:$R$33))</f>
        <v>0</v>
      </c>
      <c r="AK307" s="38">
        <f>IF(AK111=0,0,_xlfn.XLOOKUP(AK$288,Prosumer_ANE!$B$14:$B$33,Prosumer_ANE!$R$14:$R$33))</f>
        <v>0</v>
      </c>
      <c r="AL307" s="38">
        <f>IF(AL111=0,0,_xlfn.XLOOKUP(AL$288,Prosumer_ANE!$B$14:$B$33,Prosumer_ANE!$R$14:$R$33))</f>
        <v>0</v>
      </c>
      <c r="AM307" s="38">
        <f>IF(AM111=0,0,_xlfn.XLOOKUP(AM$288,Prosumer_ANE!$B$14:$B$33,Prosumer_ANE!$R$14:$R$33))</f>
        <v>0</v>
      </c>
      <c r="AN307" s="38">
        <f>IF(AN111=0,0,_xlfn.XLOOKUP(AN$288,Prosumer_ANE!$B$14:$B$33,Prosumer_ANE!$R$14:$R$33))</f>
        <v>0</v>
      </c>
      <c r="AO307" s="38">
        <f>IF(AO111=0,0,_xlfn.XLOOKUP(AO$288,Prosumer_ANE!$B$14:$B$33,Prosumer_ANE!$R$14:$R$33))</f>
        <v>0</v>
      </c>
      <c r="AP307" s="38">
        <f>IF(AP111=0,0,_xlfn.XLOOKUP(AP$288,Prosumer_ANE!$B$14:$B$33,Prosumer_ANE!$R$14:$R$33))</f>
        <v>0</v>
      </c>
      <c r="AQ307" s="38">
        <f>IF(AQ111=0,0,_xlfn.XLOOKUP(AQ$288,Prosumer_ANE!$B$14:$B$33,Prosumer_ANE!$R$14:$R$33))</f>
        <v>0</v>
      </c>
      <c r="AR307" s="38">
        <f>IF(AR111=0,0,_xlfn.XLOOKUP(AR$288,Prosumer_ANE!$B$14:$B$33,Prosumer_ANE!$R$14:$R$33))</f>
        <v>0</v>
      </c>
      <c r="AS307" s="38">
        <f>IF(AS111=0,0,_xlfn.XLOOKUP(AS$288,Prosumer_ANE!$B$14:$B$33,Prosumer_ANE!$R$14:$R$33))</f>
        <v>0</v>
      </c>
      <c r="AT307" s="38">
        <f>IF(AT111=0,0,_xlfn.XLOOKUP(AT$288,Prosumer_ANE!$B$14:$B$33,Prosumer_ANE!$R$14:$R$33))</f>
        <v>0</v>
      </c>
      <c r="AU307">
        <v>19</v>
      </c>
    </row>
    <row r="308" spans="1:47">
      <c r="A308">
        <v>20</v>
      </c>
      <c r="B308" s="38">
        <f>IF(B112=0,0,_xlfn.XLOOKUP(B$288,Prosumer_ONE!$B$14:$B$33,Prosumer_ONE!$R$14:$R$33))</f>
        <v>0</v>
      </c>
      <c r="C308" s="38">
        <f>IF(C112=0,0,_xlfn.XLOOKUP(C$288,Prosumer_ONE!$B$14:$B$33,Prosumer_ONE!$R$14:$R$33))</f>
        <v>0</v>
      </c>
      <c r="D308" s="38">
        <f>IF(D112=0,0,_xlfn.XLOOKUP(D$288,Prosumer_ONE!$B$14:$B$33,Prosumer_ONE!$R$14:$R$33))</f>
        <v>0</v>
      </c>
      <c r="E308" s="38">
        <f>IF(E112=0,0,_xlfn.XLOOKUP(E$288,Prosumer_ONE!$B$14:$B$33,Prosumer_ONE!$R$14:$R$33))</f>
        <v>0</v>
      </c>
      <c r="F308" s="38">
        <f>IF(F112=0,0,_xlfn.XLOOKUP(F$288,Prosumer_ONE!$B$14:$B$33,Prosumer_ONE!$R$14:$R$33))</f>
        <v>0</v>
      </c>
      <c r="G308" s="38">
        <f>IF(G112=0,0,_xlfn.XLOOKUP(G$288,Prosumer_ONE!$B$14:$B$33,Prosumer_ONE!$R$14:$R$33))</f>
        <v>0</v>
      </c>
      <c r="H308" s="38">
        <f>IF(H112=0,0,_xlfn.XLOOKUP(H$288,Prosumer_ONE!$B$14:$B$33,Prosumer_ONE!$R$14:$R$33))</f>
        <v>0</v>
      </c>
      <c r="I308" s="38">
        <f>IF(I112=0,0,_xlfn.XLOOKUP(I$288,Prosumer_ONE!$B$14:$B$33,Prosumer_ONE!$R$14:$R$33))</f>
        <v>0</v>
      </c>
      <c r="J308" s="38">
        <f>IF(J112=0,0,_xlfn.XLOOKUP(J$288,Prosumer_ONE!$B$14:$B$33,Prosumer_ONE!$R$14:$R$33))</f>
        <v>0</v>
      </c>
      <c r="K308" s="38">
        <f>IF(K112=0,0,_xlfn.XLOOKUP(K$288,Prosumer_ONE!$B$14:$B$33,Prosumer_ONE!$R$14:$R$33))</f>
        <v>0</v>
      </c>
      <c r="L308" s="38">
        <f>IF(L112=0,0,_xlfn.XLOOKUP(L$288,Prosumer_ONE!$B$14:$B$33,Prosumer_ONE!$R$14:$R$33))</f>
        <v>0</v>
      </c>
      <c r="M308" s="38">
        <f>IF(M112=0,0,_xlfn.XLOOKUP(M$288,Prosumer_ONE!$B$14:$B$33,Prosumer_ONE!$R$14:$R$33))</f>
        <v>0</v>
      </c>
      <c r="N308" s="38">
        <f>IF(N112=0,0,_xlfn.XLOOKUP(N$288,Prosumer_ONE!$B$14:$B$33,Prosumer_ONE!$R$14:$R$33))</f>
        <v>0</v>
      </c>
      <c r="O308" s="38">
        <f>IF(O112=0,0,_xlfn.XLOOKUP(O$288,Prosumer_ONE!$B$14:$B$33,Prosumer_ONE!$R$14:$R$33))</f>
        <v>0</v>
      </c>
      <c r="P308" s="38">
        <f>IF(P112=0,0,_xlfn.XLOOKUP(P$288,Prosumer_ONE!$B$14:$B$33,Prosumer_ONE!$R$14:$R$33))</f>
        <v>0</v>
      </c>
      <c r="Q308" s="38">
        <f>IF(Q112=0,0,_xlfn.XLOOKUP(Q$288,Prosumer_ONE!$B$14:$B$33,Prosumer_ONE!$R$14:$R$33))</f>
        <v>0</v>
      </c>
      <c r="R308" s="38">
        <f>IF(R112=0,0,_xlfn.XLOOKUP(R$288,Prosumer_ONE!$B$14:$B$33,Prosumer_ONE!$R$14:$R$33))</f>
        <v>0</v>
      </c>
      <c r="S308" s="38">
        <f>IF(S112=0,0,_xlfn.XLOOKUP(S$288,Prosumer_ONE!$B$14:$B$33,Prosumer_ONE!$R$14:$R$33))</f>
        <v>0</v>
      </c>
      <c r="T308" s="38">
        <f>IF(T112=0,0,_xlfn.XLOOKUP(T$288,Prosumer_ONE!$B$14:$B$33,Prosumer_ONE!$R$14:$R$33))</f>
        <v>0</v>
      </c>
      <c r="U308" s="38">
        <f>IF(U112=0,0,_xlfn.XLOOKUP(U$288,Prosumer_ONE!$B$14:$B$33,Prosumer_ONE!$R$14:$R$33))</f>
        <v>0</v>
      </c>
      <c r="V308">
        <v>20</v>
      </c>
      <c r="Z308">
        <v>20</v>
      </c>
      <c r="AA308" s="38">
        <f>IF(AA112=0,0,_xlfn.XLOOKUP(AA$288,Prosumer_ANE!$B$14:$B$33,Prosumer_ANE!$R$14:$R$33))</f>
        <v>0</v>
      </c>
      <c r="AB308" s="38">
        <f>IF(AB112=0,0,_xlfn.XLOOKUP(AB$288,Prosumer_ANE!$B$14:$B$33,Prosumer_ANE!$R$14:$R$33))</f>
        <v>0</v>
      </c>
      <c r="AC308" s="38">
        <f>IF(AC112=0,0,_xlfn.XLOOKUP(AC$288,Prosumer_ANE!$B$14:$B$33,Prosumer_ANE!$R$14:$R$33))</f>
        <v>0</v>
      </c>
      <c r="AD308" s="38">
        <f>IF(AD112=0,0,_xlfn.XLOOKUP(AD$288,Prosumer_ANE!$B$14:$B$33,Prosumer_ANE!$R$14:$R$33))</f>
        <v>0</v>
      </c>
      <c r="AE308" s="38">
        <f>IF(AE112=0,0,_xlfn.XLOOKUP(AE$288,Prosumer_ANE!$B$14:$B$33,Prosumer_ANE!$R$14:$R$33))</f>
        <v>0</v>
      </c>
      <c r="AF308" s="38">
        <f>IF(AF112=0,0,_xlfn.XLOOKUP(AF$288,Prosumer_ANE!$B$14:$B$33,Prosumer_ANE!$R$14:$R$33))</f>
        <v>0</v>
      </c>
      <c r="AG308" s="38">
        <f>IF(AG112=0,0,_xlfn.XLOOKUP(AG$288,Prosumer_ANE!$B$14:$B$33,Prosumer_ANE!$R$14:$R$33))</f>
        <v>0</v>
      </c>
      <c r="AH308" s="38">
        <f>IF(AH112=0,0,_xlfn.XLOOKUP(AH$288,Prosumer_ANE!$B$14:$B$33,Prosumer_ANE!$R$14:$R$33))</f>
        <v>0</v>
      </c>
      <c r="AI308" s="38">
        <f>IF(AI112=0,0,_xlfn.XLOOKUP(AI$288,Prosumer_ANE!$B$14:$B$33,Prosumer_ANE!$R$14:$R$33))</f>
        <v>0</v>
      </c>
      <c r="AJ308" s="38">
        <f>IF(AJ112=0,0,_xlfn.XLOOKUP(AJ$288,Prosumer_ANE!$B$14:$B$33,Prosumer_ANE!$R$14:$R$33))</f>
        <v>0</v>
      </c>
      <c r="AK308" s="38">
        <f>IF(AK112=0,0,_xlfn.XLOOKUP(AK$288,Prosumer_ANE!$B$14:$B$33,Prosumer_ANE!$R$14:$R$33))</f>
        <v>0</v>
      </c>
      <c r="AL308" s="38">
        <f>IF(AL112=0,0,_xlfn.XLOOKUP(AL$288,Prosumer_ANE!$B$14:$B$33,Prosumer_ANE!$R$14:$R$33))</f>
        <v>0</v>
      </c>
      <c r="AM308" s="38">
        <f>IF(AM112=0,0,_xlfn.XLOOKUP(AM$288,Prosumer_ANE!$B$14:$B$33,Prosumer_ANE!$R$14:$R$33))</f>
        <v>0</v>
      </c>
      <c r="AN308" s="38">
        <f>IF(AN112=0,0,_xlfn.XLOOKUP(AN$288,Prosumer_ANE!$B$14:$B$33,Prosumer_ANE!$R$14:$R$33))</f>
        <v>0</v>
      </c>
      <c r="AO308" s="38">
        <f>IF(AO112=0,0,_xlfn.XLOOKUP(AO$288,Prosumer_ANE!$B$14:$B$33,Prosumer_ANE!$R$14:$R$33))</f>
        <v>0</v>
      </c>
      <c r="AP308" s="38">
        <f>IF(AP112=0,0,_xlfn.XLOOKUP(AP$288,Prosumer_ANE!$B$14:$B$33,Prosumer_ANE!$R$14:$R$33))</f>
        <v>0</v>
      </c>
      <c r="AQ308" s="38">
        <f>IF(AQ112=0,0,_xlfn.XLOOKUP(AQ$288,Prosumer_ANE!$B$14:$B$33,Prosumer_ANE!$R$14:$R$33))</f>
        <v>0</v>
      </c>
      <c r="AR308" s="38">
        <f>IF(AR112=0,0,_xlfn.XLOOKUP(AR$288,Prosumer_ANE!$B$14:$B$33,Prosumer_ANE!$R$14:$R$33))</f>
        <v>0</v>
      </c>
      <c r="AS308" s="38">
        <f>IF(AS112=0,0,_xlfn.XLOOKUP(AS$288,Prosumer_ANE!$B$14:$B$33,Prosumer_ANE!$R$14:$R$33))</f>
        <v>0</v>
      </c>
      <c r="AT308" s="38">
        <f>IF(AT112=0,0,_xlfn.XLOOKUP(AT$288,Prosumer_ANE!$B$14:$B$33,Prosumer_ANE!$R$14:$R$33))</f>
        <v>0</v>
      </c>
      <c r="AU308">
        <v>20</v>
      </c>
    </row>
    <row r="309" spans="1:47">
      <c r="B309" s="73">
        <f>MAX(B310:B311)</f>
        <v>0</v>
      </c>
      <c r="C309" s="73">
        <f t="shared" ref="C309:U309" si="14">MAX(C310:C311)</f>
        <v>0</v>
      </c>
      <c r="D309" s="73">
        <f t="shared" si="14"/>
        <v>0</v>
      </c>
      <c r="E309" s="73">
        <f t="shared" si="14"/>
        <v>0</v>
      </c>
      <c r="F309" s="73">
        <f t="shared" si="14"/>
        <v>0</v>
      </c>
      <c r="G309" s="73">
        <f t="shared" si="14"/>
        <v>0</v>
      </c>
      <c r="H309" s="73">
        <f t="shared" si="14"/>
        <v>0</v>
      </c>
      <c r="I309" s="73">
        <f t="shared" si="14"/>
        <v>0</v>
      </c>
      <c r="J309" s="73">
        <f t="shared" si="14"/>
        <v>0</v>
      </c>
      <c r="K309" s="73">
        <f t="shared" si="14"/>
        <v>0</v>
      </c>
      <c r="L309" s="73">
        <f t="shared" si="14"/>
        <v>0</v>
      </c>
      <c r="M309" s="73">
        <f t="shared" si="14"/>
        <v>0</v>
      </c>
      <c r="N309" s="73">
        <f t="shared" si="14"/>
        <v>0</v>
      </c>
      <c r="O309" s="73">
        <f t="shared" si="14"/>
        <v>0</v>
      </c>
      <c r="P309" s="73">
        <f t="shared" si="14"/>
        <v>0</v>
      </c>
      <c r="Q309" s="73">
        <f t="shared" si="14"/>
        <v>0</v>
      </c>
      <c r="R309" s="73">
        <f t="shared" si="14"/>
        <v>0</v>
      </c>
      <c r="S309" s="73">
        <f t="shared" si="14"/>
        <v>0</v>
      </c>
      <c r="T309" s="73">
        <f t="shared" si="14"/>
        <v>0</v>
      </c>
      <c r="U309" s="73">
        <f t="shared" si="14"/>
        <v>0</v>
      </c>
      <c r="AA309" s="73">
        <f>MAX(AA310:AA311)</f>
        <v>0</v>
      </c>
      <c r="AB309" s="73">
        <f t="shared" ref="AB309:AT309" si="15">MAX(AB310:AB311)</f>
        <v>0</v>
      </c>
      <c r="AC309" s="73">
        <f t="shared" si="15"/>
        <v>0</v>
      </c>
      <c r="AD309" s="73">
        <f t="shared" si="15"/>
        <v>0</v>
      </c>
      <c r="AE309" s="73">
        <f t="shared" si="15"/>
        <v>0</v>
      </c>
      <c r="AF309" s="73">
        <f t="shared" si="15"/>
        <v>0</v>
      </c>
      <c r="AG309" s="73">
        <f t="shared" si="15"/>
        <v>0</v>
      </c>
      <c r="AH309" s="73">
        <f t="shared" si="15"/>
        <v>0</v>
      </c>
      <c r="AI309" s="73">
        <f t="shared" si="15"/>
        <v>0</v>
      </c>
      <c r="AJ309" s="73">
        <f t="shared" si="15"/>
        <v>0</v>
      </c>
      <c r="AK309" s="73">
        <f t="shared" si="15"/>
        <v>0</v>
      </c>
      <c r="AL309" s="73">
        <f t="shared" si="15"/>
        <v>0</v>
      </c>
      <c r="AM309" s="73">
        <f t="shared" si="15"/>
        <v>0</v>
      </c>
      <c r="AN309" s="73">
        <f t="shared" si="15"/>
        <v>0</v>
      </c>
      <c r="AO309" s="73">
        <f t="shared" si="15"/>
        <v>0</v>
      </c>
      <c r="AP309" s="73">
        <f t="shared" si="15"/>
        <v>0</v>
      </c>
      <c r="AQ309" s="73">
        <f t="shared" si="15"/>
        <v>0</v>
      </c>
      <c r="AR309" s="73">
        <f t="shared" si="15"/>
        <v>0</v>
      </c>
      <c r="AS309" s="73">
        <f t="shared" si="15"/>
        <v>0</v>
      </c>
      <c r="AT309" s="73">
        <f t="shared" si="15"/>
        <v>0</v>
      </c>
    </row>
    <row r="310" spans="1:47">
      <c r="A310" t="s">
        <v>35</v>
      </c>
      <c r="B310" s="38">
        <f>MAX(B289)</f>
        <v>0</v>
      </c>
      <c r="C310" s="38">
        <f>MAX(C289)</f>
        <v>0</v>
      </c>
      <c r="D310" s="38">
        <f>MAX(D289:D290)</f>
        <v>0</v>
      </c>
      <c r="E310" s="38">
        <f>MAX(E289:E291)</f>
        <v>0</v>
      </c>
      <c r="F310" s="38">
        <f>MAX(F289:F292)</f>
        <v>0</v>
      </c>
      <c r="G310" s="38">
        <f>MAX(G289:G293)</f>
        <v>0</v>
      </c>
      <c r="H310" s="38">
        <f>MAX(H289:H294)</f>
        <v>0</v>
      </c>
      <c r="I310" s="38">
        <f>MAX(I289:I295)</f>
        <v>0</v>
      </c>
      <c r="J310" s="38">
        <f>MAX(J289:J296)</f>
        <v>0</v>
      </c>
      <c r="K310" s="38">
        <f>MAX(K289:K297)</f>
        <v>0</v>
      </c>
      <c r="L310" s="38">
        <f>MAX(L289:L298)</f>
        <v>0</v>
      </c>
      <c r="M310" s="38">
        <f>MAX(M289:M299)</f>
        <v>0</v>
      </c>
      <c r="N310" s="38">
        <f>MAX(N289:N300)</f>
        <v>0</v>
      </c>
      <c r="O310" s="38">
        <f>MAX(O289:O301)</f>
        <v>0</v>
      </c>
      <c r="P310" s="38">
        <f>MAX(P289:P302)</f>
        <v>0</v>
      </c>
      <c r="Q310" s="38">
        <f>MAX(Q289:Q303)</f>
        <v>0</v>
      </c>
      <c r="R310" s="38">
        <f>MAX(R289:R304)</f>
        <v>0</v>
      </c>
      <c r="S310" s="38">
        <f>MAX(S289:S305)</f>
        <v>0</v>
      </c>
      <c r="T310" s="38">
        <f>MAX(T289:T306)</f>
        <v>0</v>
      </c>
      <c r="U310" s="38">
        <f>MAX(U289:U307)</f>
        <v>0</v>
      </c>
      <c r="Z310" t="s">
        <v>35</v>
      </c>
      <c r="AA310" s="38">
        <f>MAX(AA289)</f>
        <v>0</v>
      </c>
      <c r="AB310" s="38">
        <f>MAX(AB289)</f>
        <v>0</v>
      </c>
      <c r="AC310" s="38">
        <f>MAX(AC289:AC290)</f>
        <v>0</v>
      </c>
      <c r="AD310" s="38">
        <f>MAX(AD289:AD291)</f>
        <v>0</v>
      </c>
      <c r="AE310" s="38">
        <f>MAX(AE289:AE292)</f>
        <v>0</v>
      </c>
      <c r="AF310" s="38">
        <f>MAX(AF289:AF293)</f>
        <v>0</v>
      </c>
      <c r="AG310" s="38">
        <f>MAX(AG289:AG294)</f>
        <v>0</v>
      </c>
      <c r="AH310" s="38">
        <f>MAX(AH289:AH295)</f>
        <v>0</v>
      </c>
      <c r="AI310" s="38">
        <f>MAX(AI289:AI296)</f>
        <v>0</v>
      </c>
      <c r="AJ310" s="38">
        <f>MAX(AJ289:AJ297)</f>
        <v>0</v>
      </c>
      <c r="AK310" s="38">
        <f>MAX(AK289:AK298)</f>
        <v>0</v>
      </c>
      <c r="AL310" s="38">
        <f>MAX(AL289:AL299)</f>
        <v>0</v>
      </c>
      <c r="AM310" s="38">
        <f>MAX(AM289:AM300)</f>
        <v>0</v>
      </c>
      <c r="AN310" s="38">
        <f>MAX(AN289:AN301)</f>
        <v>0</v>
      </c>
      <c r="AO310" s="38">
        <f>MAX(AO289:AO302)</f>
        <v>0</v>
      </c>
      <c r="AP310" s="38">
        <f>MAX(AP289:AP303)</f>
        <v>0</v>
      </c>
      <c r="AQ310" s="38">
        <f>MAX(AQ289:AQ304)</f>
        <v>0</v>
      </c>
      <c r="AR310" s="38">
        <f>MAX(AR289:AR305)</f>
        <v>0</v>
      </c>
      <c r="AS310" s="38">
        <f>MAX(AS289:AS306)</f>
        <v>0</v>
      </c>
      <c r="AT310" s="38">
        <f>MAX(AT289:AT307)</f>
        <v>0</v>
      </c>
    </row>
    <row r="311" spans="1:47">
      <c r="A311" t="s">
        <v>36</v>
      </c>
      <c r="B311" s="38">
        <f>MAX(B290:B308)</f>
        <v>0</v>
      </c>
      <c r="C311" s="38">
        <f>MAX(C291:C308)</f>
        <v>0</v>
      </c>
      <c r="D311" s="38">
        <f>MAX(D292:D308)</f>
        <v>0</v>
      </c>
      <c r="E311" s="38">
        <f>MAX(E293:E308)</f>
        <v>0</v>
      </c>
      <c r="F311" s="38">
        <f>MAX(F294:F308)</f>
        <v>0</v>
      </c>
      <c r="G311" s="38">
        <f>MAX(G294:G308)</f>
        <v>0</v>
      </c>
      <c r="H311" s="38">
        <f>MAX(H296:H308)</f>
        <v>0</v>
      </c>
      <c r="I311" s="38">
        <f>MAX(I297:I308)</f>
        <v>0</v>
      </c>
      <c r="J311" s="38">
        <f>MAX(J298:J308)</f>
        <v>0</v>
      </c>
      <c r="K311" s="38">
        <f>MAX(K299:K308)</f>
        <v>0</v>
      </c>
      <c r="L311" s="38">
        <f>MAX(L300:L308)</f>
        <v>0</v>
      </c>
      <c r="M311" s="38">
        <f>MAX(M301:M308)</f>
        <v>0</v>
      </c>
      <c r="N311" s="38">
        <f>MAX(N302:N308)</f>
        <v>0</v>
      </c>
      <c r="O311" s="38">
        <f>MAX(O303:O308)</f>
        <v>0</v>
      </c>
      <c r="P311" s="38">
        <f>MAX(P304:P308)</f>
        <v>0</v>
      </c>
      <c r="Q311" s="38">
        <f>MAX(Q305:Q308)</f>
        <v>0</v>
      </c>
      <c r="R311" s="38">
        <f>MAX(R306:R308)</f>
        <v>0</v>
      </c>
      <c r="S311" s="38">
        <f>MAX(S307:S308)</f>
        <v>0</v>
      </c>
      <c r="T311" s="38">
        <f>MAX(T308)</f>
        <v>0</v>
      </c>
      <c r="U311" s="38">
        <f>MAX(U308)</f>
        <v>0</v>
      </c>
      <c r="Z311" t="s">
        <v>36</v>
      </c>
      <c r="AA311" s="38">
        <f>MAX(AA290:AA308)</f>
        <v>0</v>
      </c>
      <c r="AB311" s="38">
        <f>MAX(AB291:AB308)</f>
        <v>0</v>
      </c>
      <c r="AC311" s="38">
        <f>MAX(AC292:AC308)</f>
        <v>0</v>
      </c>
      <c r="AD311" s="38">
        <f>MAX(AD293:AD308)</f>
        <v>0</v>
      </c>
      <c r="AE311" s="38">
        <f>MAX(AE294:AE308)</f>
        <v>0</v>
      </c>
      <c r="AF311" s="38">
        <f>MAX(AF294:AF308)</f>
        <v>0</v>
      </c>
      <c r="AG311" s="38">
        <f>MAX(AG296:AG308)</f>
        <v>0</v>
      </c>
      <c r="AH311" s="38">
        <f>MAX(AH297:AH308)</f>
        <v>0</v>
      </c>
      <c r="AI311" s="38">
        <f>MAX(AI298:AI308)</f>
        <v>0</v>
      </c>
      <c r="AJ311" s="38">
        <f>MAX(AJ299:AJ308)</f>
        <v>0</v>
      </c>
      <c r="AK311" s="38">
        <f>MAX(AK300:AK308)</f>
        <v>0</v>
      </c>
      <c r="AL311" s="38">
        <f>MAX(AL301:AL308)</f>
        <v>0</v>
      </c>
      <c r="AM311" s="38">
        <f>MAX(AM302:AM308)</f>
        <v>0</v>
      </c>
      <c r="AN311" s="38">
        <f>MAX(AN303:AN308)</f>
        <v>0</v>
      </c>
      <c r="AO311" s="38">
        <f>MAX(AO304:AO308)</f>
        <v>0</v>
      </c>
      <c r="AP311" s="38">
        <f>MAX(AP305:AP308)</f>
        <v>0</v>
      </c>
      <c r="AQ311" s="38">
        <f>MAX(AQ306:AQ308)</f>
        <v>0</v>
      </c>
      <c r="AR311" s="38">
        <f>MAX(AR307:AR308)</f>
        <v>0</v>
      </c>
      <c r="AS311" s="38">
        <f>MAX(AS308)</f>
        <v>0</v>
      </c>
      <c r="AT311" s="38">
        <f>MAX(AT308)</f>
        <v>0</v>
      </c>
    </row>
    <row r="314" spans="1:47">
      <c r="A314" t="s">
        <v>459</v>
      </c>
      <c r="Z314" t="s">
        <v>472</v>
      </c>
    </row>
    <row r="316" spans="1:47" ht="26.3" customHeight="1">
      <c r="A316" s="41" t="s">
        <v>609</v>
      </c>
      <c r="B316">
        <v>1</v>
      </c>
      <c r="C316">
        <v>2</v>
      </c>
      <c r="D316">
        <v>3</v>
      </c>
      <c r="E316">
        <v>4</v>
      </c>
      <c r="F316">
        <v>5</v>
      </c>
      <c r="G316">
        <v>6</v>
      </c>
      <c r="H316">
        <v>7</v>
      </c>
      <c r="I316">
        <v>8</v>
      </c>
      <c r="J316">
        <v>9</v>
      </c>
      <c r="K316">
        <v>10</v>
      </c>
      <c r="L316">
        <v>11</v>
      </c>
      <c r="M316">
        <v>12</v>
      </c>
      <c r="N316">
        <v>13</v>
      </c>
      <c r="O316">
        <v>14</v>
      </c>
      <c r="P316">
        <v>15</v>
      </c>
      <c r="Q316">
        <v>16</v>
      </c>
      <c r="R316">
        <v>17</v>
      </c>
      <c r="S316">
        <v>18</v>
      </c>
      <c r="T316">
        <v>19</v>
      </c>
      <c r="U316">
        <v>20</v>
      </c>
      <c r="V316" s="47" t="s">
        <v>609</v>
      </c>
      <c r="Z316" s="41" t="s">
        <v>609</v>
      </c>
      <c r="AA316">
        <v>1</v>
      </c>
      <c r="AB316">
        <v>2</v>
      </c>
      <c r="AC316">
        <v>3</v>
      </c>
      <c r="AD316">
        <v>4</v>
      </c>
      <c r="AE316">
        <v>5</v>
      </c>
      <c r="AF316">
        <v>6</v>
      </c>
      <c r="AG316">
        <v>7</v>
      </c>
      <c r="AH316">
        <v>8</v>
      </c>
      <c r="AI316">
        <v>9</v>
      </c>
      <c r="AJ316">
        <v>10</v>
      </c>
      <c r="AK316">
        <v>11</v>
      </c>
      <c r="AL316">
        <v>12</v>
      </c>
      <c r="AM316">
        <v>13</v>
      </c>
      <c r="AN316">
        <v>14</v>
      </c>
      <c r="AO316">
        <v>15</v>
      </c>
      <c r="AP316">
        <v>16</v>
      </c>
      <c r="AQ316">
        <v>17</v>
      </c>
      <c r="AR316">
        <v>18</v>
      </c>
      <c r="AS316">
        <v>19</v>
      </c>
      <c r="AT316">
        <v>20</v>
      </c>
      <c r="AU316" s="47" t="s">
        <v>609</v>
      </c>
    </row>
    <row r="317" spans="1:47">
      <c r="A317">
        <v>1</v>
      </c>
      <c r="B317" s="38">
        <f>IF(B93=0,0,Prosumer_ONE!$R14)</f>
        <v>0</v>
      </c>
      <c r="C317" s="38">
        <f>IF(C93=0,0,Prosumer_ONE!$R14)</f>
        <v>0</v>
      </c>
      <c r="D317" s="38">
        <f>IF(D93=0,0,Prosumer_ONE!$R14)</f>
        <v>0</v>
      </c>
      <c r="E317" s="38">
        <f>IF(E93=0,0,Prosumer_ONE!$R14)</f>
        <v>0</v>
      </c>
      <c r="F317" s="38">
        <f>IF(F93=0,0,Prosumer_ONE!$R14)</f>
        <v>0</v>
      </c>
      <c r="G317" s="38">
        <f>IF(G93=0,0,Prosumer_ONE!$R14)</f>
        <v>0</v>
      </c>
      <c r="H317" s="38">
        <f>IF(H93=0,0,Prosumer_ONE!$R14)</f>
        <v>0</v>
      </c>
      <c r="I317" s="38">
        <f>IF(I93=0,0,Prosumer_ONE!$R14)</f>
        <v>0</v>
      </c>
      <c r="J317" s="38">
        <f>IF(J93=0,0,Prosumer_ONE!$R14)</f>
        <v>0</v>
      </c>
      <c r="K317" s="38">
        <f>IF(K93=0,0,Prosumer_ONE!$R14)</f>
        <v>0</v>
      </c>
      <c r="L317" s="38">
        <f>IF(L93=0,0,Prosumer_ONE!$R14)</f>
        <v>0</v>
      </c>
      <c r="M317" s="38">
        <f>IF(M93=0,0,Prosumer_ONE!$R14)</f>
        <v>0</v>
      </c>
      <c r="N317" s="38">
        <f>IF(N93=0,0,Prosumer_ONE!$R14)</f>
        <v>0</v>
      </c>
      <c r="O317" s="38">
        <f>IF(O93=0,0,Prosumer_ONE!$R14)</f>
        <v>0</v>
      </c>
      <c r="P317" s="38">
        <f>IF(P93=0,0,Prosumer_ONE!$R14)</f>
        <v>0</v>
      </c>
      <c r="Q317" s="38">
        <f>IF(Q93=0,0,Prosumer_ONE!$R14)</f>
        <v>0</v>
      </c>
      <c r="R317" s="38">
        <f>IF(R93=0,0,Prosumer_ONE!$R14)</f>
        <v>0</v>
      </c>
      <c r="S317" s="38">
        <f>IF(S93=0,0,Prosumer_ONE!$R14)</f>
        <v>0</v>
      </c>
      <c r="T317" s="38">
        <f>IF(T93=0,0,Prosumer_ONE!$R14)</f>
        <v>0</v>
      </c>
      <c r="U317" s="38">
        <f>IF(U93=0,0,Prosumer_ONE!$R14)</f>
        <v>0</v>
      </c>
      <c r="V317">
        <v>1</v>
      </c>
      <c r="Z317">
        <v>1</v>
      </c>
      <c r="AA317" s="38">
        <f>IF(AA93=0,0,Prosumer_ANE!$R14)</f>
        <v>0</v>
      </c>
      <c r="AB317" s="38">
        <f>IF(AB93=0,0,Prosumer_ANE!$R14)</f>
        <v>0</v>
      </c>
      <c r="AC317" s="38">
        <f>IF(AC93=0,0,Prosumer_ANE!$R14)</f>
        <v>0</v>
      </c>
      <c r="AD317" s="38">
        <f>IF(AD93=0,0,Prosumer_ANE!$R14)</f>
        <v>0</v>
      </c>
      <c r="AE317" s="38">
        <f>IF(AE93=0,0,Prosumer_ANE!$R14)</f>
        <v>0</v>
      </c>
      <c r="AF317" s="38">
        <f>IF(AF93=0,0,Prosumer_ANE!$R14)</f>
        <v>0</v>
      </c>
      <c r="AG317" s="38">
        <f>IF(AG93=0,0,Prosumer_ANE!$R14)</f>
        <v>0</v>
      </c>
      <c r="AH317" s="38">
        <f>IF(AH93=0,0,Prosumer_ANE!$R14)</f>
        <v>0</v>
      </c>
      <c r="AI317" s="38">
        <f>IF(AI93=0,0,Prosumer_ANE!$R14)</f>
        <v>0</v>
      </c>
      <c r="AJ317" s="38">
        <f>IF(AJ93=0,0,Prosumer_ANE!$R14)</f>
        <v>0</v>
      </c>
      <c r="AK317" s="38">
        <f>IF(AK93=0,0,Prosumer_ANE!$R14)</f>
        <v>0</v>
      </c>
      <c r="AL317" s="38">
        <f>IF(AL93=0,0,Prosumer_ANE!$R14)</f>
        <v>0</v>
      </c>
      <c r="AM317" s="38">
        <f>IF(AM93=0,0,Prosumer_ANE!$R14)</f>
        <v>0</v>
      </c>
      <c r="AN317" s="38">
        <f>IF(AN93=0,0,Prosumer_ANE!$R14)</f>
        <v>0</v>
      </c>
      <c r="AO317" s="38">
        <f>IF(AO93=0,0,Prosumer_ANE!$R14)</f>
        <v>0</v>
      </c>
      <c r="AP317" s="38">
        <f>IF(AP93=0,0,Prosumer_ANE!$R14)</f>
        <v>0</v>
      </c>
      <c r="AQ317" s="38">
        <f>IF(AQ93=0,0,Prosumer_ANE!$R14)</f>
        <v>0</v>
      </c>
      <c r="AR317" s="38">
        <f>IF(AR93=0,0,Prosumer_ANE!$R14)</f>
        <v>0</v>
      </c>
      <c r="AS317" s="38">
        <f>IF(AS93=0,0,Prosumer_ANE!$R14)</f>
        <v>0</v>
      </c>
      <c r="AT317" s="38">
        <f>IF(AT93=0,0,Prosumer_ANE!$R14)</f>
        <v>0</v>
      </c>
      <c r="AU317">
        <v>1</v>
      </c>
    </row>
    <row r="318" spans="1:47">
      <c r="A318">
        <v>2</v>
      </c>
      <c r="B318" s="38">
        <f>IF(B94=0,0,Prosumer_ONE!$R15)</f>
        <v>0</v>
      </c>
      <c r="C318" s="38">
        <f>IF(C94=0,0,Prosumer_ONE!$R15)</f>
        <v>0</v>
      </c>
      <c r="D318" s="38">
        <f>IF(D94=0,0,Prosumer_ONE!$R15)</f>
        <v>0</v>
      </c>
      <c r="E318" s="38">
        <f>IF(E94=0,0,Prosumer_ONE!$R15)</f>
        <v>0</v>
      </c>
      <c r="F318" s="38">
        <f>IF(F94=0,0,Prosumer_ONE!$R15)</f>
        <v>0</v>
      </c>
      <c r="G318" s="38">
        <f>IF(G94=0,0,Prosumer_ONE!$R15)</f>
        <v>0</v>
      </c>
      <c r="H318" s="38">
        <f>IF(H94=0,0,Prosumer_ONE!$R15)</f>
        <v>0</v>
      </c>
      <c r="I318" s="38">
        <f>IF(I94=0,0,Prosumer_ONE!$R15)</f>
        <v>0</v>
      </c>
      <c r="J318" s="38">
        <f>IF(J94=0,0,Prosumer_ONE!$R15)</f>
        <v>0</v>
      </c>
      <c r="K318" s="38">
        <f>IF(K94=0,0,Prosumer_ONE!$R15)</f>
        <v>0</v>
      </c>
      <c r="L318" s="38">
        <f>IF(L94=0,0,Prosumer_ONE!$R15)</f>
        <v>0</v>
      </c>
      <c r="M318" s="38">
        <f>IF(M94=0,0,Prosumer_ONE!$R15)</f>
        <v>0</v>
      </c>
      <c r="N318" s="38">
        <f>IF(N94=0,0,Prosumer_ONE!$R15)</f>
        <v>0</v>
      </c>
      <c r="O318" s="38">
        <f>IF(O94=0,0,Prosumer_ONE!$R15)</f>
        <v>0</v>
      </c>
      <c r="P318" s="38">
        <f>IF(P94=0,0,Prosumer_ONE!$R15)</f>
        <v>0</v>
      </c>
      <c r="Q318" s="38">
        <f>IF(Q94=0,0,Prosumer_ONE!$R15)</f>
        <v>0</v>
      </c>
      <c r="R318" s="38">
        <f>IF(R94=0,0,Prosumer_ONE!$R15)</f>
        <v>0</v>
      </c>
      <c r="S318" s="38">
        <f>IF(S94=0,0,Prosumer_ONE!$R15)</f>
        <v>0</v>
      </c>
      <c r="T318" s="38">
        <f>IF(T94=0,0,Prosumer_ONE!$R15)</f>
        <v>0</v>
      </c>
      <c r="U318" s="38">
        <f>IF(U94=0,0,Prosumer_ONE!$R15)</f>
        <v>0</v>
      </c>
      <c r="V318">
        <v>2</v>
      </c>
      <c r="Z318">
        <v>2</v>
      </c>
      <c r="AA318" s="38">
        <f>IF(AA94=0,0,Prosumer_ANE!$R15)</f>
        <v>0</v>
      </c>
      <c r="AB318" s="38">
        <f>IF(AB94=0,0,Prosumer_ANE!$R15)</f>
        <v>0</v>
      </c>
      <c r="AC318" s="38">
        <f>IF(AC94=0,0,Prosumer_ANE!$R15)</f>
        <v>0</v>
      </c>
      <c r="AD318" s="38">
        <f>IF(AD94=0,0,Prosumer_ANE!$R15)</f>
        <v>0</v>
      </c>
      <c r="AE318" s="38">
        <f>IF(AE94=0,0,Prosumer_ANE!$R15)</f>
        <v>0</v>
      </c>
      <c r="AF318" s="38">
        <f>IF(AF94=0,0,Prosumer_ANE!$R15)</f>
        <v>0</v>
      </c>
      <c r="AG318" s="38">
        <f>IF(AG94=0,0,Prosumer_ANE!$R15)</f>
        <v>0</v>
      </c>
      <c r="AH318" s="38">
        <f>IF(AH94=0,0,Prosumer_ANE!$R15)</f>
        <v>0</v>
      </c>
      <c r="AI318" s="38">
        <f>IF(AI94=0,0,Prosumer_ANE!$R15)</f>
        <v>0</v>
      </c>
      <c r="AJ318" s="38">
        <f>IF(AJ94=0,0,Prosumer_ANE!$R15)</f>
        <v>0</v>
      </c>
      <c r="AK318" s="38">
        <f>IF(AK94=0,0,Prosumer_ANE!$R15)</f>
        <v>0</v>
      </c>
      <c r="AL318" s="38">
        <f>IF(AL94=0,0,Prosumer_ANE!$R15)</f>
        <v>0</v>
      </c>
      <c r="AM318" s="38">
        <f>IF(AM94=0,0,Prosumer_ANE!$R15)</f>
        <v>0</v>
      </c>
      <c r="AN318" s="38">
        <f>IF(AN94=0,0,Prosumer_ANE!$R15)</f>
        <v>0</v>
      </c>
      <c r="AO318" s="38">
        <f>IF(AO94=0,0,Prosumer_ANE!$R15)</f>
        <v>0</v>
      </c>
      <c r="AP318" s="38">
        <f>IF(AP94=0,0,Prosumer_ANE!$R15)</f>
        <v>0</v>
      </c>
      <c r="AQ318" s="38">
        <f>IF(AQ94=0,0,Prosumer_ANE!$R15)</f>
        <v>0</v>
      </c>
      <c r="AR318" s="38">
        <f>IF(AR94=0,0,Prosumer_ANE!$R15)</f>
        <v>0</v>
      </c>
      <c r="AS318" s="38">
        <f>IF(AS94=0,0,Prosumer_ANE!$R15)</f>
        <v>0</v>
      </c>
      <c r="AT318" s="38">
        <f>IF(AT94=0,0,Prosumer_ANE!$R15)</f>
        <v>0</v>
      </c>
      <c r="AU318">
        <v>2</v>
      </c>
    </row>
    <row r="319" spans="1:47">
      <c r="A319">
        <v>3</v>
      </c>
      <c r="B319" s="38">
        <f>IF(B95=0,0,Prosumer_ONE!$R16)</f>
        <v>0</v>
      </c>
      <c r="C319" s="38">
        <f>IF(C95=0,0,Prosumer_ONE!$R16)</f>
        <v>0</v>
      </c>
      <c r="D319" s="38">
        <f>IF(D95=0,0,Prosumer_ONE!$R16)</f>
        <v>0</v>
      </c>
      <c r="E319" s="38">
        <f>IF(E95=0,0,Prosumer_ONE!$R16)</f>
        <v>0</v>
      </c>
      <c r="F319" s="38">
        <f>IF(F95=0,0,Prosumer_ONE!$R16)</f>
        <v>0</v>
      </c>
      <c r="G319" s="38">
        <f>IF(G95=0,0,Prosumer_ONE!$R16)</f>
        <v>0</v>
      </c>
      <c r="H319" s="38">
        <f>IF(H95=0,0,Prosumer_ONE!$R16)</f>
        <v>0</v>
      </c>
      <c r="I319" s="38">
        <f>IF(I95=0,0,Prosumer_ONE!$R16)</f>
        <v>0</v>
      </c>
      <c r="J319" s="38">
        <f>IF(J95=0,0,Prosumer_ONE!$R16)</f>
        <v>0</v>
      </c>
      <c r="K319" s="38">
        <f>IF(K95=0,0,Prosumer_ONE!$R16)</f>
        <v>0</v>
      </c>
      <c r="L319" s="38">
        <f>IF(L95=0,0,Prosumer_ONE!$R16)</f>
        <v>0</v>
      </c>
      <c r="M319" s="38">
        <f>IF(M95=0,0,Prosumer_ONE!$R16)</f>
        <v>0</v>
      </c>
      <c r="N319" s="38">
        <f>IF(N95=0,0,Prosumer_ONE!$R16)</f>
        <v>0</v>
      </c>
      <c r="O319" s="38">
        <f>IF(O95=0,0,Prosumer_ONE!$R16)</f>
        <v>0</v>
      </c>
      <c r="P319" s="38">
        <f>IF(P95=0,0,Prosumer_ONE!$R16)</f>
        <v>0</v>
      </c>
      <c r="Q319" s="38">
        <f>IF(Q95=0,0,Prosumer_ONE!$R16)</f>
        <v>0</v>
      </c>
      <c r="R319" s="38">
        <f>IF(R95=0,0,Prosumer_ONE!$R16)</f>
        <v>0</v>
      </c>
      <c r="S319" s="38">
        <f>IF(S95=0,0,Prosumer_ONE!$R16)</f>
        <v>0</v>
      </c>
      <c r="T319" s="38">
        <f>IF(T95=0,0,Prosumer_ONE!$R16)</f>
        <v>0</v>
      </c>
      <c r="U319" s="38">
        <f>IF(U95=0,0,Prosumer_ONE!$R16)</f>
        <v>0</v>
      </c>
      <c r="V319">
        <v>3</v>
      </c>
      <c r="Z319">
        <v>3</v>
      </c>
      <c r="AA319" s="38">
        <f>IF(AA95=0,0,Prosumer_ANE!$R16)</f>
        <v>0</v>
      </c>
      <c r="AB319" s="38">
        <f>IF(AB95=0,0,Prosumer_ANE!$R16)</f>
        <v>0</v>
      </c>
      <c r="AC319" s="38">
        <f>IF(AC95=0,0,Prosumer_ANE!$R16)</f>
        <v>0</v>
      </c>
      <c r="AD319" s="38">
        <f>IF(AD95=0,0,Prosumer_ANE!$R16)</f>
        <v>0</v>
      </c>
      <c r="AE319" s="38">
        <f>IF(AE95=0,0,Prosumer_ANE!$R16)</f>
        <v>0</v>
      </c>
      <c r="AF319" s="38">
        <f>IF(AF95=0,0,Prosumer_ANE!$R16)</f>
        <v>0</v>
      </c>
      <c r="AG319" s="38">
        <f>IF(AG95=0,0,Prosumer_ANE!$R16)</f>
        <v>0</v>
      </c>
      <c r="AH319" s="38">
        <f>IF(AH95=0,0,Prosumer_ANE!$R16)</f>
        <v>0</v>
      </c>
      <c r="AI319" s="38">
        <f>IF(AI95=0,0,Prosumer_ANE!$R16)</f>
        <v>0</v>
      </c>
      <c r="AJ319" s="38">
        <f>IF(AJ95=0,0,Prosumer_ANE!$R16)</f>
        <v>0</v>
      </c>
      <c r="AK319" s="38">
        <f>IF(AK95=0,0,Prosumer_ANE!$R16)</f>
        <v>0</v>
      </c>
      <c r="AL319" s="38">
        <f>IF(AL95=0,0,Prosumer_ANE!$R16)</f>
        <v>0</v>
      </c>
      <c r="AM319" s="38">
        <f>IF(AM95=0,0,Prosumer_ANE!$R16)</f>
        <v>0</v>
      </c>
      <c r="AN319" s="38">
        <f>IF(AN95=0,0,Prosumer_ANE!$R16)</f>
        <v>0</v>
      </c>
      <c r="AO319" s="38">
        <f>IF(AO95=0,0,Prosumer_ANE!$R16)</f>
        <v>0</v>
      </c>
      <c r="AP319" s="38">
        <f>IF(AP95=0,0,Prosumer_ANE!$R16)</f>
        <v>0</v>
      </c>
      <c r="AQ319" s="38">
        <f>IF(AQ95=0,0,Prosumer_ANE!$R16)</f>
        <v>0</v>
      </c>
      <c r="AR319" s="38">
        <f>IF(AR95=0,0,Prosumer_ANE!$R16)</f>
        <v>0</v>
      </c>
      <c r="AS319" s="38">
        <f>IF(AS95=0,0,Prosumer_ANE!$R16)</f>
        <v>0</v>
      </c>
      <c r="AT319" s="38">
        <f>IF(AT95=0,0,Prosumer_ANE!$R16)</f>
        <v>0</v>
      </c>
      <c r="AU319">
        <v>3</v>
      </c>
    </row>
    <row r="320" spans="1:47">
      <c r="A320">
        <v>4</v>
      </c>
      <c r="B320" s="38">
        <f>IF(B96=0,0,Prosumer_ONE!$R17)</f>
        <v>0</v>
      </c>
      <c r="C320" s="38">
        <f>IF(C96=0,0,Prosumer_ONE!$R17)</f>
        <v>0</v>
      </c>
      <c r="D320" s="38">
        <f>IF(D96=0,0,Prosumer_ONE!$R17)</f>
        <v>0</v>
      </c>
      <c r="E320" s="38">
        <f>IF(E96=0,0,Prosumer_ONE!$R17)</f>
        <v>0</v>
      </c>
      <c r="F320" s="38">
        <f>IF(F96=0,0,Prosumer_ONE!$R17)</f>
        <v>0</v>
      </c>
      <c r="G320" s="38">
        <f>IF(G96=0,0,Prosumer_ONE!$R17)</f>
        <v>0</v>
      </c>
      <c r="H320" s="38">
        <f>IF(H96=0,0,Prosumer_ONE!$R17)</f>
        <v>0</v>
      </c>
      <c r="I320" s="38">
        <f>IF(I96=0,0,Prosumer_ONE!$R17)</f>
        <v>0</v>
      </c>
      <c r="J320" s="38">
        <f>IF(J96=0,0,Prosumer_ONE!$R17)</f>
        <v>0</v>
      </c>
      <c r="K320" s="38">
        <f>IF(K96=0,0,Prosumer_ONE!$R17)</f>
        <v>0</v>
      </c>
      <c r="L320" s="38">
        <f>IF(L96=0,0,Prosumer_ONE!$R17)</f>
        <v>0</v>
      </c>
      <c r="M320" s="38">
        <f>IF(M96=0,0,Prosumer_ONE!$R17)</f>
        <v>0</v>
      </c>
      <c r="N320" s="38">
        <f>IF(N96=0,0,Prosumer_ONE!$R17)</f>
        <v>0</v>
      </c>
      <c r="O320" s="38">
        <f>IF(O96=0,0,Prosumer_ONE!$R17)</f>
        <v>0</v>
      </c>
      <c r="P320" s="38">
        <f>IF(P96=0,0,Prosumer_ONE!$R17)</f>
        <v>0</v>
      </c>
      <c r="Q320" s="38">
        <f>IF(Q96=0,0,Prosumer_ONE!$R17)</f>
        <v>0</v>
      </c>
      <c r="R320" s="38">
        <f>IF(R96=0,0,Prosumer_ONE!$R17)</f>
        <v>0</v>
      </c>
      <c r="S320" s="38">
        <f>IF(S96=0,0,Prosumer_ONE!$R17)</f>
        <v>0</v>
      </c>
      <c r="T320" s="38">
        <f>IF(T96=0,0,Prosumer_ONE!$R17)</f>
        <v>0</v>
      </c>
      <c r="U320" s="38">
        <f>IF(U96=0,0,Prosumer_ONE!$R17)</f>
        <v>0</v>
      </c>
      <c r="V320">
        <v>4</v>
      </c>
      <c r="Z320">
        <v>4</v>
      </c>
      <c r="AA320" s="38">
        <f>IF(AA96=0,0,Prosumer_ANE!$R17)</f>
        <v>0</v>
      </c>
      <c r="AB320" s="38">
        <f>IF(AB96=0,0,Prosumer_ANE!$R17)</f>
        <v>0</v>
      </c>
      <c r="AC320" s="38">
        <f>IF(AC96=0,0,Prosumer_ANE!$R17)</f>
        <v>0</v>
      </c>
      <c r="AD320" s="38">
        <f>IF(AD96=0,0,Prosumer_ANE!$R17)</f>
        <v>0</v>
      </c>
      <c r="AE320" s="38">
        <f>IF(AE96=0,0,Prosumer_ANE!$R17)</f>
        <v>0</v>
      </c>
      <c r="AF320" s="38">
        <f>IF(AF96=0,0,Prosumer_ANE!$R17)</f>
        <v>0</v>
      </c>
      <c r="AG320" s="38">
        <f>IF(AG96=0,0,Prosumer_ANE!$R17)</f>
        <v>0</v>
      </c>
      <c r="AH320" s="38">
        <f>IF(AH96=0,0,Prosumer_ANE!$R17)</f>
        <v>0</v>
      </c>
      <c r="AI320" s="38">
        <f>IF(AI96=0,0,Prosumer_ANE!$R17)</f>
        <v>0</v>
      </c>
      <c r="AJ320" s="38">
        <f>IF(AJ96=0,0,Prosumer_ANE!$R17)</f>
        <v>0</v>
      </c>
      <c r="AK320" s="38">
        <f>IF(AK96=0,0,Prosumer_ANE!$R17)</f>
        <v>0</v>
      </c>
      <c r="AL320" s="38">
        <f>IF(AL96=0,0,Prosumer_ANE!$R17)</f>
        <v>0</v>
      </c>
      <c r="AM320" s="38">
        <f>IF(AM96=0,0,Prosumer_ANE!$R17)</f>
        <v>0</v>
      </c>
      <c r="AN320" s="38">
        <f>IF(AN96=0,0,Prosumer_ANE!$R17)</f>
        <v>0</v>
      </c>
      <c r="AO320" s="38">
        <f>IF(AO96=0,0,Prosumer_ANE!$R17)</f>
        <v>0</v>
      </c>
      <c r="AP320" s="38">
        <f>IF(AP96=0,0,Prosumer_ANE!$R17)</f>
        <v>0</v>
      </c>
      <c r="AQ320" s="38">
        <f>IF(AQ96=0,0,Prosumer_ANE!$R17)</f>
        <v>0</v>
      </c>
      <c r="AR320" s="38">
        <f>IF(AR96=0,0,Prosumer_ANE!$R17)</f>
        <v>0</v>
      </c>
      <c r="AS320" s="38">
        <f>IF(AS96=0,0,Prosumer_ANE!$R17)</f>
        <v>0</v>
      </c>
      <c r="AT320" s="38">
        <f>IF(AT96=0,0,Prosumer_ANE!$R17)</f>
        <v>0</v>
      </c>
      <c r="AU320">
        <v>4</v>
      </c>
    </row>
    <row r="321" spans="1:47">
      <c r="A321">
        <v>5</v>
      </c>
      <c r="B321" s="38">
        <f>IF(B97=0,0,Prosumer_ONE!$R18)</f>
        <v>0</v>
      </c>
      <c r="C321" s="38">
        <f>IF(C97=0,0,Prosumer_ONE!$R18)</f>
        <v>0</v>
      </c>
      <c r="D321" s="38">
        <f>IF(D97=0,0,Prosumer_ONE!$R18)</f>
        <v>0</v>
      </c>
      <c r="E321" s="38">
        <f>IF(E97=0,0,Prosumer_ONE!$R18)</f>
        <v>0</v>
      </c>
      <c r="F321" s="38">
        <f>IF(F97=0,0,Prosumer_ONE!$R18)</f>
        <v>0</v>
      </c>
      <c r="G321" s="38">
        <f>IF(G97=0,0,Prosumer_ONE!$R18)</f>
        <v>0</v>
      </c>
      <c r="H321" s="38">
        <f>IF(H97=0,0,Prosumer_ONE!$R18)</f>
        <v>0</v>
      </c>
      <c r="I321" s="38">
        <f>IF(I97=0,0,Prosumer_ONE!$R18)</f>
        <v>0</v>
      </c>
      <c r="J321" s="38">
        <f>IF(J97=0,0,Prosumer_ONE!$R18)</f>
        <v>0</v>
      </c>
      <c r="K321" s="38">
        <f>IF(K97=0,0,Prosumer_ONE!$R18)</f>
        <v>0</v>
      </c>
      <c r="L321" s="38">
        <f>IF(L97=0,0,Prosumer_ONE!$R18)</f>
        <v>0</v>
      </c>
      <c r="M321" s="38">
        <f>IF(M97=0,0,Prosumer_ONE!$R18)</f>
        <v>0</v>
      </c>
      <c r="N321" s="38">
        <f>IF(N97=0,0,Prosumer_ONE!$R18)</f>
        <v>0</v>
      </c>
      <c r="O321" s="38">
        <f>IF(O97=0,0,Prosumer_ONE!$R18)</f>
        <v>0</v>
      </c>
      <c r="P321" s="38">
        <f>IF(P97=0,0,Prosumer_ONE!$R18)</f>
        <v>0</v>
      </c>
      <c r="Q321" s="38">
        <f>IF(Q97=0,0,Prosumer_ONE!$R18)</f>
        <v>0</v>
      </c>
      <c r="R321" s="38">
        <f>IF(R97=0,0,Prosumer_ONE!$R18)</f>
        <v>0</v>
      </c>
      <c r="S321" s="38">
        <f>IF(S97=0,0,Prosumer_ONE!$R18)</f>
        <v>0</v>
      </c>
      <c r="T321" s="38">
        <f>IF(T97=0,0,Prosumer_ONE!$R18)</f>
        <v>0</v>
      </c>
      <c r="U321" s="38">
        <f>IF(U97=0,0,Prosumer_ONE!$R18)</f>
        <v>0</v>
      </c>
      <c r="V321">
        <v>5</v>
      </c>
      <c r="Z321">
        <v>5</v>
      </c>
      <c r="AA321" s="38">
        <f>IF(AA97=0,0,Prosumer_ANE!$R18)</f>
        <v>0</v>
      </c>
      <c r="AB321" s="38">
        <f>IF(AB97=0,0,Prosumer_ANE!$R18)</f>
        <v>0</v>
      </c>
      <c r="AC321" s="38">
        <f>IF(AC97=0,0,Prosumer_ANE!$R18)</f>
        <v>0</v>
      </c>
      <c r="AD321" s="38">
        <f>IF(AD97=0,0,Prosumer_ANE!$R18)</f>
        <v>0</v>
      </c>
      <c r="AE321" s="38">
        <f>IF(AE97=0,0,Prosumer_ANE!$R18)</f>
        <v>0</v>
      </c>
      <c r="AF321" s="38">
        <f>IF(AF97=0,0,Prosumer_ANE!$R18)</f>
        <v>0</v>
      </c>
      <c r="AG321" s="38">
        <f>IF(AG97=0,0,Prosumer_ANE!$R18)</f>
        <v>0</v>
      </c>
      <c r="AH321" s="38">
        <f>IF(AH97=0,0,Prosumer_ANE!$R18)</f>
        <v>0</v>
      </c>
      <c r="AI321" s="38">
        <f>IF(AI97=0,0,Prosumer_ANE!$R18)</f>
        <v>0</v>
      </c>
      <c r="AJ321" s="38">
        <f>IF(AJ97=0,0,Prosumer_ANE!$R18)</f>
        <v>0</v>
      </c>
      <c r="AK321" s="38">
        <f>IF(AK97=0,0,Prosumer_ANE!$R18)</f>
        <v>0</v>
      </c>
      <c r="AL321" s="38">
        <f>IF(AL97=0,0,Prosumer_ANE!$R18)</f>
        <v>0</v>
      </c>
      <c r="AM321" s="38">
        <f>IF(AM97=0,0,Prosumer_ANE!$R18)</f>
        <v>0</v>
      </c>
      <c r="AN321" s="38">
        <f>IF(AN97=0,0,Prosumer_ANE!$R18)</f>
        <v>0</v>
      </c>
      <c r="AO321" s="38">
        <f>IF(AO97=0,0,Prosumer_ANE!$R18)</f>
        <v>0</v>
      </c>
      <c r="AP321" s="38">
        <f>IF(AP97=0,0,Prosumer_ANE!$R18)</f>
        <v>0</v>
      </c>
      <c r="AQ321" s="38">
        <f>IF(AQ97=0,0,Prosumer_ANE!$R18)</f>
        <v>0</v>
      </c>
      <c r="AR321" s="38">
        <f>IF(AR97=0,0,Prosumer_ANE!$R18)</f>
        <v>0</v>
      </c>
      <c r="AS321" s="38">
        <f>IF(AS97=0,0,Prosumer_ANE!$R18)</f>
        <v>0</v>
      </c>
      <c r="AT321" s="38">
        <f>IF(AT97=0,0,Prosumer_ANE!$R18)</f>
        <v>0</v>
      </c>
      <c r="AU321">
        <v>5</v>
      </c>
    </row>
    <row r="322" spans="1:47">
      <c r="A322">
        <v>6</v>
      </c>
      <c r="B322" s="38">
        <f>IF(B98=0,0,Prosumer_ONE!$R19)</f>
        <v>0</v>
      </c>
      <c r="C322" s="38">
        <f>IF(C98=0,0,Prosumer_ONE!$R19)</f>
        <v>0</v>
      </c>
      <c r="D322" s="38">
        <f>IF(D98=0,0,Prosumer_ONE!$R19)</f>
        <v>0</v>
      </c>
      <c r="E322" s="38">
        <f>IF(E98=0,0,Prosumer_ONE!$R19)</f>
        <v>0</v>
      </c>
      <c r="F322" s="38">
        <f>IF(F98=0,0,Prosumer_ONE!$R19)</f>
        <v>0</v>
      </c>
      <c r="G322" s="38">
        <f>IF(G98=0,0,Prosumer_ONE!$R19)</f>
        <v>0</v>
      </c>
      <c r="H322" s="38">
        <f>IF(H98=0,0,Prosumer_ONE!$R19)</f>
        <v>0</v>
      </c>
      <c r="I322" s="38">
        <f>IF(I98=0,0,Prosumer_ONE!$R19)</f>
        <v>0</v>
      </c>
      <c r="J322" s="38">
        <f>IF(J98=0,0,Prosumer_ONE!$R19)</f>
        <v>0</v>
      </c>
      <c r="K322" s="38">
        <f>IF(K98=0,0,Prosumer_ONE!$R19)</f>
        <v>0</v>
      </c>
      <c r="L322" s="38">
        <f>IF(L98=0,0,Prosumer_ONE!$R19)</f>
        <v>0</v>
      </c>
      <c r="M322" s="38">
        <f>IF(M98=0,0,Prosumer_ONE!$R19)</f>
        <v>0</v>
      </c>
      <c r="N322" s="38">
        <f>IF(N98=0,0,Prosumer_ONE!$R19)</f>
        <v>0</v>
      </c>
      <c r="O322" s="38">
        <f>IF(O98=0,0,Prosumer_ONE!$R19)</f>
        <v>0</v>
      </c>
      <c r="P322" s="38">
        <f>IF(P98=0,0,Prosumer_ONE!$R19)</f>
        <v>0</v>
      </c>
      <c r="Q322" s="38">
        <f>IF(Q98=0,0,Prosumer_ONE!$R19)</f>
        <v>0</v>
      </c>
      <c r="R322" s="38">
        <f>IF(R98=0,0,Prosumer_ONE!$R19)</f>
        <v>0</v>
      </c>
      <c r="S322" s="38">
        <f>IF(S98=0,0,Prosumer_ONE!$R19)</f>
        <v>0</v>
      </c>
      <c r="T322" s="38">
        <f>IF(T98=0,0,Prosumer_ONE!$R19)</f>
        <v>0</v>
      </c>
      <c r="U322" s="38">
        <f>IF(U98=0,0,Prosumer_ONE!$R19)</f>
        <v>0</v>
      </c>
      <c r="V322">
        <v>6</v>
      </c>
      <c r="Z322">
        <v>6</v>
      </c>
      <c r="AA322" s="38">
        <f>IF(AA98=0,0,Prosumer_ANE!$R19)</f>
        <v>0</v>
      </c>
      <c r="AB322" s="38">
        <f>IF(AB98=0,0,Prosumer_ANE!$R19)</f>
        <v>0</v>
      </c>
      <c r="AC322" s="38">
        <f>IF(AC98=0,0,Prosumer_ANE!$R19)</f>
        <v>0</v>
      </c>
      <c r="AD322" s="38">
        <f>IF(AD98=0,0,Prosumer_ANE!$R19)</f>
        <v>0</v>
      </c>
      <c r="AE322" s="38">
        <f>IF(AE98=0,0,Prosumer_ANE!$R19)</f>
        <v>0</v>
      </c>
      <c r="AF322" s="38">
        <f>IF(AF98=0,0,Prosumer_ANE!$R19)</f>
        <v>0</v>
      </c>
      <c r="AG322" s="38">
        <f>IF(AG98=0,0,Prosumer_ANE!$R19)</f>
        <v>0</v>
      </c>
      <c r="AH322" s="38">
        <f>IF(AH98=0,0,Prosumer_ANE!$R19)</f>
        <v>0</v>
      </c>
      <c r="AI322" s="38">
        <f>IF(AI98=0,0,Prosumer_ANE!$R19)</f>
        <v>0</v>
      </c>
      <c r="AJ322" s="38">
        <f>IF(AJ98=0,0,Prosumer_ANE!$R19)</f>
        <v>0</v>
      </c>
      <c r="AK322" s="38">
        <f>IF(AK98=0,0,Prosumer_ANE!$R19)</f>
        <v>0</v>
      </c>
      <c r="AL322" s="38">
        <f>IF(AL98=0,0,Prosumer_ANE!$R19)</f>
        <v>0</v>
      </c>
      <c r="AM322" s="38">
        <f>IF(AM98=0,0,Prosumer_ANE!$R19)</f>
        <v>0</v>
      </c>
      <c r="AN322" s="38">
        <f>IF(AN98=0,0,Prosumer_ANE!$R19)</f>
        <v>0</v>
      </c>
      <c r="AO322" s="38">
        <f>IF(AO98=0,0,Prosumer_ANE!$R19)</f>
        <v>0</v>
      </c>
      <c r="AP322" s="38">
        <f>IF(AP98=0,0,Prosumer_ANE!$R19)</f>
        <v>0</v>
      </c>
      <c r="AQ322" s="38">
        <f>IF(AQ98=0,0,Prosumer_ANE!$R19)</f>
        <v>0</v>
      </c>
      <c r="AR322" s="38">
        <f>IF(AR98=0,0,Prosumer_ANE!$R19)</f>
        <v>0</v>
      </c>
      <c r="AS322" s="38">
        <f>IF(AS98=0,0,Prosumer_ANE!$R19)</f>
        <v>0</v>
      </c>
      <c r="AT322" s="38">
        <f>IF(AT98=0,0,Prosumer_ANE!$R19)</f>
        <v>0</v>
      </c>
      <c r="AU322">
        <v>6</v>
      </c>
    </row>
    <row r="323" spans="1:47">
      <c r="A323">
        <v>7</v>
      </c>
      <c r="B323" s="38">
        <f>IF(B99=0,0,Prosumer_ONE!$R20)</f>
        <v>0</v>
      </c>
      <c r="C323" s="38">
        <f>IF(C99=0,0,Prosumer_ONE!$R20)</f>
        <v>0</v>
      </c>
      <c r="D323" s="38">
        <f>IF(D99=0,0,Prosumer_ONE!$R20)</f>
        <v>0</v>
      </c>
      <c r="E323" s="38">
        <f>IF(E99=0,0,Prosumer_ONE!$R20)</f>
        <v>0</v>
      </c>
      <c r="F323" s="38">
        <f>IF(F99=0,0,Prosumer_ONE!$R20)</f>
        <v>0</v>
      </c>
      <c r="G323" s="38">
        <f>IF(G99=0,0,Prosumer_ONE!$R20)</f>
        <v>0</v>
      </c>
      <c r="H323" s="38">
        <f>IF(H99=0,0,Prosumer_ONE!$R20)</f>
        <v>0</v>
      </c>
      <c r="I323" s="38">
        <f>IF(I99=0,0,Prosumer_ONE!$R20)</f>
        <v>0</v>
      </c>
      <c r="J323" s="38">
        <f>IF(J99=0,0,Prosumer_ONE!$R20)</f>
        <v>0</v>
      </c>
      <c r="K323" s="38">
        <f>IF(K99=0,0,Prosumer_ONE!$R20)</f>
        <v>0</v>
      </c>
      <c r="L323" s="38">
        <f>IF(L99=0,0,Prosumer_ONE!$R20)</f>
        <v>0</v>
      </c>
      <c r="M323" s="38">
        <f>IF(M99=0,0,Prosumer_ONE!$R20)</f>
        <v>0</v>
      </c>
      <c r="N323" s="38">
        <f>IF(N99=0,0,Prosumer_ONE!$R20)</f>
        <v>0</v>
      </c>
      <c r="O323" s="38">
        <f>IF(O99=0,0,Prosumer_ONE!$R20)</f>
        <v>0</v>
      </c>
      <c r="P323" s="38">
        <f>IF(P99=0,0,Prosumer_ONE!$R20)</f>
        <v>0</v>
      </c>
      <c r="Q323" s="38">
        <f>IF(Q99=0,0,Prosumer_ONE!$R20)</f>
        <v>0</v>
      </c>
      <c r="R323" s="38">
        <f>IF(R99=0,0,Prosumer_ONE!$R20)</f>
        <v>0</v>
      </c>
      <c r="S323" s="38">
        <f>IF(S99=0,0,Prosumer_ONE!$R20)</f>
        <v>0</v>
      </c>
      <c r="T323" s="38">
        <f>IF(T99=0,0,Prosumer_ONE!$R20)</f>
        <v>0</v>
      </c>
      <c r="U323" s="38">
        <f>IF(U99=0,0,Prosumer_ONE!$R20)</f>
        <v>0</v>
      </c>
      <c r="V323">
        <v>7</v>
      </c>
      <c r="Z323">
        <v>7</v>
      </c>
      <c r="AA323" s="38">
        <f>IF(AA99=0,0,Prosumer_ANE!$R20)</f>
        <v>0</v>
      </c>
      <c r="AB323" s="38">
        <f>IF(AB99=0,0,Prosumer_ANE!$R20)</f>
        <v>0</v>
      </c>
      <c r="AC323" s="38">
        <f>IF(AC99=0,0,Prosumer_ANE!$R20)</f>
        <v>0</v>
      </c>
      <c r="AD323" s="38">
        <f>IF(AD99=0,0,Prosumer_ANE!$R20)</f>
        <v>0</v>
      </c>
      <c r="AE323" s="38">
        <f>IF(AE99=0,0,Prosumer_ANE!$R20)</f>
        <v>0</v>
      </c>
      <c r="AF323" s="38">
        <f>IF(AF99=0,0,Prosumer_ANE!$R20)</f>
        <v>0</v>
      </c>
      <c r="AG323" s="38">
        <f>IF(AG99=0,0,Prosumer_ANE!$R20)</f>
        <v>0</v>
      </c>
      <c r="AH323" s="38">
        <f>IF(AH99=0,0,Prosumer_ANE!$R20)</f>
        <v>0</v>
      </c>
      <c r="AI323" s="38">
        <f>IF(AI99=0,0,Prosumer_ANE!$R20)</f>
        <v>0</v>
      </c>
      <c r="AJ323" s="38">
        <f>IF(AJ99=0,0,Prosumer_ANE!$R20)</f>
        <v>0</v>
      </c>
      <c r="AK323" s="38">
        <f>IF(AK99=0,0,Prosumer_ANE!$R20)</f>
        <v>0</v>
      </c>
      <c r="AL323" s="38">
        <f>IF(AL99=0,0,Prosumer_ANE!$R20)</f>
        <v>0</v>
      </c>
      <c r="AM323" s="38">
        <f>IF(AM99=0,0,Prosumer_ANE!$R20)</f>
        <v>0</v>
      </c>
      <c r="AN323" s="38">
        <f>IF(AN99=0,0,Prosumer_ANE!$R20)</f>
        <v>0</v>
      </c>
      <c r="AO323" s="38">
        <f>IF(AO99=0,0,Prosumer_ANE!$R20)</f>
        <v>0</v>
      </c>
      <c r="AP323" s="38">
        <f>IF(AP99=0,0,Prosumer_ANE!$R20)</f>
        <v>0</v>
      </c>
      <c r="AQ323" s="38">
        <f>IF(AQ99=0,0,Prosumer_ANE!$R20)</f>
        <v>0</v>
      </c>
      <c r="AR323" s="38">
        <f>IF(AR99=0,0,Prosumer_ANE!$R20)</f>
        <v>0</v>
      </c>
      <c r="AS323" s="38">
        <f>IF(AS99=0,0,Prosumer_ANE!$R20)</f>
        <v>0</v>
      </c>
      <c r="AT323" s="38">
        <f>IF(AT99=0,0,Prosumer_ANE!$R20)</f>
        <v>0</v>
      </c>
      <c r="AU323">
        <v>7</v>
      </c>
    </row>
    <row r="324" spans="1:47">
      <c r="A324">
        <v>8</v>
      </c>
      <c r="B324" s="38">
        <f>IF(B100=0,0,Prosumer_ONE!$R21)</f>
        <v>0</v>
      </c>
      <c r="C324" s="38">
        <f>IF(C100=0,0,Prosumer_ONE!$R21)</f>
        <v>0</v>
      </c>
      <c r="D324" s="38">
        <f>IF(D100=0,0,Prosumer_ONE!$R21)</f>
        <v>0</v>
      </c>
      <c r="E324" s="38">
        <f>IF(E100=0,0,Prosumer_ONE!$R21)</f>
        <v>0</v>
      </c>
      <c r="F324" s="38">
        <f>IF(F100=0,0,Prosumer_ONE!$R21)</f>
        <v>0</v>
      </c>
      <c r="G324" s="38">
        <f>IF(G100=0,0,Prosumer_ONE!$R21)</f>
        <v>0</v>
      </c>
      <c r="H324" s="38">
        <f>IF(H100=0,0,Prosumer_ONE!$R21)</f>
        <v>0</v>
      </c>
      <c r="I324" s="38">
        <f>IF(I100=0,0,Prosumer_ONE!$R21)</f>
        <v>0</v>
      </c>
      <c r="J324" s="38">
        <f>IF(J100=0,0,Prosumer_ONE!$R21)</f>
        <v>0</v>
      </c>
      <c r="K324" s="38">
        <f>IF(K100=0,0,Prosumer_ONE!$R21)</f>
        <v>0</v>
      </c>
      <c r="L324" s="38">
        <f>IF(L100=0,0,Prosumer_ONE!$R21)</f>
        <v>0</v>
      </c>
      <c r="M324" s="38">
        <f>IF(M100=0,0,Prosumer_ONE!$R21)</f>
        <v>0</v>
      </c>
      <c r="N324" s="38">
        <f>IF(N100=0,0,Prosumer_ONE!$R21)</f>
        <v>0</v>
      </c>
      <c r="O324" s="38">
        <f>IF(O100=0,0,Prosumer_ONE!$R21)</f>
        <v>0</v>
      </c>
      <c r="P324" s="38">
        <f>IF(P100=0,0,Prosumer_ONE!$R21)</f>
        <v>0</v>
      </c>
      <c r="Q324" s="38">
        <f>IF(Q100=0,0,Prosumer_ONE!$R21)</f>
        <v>0</v>
      </c>
      <c r="R324" s="38">
        <f>IF(R100=0,0,Prosumer_ONE!$R21)</f>
        <v>0</v>
      </c>
      <c r="S324" s="38">
        <f>IF(S100=0,0,Prosumer_ONE!$R21)</f>
        <v>0</v>
      </c>
      <c r="T324" s="38">
        <f>IF(T100=0,0,Prosumer_ONE!$R21)</f>
        <v>0</v>
      </c>
      <c r="U324" s="38">
        <f>IF(U100=0,0,Prosumer_ONE!$R21)</f>
        <v>0</v>
      </c>
      <c r="V324">
        <v>8</v>
      </c>
      <c r="Z324">
        <v>8</v>
      </c>
      <c r="AA324" s="38">
        <f>IF(AA100=0,0,Prosumer_ANE!$R21)</f>
        <v>0</v>
      </c>
      <c r="AB324" s="38">
        <f>IF(AB100=0,0,Prosumer_ANE!$R21)</f>
        <v>0</v>
      </c>
      <c r="AC324" s="38">
        <f>IF(AC100=0,0,Prosumer_ANE!$R21)</f>
        <v>0</v>
      </c>
      <c r="AD324" s="38">
        <f>IF(AD100=0,0,Prosumer_ANE!$R21)</f>
        <v>0</v>
      </c>
      <c r="AE324" s="38">
        <f>IF(AE100=0,0,Prosumer_ANE!$R21)</f>
        <v>0</v>
      </c>
      <c r="AF324" s="38">
        <f>IF(AF100=0,0,Prosumer_ANE!$R21)</f>
        <v>0</v>
      </c>
      <c r="AG324" s="38">
        <f>IF(AG100=0,0,Prosumer_ANE!$R21)</f>
        <v>0</v>
      </c>
      <c r="AH324" s="38">
        <f>IF(AH100=0,0,Prosumer_ANE!$R21)</f>
        <v>0</v>
      </c>
      <c r="AI324" s="38">
        <f>IF(AI100=0,0,Prosumer_ANE!$R21)</f>
        <v>0</v>
      </c>
      <c r="AJ324" s="38">
        <f>IF(AJ100=0,0,Prosumer_ANE!$R21)</f>
        <v>0</v>
      </c>
      <c r="AK324" s="38">
        <f>IF(AK100=0,0,Prosumer_ANE!$R21)</f>
        <v>0</v>
      </c>
      <c r="AL324" s="38">
        <f>IF(AL100=0,0,Prosumer_ANE!$R21)</f>
        <v>0</v>
      </c>
      <c r="AM324" s="38">
        <f>IF(AM100=0,0,Prosumer_ANE!$R21)</f>
        <v>0</v>
      </c>
      <c r="AN324" s="38">
        <f>IF(AN100=0,0,Prosumer_ANE!$R21)</f>
        <v>0</v>
      </c>
      <c r="AO324" s="38">
        <f>IF(AO100=0,0,Prosumer_ANE!$R21)</f>
        <v>0</v>
      </c>
      <c r="AP324" s="38">
        <f>IF(AP100=0,0,Prosumer_ANE!$R21)</f>
        <v>0</v>
      </c>
      <c r="AQ324" s="38">
        <f>IF(AQ100=0,0,Prosumer_ANE!$R21)</f>
        <v>0</v>
      </c>
      <c r="AR324" s="38">
        <f>IF(AR100=0,0,Prosumer_ANE!$R21)</f>
        <v>0</v>
      </c>
      <c r="AS324" s="38">
        <f>IF(AS100=0,0,Prosumer_ANE!$R21)</f>
        <v>0</v>
      </c>
      <c r="AT324" s="38">
        <f>IF(AT100=0,0,Prosumer_ANE!$R21)</f>
        <v>0</v>
      </c>
      <c r="AU324">
        <v>8</v>
      </c>
    </row>
    <row r="325" spans="1:47">
      <c r="A325">
        <v>9</v>
      </c>
      <c r="B325" s="38">
        <f>IF(B101=0,0,Prosumer_ONE!$R22)</f>
        <v>0</v>
      </c>
      <c r="C325" s="38">
        <f>IF(C101=0,0,Prosumer_ONE!$R22)</f>
        <v>0</v>
      </c>
      <c r="D325" s="38">
        <f>IF(D101=0,0,Prosumer_ONE!$R22)</f>
        <v>0</v>
      </c>
      <c r="E325" s="38">
        <f>IF(E101=0,0,Prosumer_ONE!$R22)</f>
        <v>0</v>
      </c>
      <c r="F325" s="38">
        <f>IF(F101=0,0,Prosumer_ONE!$R22)</f>
        <v>0</v>
      </c>
      <c r="G325" s="38">
        <f>IF(G101=0,0,Prosumer_ONE!$R22)</f>
        <v>0</v>
      </c>
      <c r="H325" s="38">
        <f>IF(H101=0,0,Prosumer_ONE!$R22)</f>
        <v>0</v>
      </c>
      <c r="I325" s="38">
        <f>IF(I101=0,0,Prosumer_ONE!$R22)</f>
        <v>0</v>
      </c>
      <c r="J325" s="38">
        <f>IF(J101=0,0,Prosumer_ONE!$R22)</f>
        <v>0</v>
      </c>
      <c r="K325" s="38">
        <f>IF(K101=0,0,Prosumer_ONE!$R22)</f>
        <v>0</v>
      </c>
      <c r="L325" s="38">
        <f>IF(L101=0,0,Prosumer_ONE!$R22)</f>
        <v>0</v>
      </c>
      <c r="M325" s="38">
        <f>IF(M101=0,0,Prosumer_ONE!$R22)</f>
        <v>0</v>
      </c>
      <c r="N325" s="38">
        <f>IF(N101=0,0,Prosumer_ONE!$R22)</f>
        <v>0</v>
      </c>
      <c r="O325" s="38">
        <f>IF(O101=0,0,Prosumer_ONE!$R22)</f>
        <v>0</v>
      </c>
      <c r="P325" s="38">
        <f>IF(P101=0,0,Prosumer_ONE!$R22)</f>
        <v>0</v>
      </c>
      <c r="Q325" s="38">
        <f>IF(Q101=0,0,Prosumer_ONE!$R22)</f>
        <v>0</v>
      </c>
      <c r="R325" s="38">
        <f>IF(R101=0,0,Prosumer_ONE!$R22)</f>
        <v>0</v>
      </c>
      <c r="S325" s="38">
        <f>IF(S101=0,0,Prosumer_ONE!$R22)</f>
        <v>0</v>
      </c>
      <c r="T325" s="38">
        <f>IF(T101=0,0,Prosumer_ONE!$R22)</f>
        <v>0</v>
      </c>
      <c r="U325" s="38">
        <f>IF(U101=0,0,Prosumer_ONE!$R22)</f>
        <v>0</v>
      </c>
      <c r="V325">
        <v>9</v>
      </c>
      <c r="Z325">
        <v>9</v>
      </c>
      <c r="AA325" s="38">
        <f>IF(AA101=0,0,Prosumer_ANE!$R22)</f>
        <v>0</v>
      </c>
      <c r="AB325" s="38">
        <f>IF(AB101=0,0,Prosumer_ANE!$R22)</f>
        <v>0</v>
      </c>
      <c r="AC325" s="38">
        <f>IF(AC101=0,0,Prosumer_ANE!$R22)</f>
        <v>0</v>
      </c>
      <c r="AD325" s="38">
        <f>IF(AD101=0,0,Prosumer_ANE!$R22)</f>
        <v>0</v>
      </c>
      <c r="AE325" s="38">
        <f>IF(AE101=0,0,Prosumer_ANE!$R22)</f>
        <v>0</v>
      </c>
      <c r="AF325" s="38">
        <f>IF(AF101=0,0,Prosumer_ANE!$R22)</f>
        <v>0</v>
      </c>
      <c r="AG325" s="38">
        <f>IF(AG101=0,0,Prosumer_ANE!$R22)</f>
        <v>0</v>
      </c>
      <c r="AH325" s="38">
        <f>IF(AH101=0,0,Prosumer_ANE!$R22)</f>
        <v>0</v>
      </c>
      <c r="AI325" s="38">
        <f>IF(AI101=0,0,Prosumer_ANE!$R22)</f>
        <v>0</v>
      </c>
      <c r="AJ325" s="38">
        <f>IF(AJ101=0,0,Prosumer_ANE!$R22)</f>
        <v>0</v>
      </c>
      <c r="AK325" s="38">
        <f>IF(AK101=0,0,Prosumer_ANE!$R22)</f>
        <v>0</v>
      </c>
      <c r="AL325" s="38">
        <f>IF(AL101=0,0,Prosumer_ANE!$R22)</f>
        <v>0</v>
      </c>
      <c r="AM325" s="38">
        <f>IF(AM101=0,0,Prosumer_ANE!$R22)</f>
        <v>0</v>
      </c>
      <c r="AN325" s="38">
        <f>IF(AN101=0,0,Prosumer_ANE!$R22)</f>
        <v>0</v>
      </c>
      <c r="AO325" s="38">
        <f>IF(AO101=0,0,Prosumer_ANE!$R22)</f>
        <v>0</v>
      </c>
      <c r="AP325" s="38">
        <f>IF(AP101=0,0,Prosumer_ANE!$R22)</f>
        <v>0</v>
      </c>
      <c r="AQ325" s="38">
        <f>IF(AQ101=0,0,Prosumer_ANE!$R22)</f>
        <v>0</v>
      </c>
      <c r="AR325" s="38">
        <f>IF(AR101=0,0,Prosumer_ANE!$R22)</f>
        <v>0</v>
      </c>
      <c r="AS325" s="38">
        <f>IF(AS101=0,0,Prosumer_ANE!$R22)</f>
        <v>0</v>
      </c>
      <c r="AT325" s="38">
        <f>IF(AT101=0,0,Prosumer_ANE!$R22)</f>
        <v>0</v>
      </c>
      <c r="AU325">
        <v>9</v>
      </c>
    </row>
    <row r="326" spans="1:47">
      <c r="A326">
        <v>10</v>
      </c>
      <c r="B326" s="38">
        <f>IF(B102=0,0,Prosumer_ONE!$R23)</f>
        <v>0</v>
      </c>
      <c r="C326" s="38">
        <f>IF(C102=0,0,Prosumer_ONE!$R23)</f>
        <v>0</v>
      </c>
      <c r="D326" s="38">
        <f>IF(D102=0,0,Prosumer_ONE!$R23)</f>
        <v>0</v>
      </c>
      <c r="E326" s="38">
        <f>IF(E102=0,0,Prosumer_ONE!$R23)</f>
        <v>0</v>
      </c>
      <c r="F326" s="38">
        <f>IF(F102=0,0,Prosumer_ONE!$R23)</f>
        <v>0</v>
      </c>
      <c r="G326" s="38">
        <f>IF(G102=0,0,Prosumer_ONE!$R23)</f>
        <v>0</v>
      </c>
      <c r="H326" s="38">
        <f>IF(H102=0,0,Prosumer_ONE!$R23)</f>
        <v>0</v>
      </c>
      <c r="I326" s="38">
        <f>IF(I102=0,0,Prosumer_ONE!$R23)</f>
        <v>0</v>
      </c>
      <c r="J326" s="38">
        <f>IF(J102=0,0,Prosumer_ONE!$R23)</f>
        <v>0</v>
      </c>
      <c r="K326" s="38">
        <f>IF(K102=0,0,Prosumer_ONE!$R23)</f>
        <v>0</v>
      </c>
      <c r="L326" s="38">
        <f>IF(L102=0,0,Prosumer_ONE!$R23)</f>
        <v>0</v>
      </c>
      <c r="M326" s="38">
        <f>IF(M102=0,0,Prosumer_ONE!$R23)</f>
        <v>0</v>
      </c>
      <c r="N326" s="38">
        <f>IF(N102=0,0,Prosumer_ONE!$R23)</f>
        <v>0</v>
      </c>
      <c r="O326" s="38">
        <f>IF(O102=0,0,Prosumer_ONE!$R23)</f>
        <v>0</v>
      </c>
      <c r="P326" s="38">
        <f>IF(P102=0,0,Prosumer_ONE!$R23)</f>
        <v>0</v>
      </c>
      <c r="Q326" s="38">
        <f>IF(Q102=0,0,Prosumer_ONE!$R23)</f>
        <v>0</v>
      </c>
      <c r="R326" s="38">
        <f>IF(R102=0,0,Prosumer_ONE!$R23)</f>
        <v>0</v>
      </c>
      <c r="S326" s="38">
        <f>IF(S102=0,0,Prosumer_ONE!$R23)</f>
        <v>0</v>
      </c>
      <c r="T326" s="38">
        <f>IF(T102=0,0,Prosumer_ONE!$R23)</f>
        <v>0</v>
      </c>
      <c r="U326" s="38">
        <f>IF(U102=0,0,Prosumer_ONE!$R23)</f>
        <v>0</v>
      </c>
      <c r="V326">
        <v>10</v>
      </c>
      <c r="Z326">
        <v>10</v>
      </c>
      <c r="AA326" s="38">
        <f>IF(AA102=0,0,Prosumer_ANE!$R23)</f>
        <v>0</v>
      </c>
      <c r="AB326" s="38">
        <f>IF(AB102=0,0,Prosumer_ANE!$R23)</f>
        <v>0</v>
      </c>
      <c r="AC326" s="38">
        <f>IF(AC102=0,0,Prosumer_ANE!$R23)</f>
        <v>0</v>
      </c>
      <c r="AD326" s="38">
        <f>IF(AD102=0,0,Prosumer_ANE!$R23)</f>
        <v>0</v>
      </c>
      <c r="AE326" s="38">
        <f>IF(AE102=0,0,Prosumer_ANE!$R23)</f>
        <v>0</v>
      </c>
      <c r="AF326" s="38">
        <f>IF(AF102=0,0,Prosumer_ANE!$R23)</f>
        <v>0</v>
      </c>
      <c r="AG326" s="38">
        <f>IF(AG102=0,0,Prosumer_ANE!$R23)</f>
        <v>0</v>
      </c>
      <c r="AH326" s="38">
        <f>IF(AH102=0,0,Prosumer_ANE!$R23)</f>
        <v>0</v>
      </c>
      <c r="AI326" s="38">
        <f>IF(AI102=0,0,Prosumer_ANE!$R23)</f>
        <v>0</v>
      </c>
      <c r="AJ326" s="38">
        <f>IF(AJ102=0,0,Prosumer_ANE!$R23)</f>
        <v>0</v>
      </c>
      <c r="AK326" s="38">
        <f>IF(AK102=0,0,Prosumer_ANE!$R23)</f>
        <v>0</v>
      </c>
      <c r="AL326" s="38">
        <f>IF(AL102=0,0,Prosumer_ANE!$R23)</f>
        <v>0</v>
      </c>
      <c r="AM326" s="38">
        <f>IF(AM102=0,0,Prosumer_ANE!$R23)</f>
        <v>0</v>
      </c>
      <c r="AN326" s="38">
        <f>IF(AN102=0,0,Prosumer_ANE!$R23)</f>
        <v>0</v>
      </c>
      <c r="AO326" s="38">
        <f>IF(AO102=0,0,Prosumer_ANE!$R23)</f>
        <v>0</v>
      </c>
      <c r="AP326" s="38">
        <f>IF(AP102=0,0,Prosumer_ANE!$R23)</f>
        <v>0</v>
      </c>
      <c r="AQ326" s="38">
        <f>IF(AQ102=0,0,Prosumer_ANE!$R23)</f>
        <v>0</v>
      </c>
      <c r="AR326" s="38">
        <f>IF(AR102=0,0,Prosumer_ANE!$R23)</f>
        <v>0</v>
      </c>
      <c r="AS326" s="38">
        <f>IF(AS102=0,0,Prosumer_ANE!$R23)</f>
        <v>0</v>
      </c>
      <c r="AT326" s="38">
        <f>IF(AT102=0,0,Prosumer_ANE!$R23)</f>
        <v>0</v>
      </c>
      <c r="AU326">
        <v>10</v>
      </c>
    </row>
    <row r="327" spans="1:47">
      <c r="A327">
        <v>11</v>
      </c>
      <c r="B327" s="38">
        <f>IF(B103=0,0,Prosumer_ONE!$R24)</f>
        <v>0</v>
      </c>
      <c r="C327" s="38">
        <f>IF(C103=0,0,Prosumer_ONE!$R24)</f>
        <v>0</v>
      </c>
      <c r="D327" s="38">
        <f>IF(D103=0,0,Prosumer_ONE!$R24)</f>
        <v>0</v>
      </c>
      <c r="E327" s="38">
        <f>IF(E103=0,0,Prosumer_ONE!$R24)</f>
        <v>0</v>
      </c>
      <c r="F327" s="38">
        <f>IF(F103=0,0,Prosumer_ONE!$R24)</f>
        <v>0</v>
      </c>
      <c r="G327" s="38">
        <f>IF(G103=0,0,Prosumer_ONE!$R24)</f>
        <v>0</v>
      </c>
      <c r="H327" s="38">
        <f>IF(H103=0,0,Prosumer_ONE!$R24)</f>
        <v>0</v>
      </c>
      <c r="I327" s="38">
        <f>IF(I103=0,0,Prosumer_ONE!$R24)</f>
        <v>0</v>
      </c>
      <c r="J327" s="38">
        <f>IF(J103=0,0,Prosumer_ONE!$R24)</f>
        <v>0</v>
      </c>
      <c r="K327" s="38">
        <f>IF(K103=0,0,Prosumer_ONE!$R24)</f>
        <v>0</v>
      </c>
      <c r="L327" s="38">
        <f>IF(L103=0,0,Prosumer_ONE!$R24)</f>
        <v>0</v>
      </c>
      <c r="M327" s="38">
        <f>IF(M103=0,0,Prosumer_ONE!$R24)</f>
        <v>0</v>
      </c>
      <c r="N327" s="38">
        <f>IF(N103=0,0,Prosumer_ONE!$R24)</f>
        <v>0</v>
      </c>
      <c r="O327" s="38">
        <f>IF(O103=0,0,Prosumer_ONE!$R24)</f>
        <v>0</v>
      </c>
      <c r="P327" s="38">
        <f>IF(P103=0,0,Prosumer_ONE!$R24)</f>
        <v>0</v>
      </c>
      <c r="Q327" s="38">
        <f>IF(Q103=0,0,Prosumer_ONE!$R24)</f>
        <v>0</v>
      </c>
      <c r="R327" s="38">
        <f>IF(R103=0,0,Prosumer_ONE!$R24)</f>
        <v>0</v>
      </c>
      <c r="S327" s="38">
        <f>IF(S103=0,0,Prosumer_ONE!$R24)</f>
        <v>0</v>
      </c>
      <c r="T327" s="38">
        <f>IF(T103=0,0,Prosumer_ONE!$R24)</f>
        <v>0</v>
      </c>
      <c r="U327" s="38">
        <f>IF(U103=0,0,Prosumer_ONE!$R24)</f>
        <v>0</v>
      </c>
      <c r="V327">
        <v>11</v>
      </c>
      <c r="Z327">
        <v>11</v>
      </c>
      <c r="AA327" s="38">
        <f>IF(AA103=0,0,Prosumer_ANE!$R24)</f>
        <v>0</v>
      </c>
      <c r="AB327" s="38">
        <f>IF(AB103=0,0,Prosumer_ANE!$R24)</f>
        <v>0</v>
      </c>
      <c r="AC327" s="38">
        <f>IF(AC103=0,0,Prosumer_ANE!$R24)</f>
        <v>0</v>
      </c>
      <c r="AD327" s="38">
        <f>IF(AD103=0,0,Prosumer_ANE!$R24)</f>
        <v>0</v>
      </c>
      <c r="AE327" s="38">
        <f>IF(AE103=0,0,Prosumer_ANE!$R24)</f>
        <v>0</v>
      </c>
      <c r="AF327" s="38">
        <f>IF(AF103=0,0,Prosumer_ANE!$R24)</f>
        <v>0</v>
      </c>
      <c r="AG327" s="38">
        <f>IF(AG103=0,0,Prosumer_ANE!$R24)</f>
        <v>0</v>
      </c>
      <c r="AH327" s="38">
        <f>IF(AH103=0,0,Prosumer_ANE!$R24)</f>
        <v>0</v>
      </c>
      <c r="AI327" s="38">
        <f>IF(AI103=0,0,Prosumer_ANE!$R24)</f>
        <v>0</v>
      </c>
      <c r="AJ327" s="38">
        <f>IF(AJ103=0,0,Prosumer_ANE!$R24)</f>
        <v>0</v>
      </c>
      <c r="AK327" s="38">
        <f>IF(AK103=0,0,Prosumer_ANE!$R24)</f>
        <v>0</v>
      </c>
      <c r="AL327" s="38">
        <f>IF(AL103=0,0,Prosumer_ANE!$R24)</f>
        <v>0</v>
      </c>
      <c r="AM327" s="38">
        <f>IF(AM103=0,0,Prosumer_ANE!$R24)</f>
        <v>0</v>
      </c>
      <c r="AN327" s="38">
        <f>IF(AN103=0,0,Prosumer_ANE!$R24)</f>
        <v>0</v>
      </c>
      <c r="AO327" s="38">
        <f>IF(AO103=0,0,Prosumer_ANE!$R24)</f>
        <v>0</v>
      </c>
      <c r="AP327" s="38">
        <f>IF(AP103=0,0,Prosumer_ANE!$R24)</f>
        <v>0</v>
      </c>
      <c r="AQ327" s="38">
        <f>IF(AQ103=0,0,Prosumer_ANE!$R24)</f>
        <v>0</v>
      </c>
      <c r="AR327" s="38">
        <f>IF(AR103=0,0,Prosumer_ANE!$R24)</f>
        <v>0</v>
      </c>
      <c r="AS327" s="38">
        <f>IF(AS103=0,0,Prosumer_ANE!$R24)</f>
        <v>0</v>
      </c>
      <c r="AT327" s="38">
        <f>IF(AT103=0,0,Prosumer_ANE!$R24)</f>
        <v>0</v>
      </c>
      <c r="AU327">
        <v>11</v>
      </c>
    </row>
    <row r="328" spans="1:47">
      <c r="A328">
        <v>12</v>
      </c>
      <c r="B328" s="38">
        <f>IF(B104=0,0,Prosumer_ONE!$R25)</f>
        <v>0</v>
      </c>
      <c r="C328" s="38">
        <f>IF(C104=0,0,Prosumer_ONE!$R25)</f>
        <v>0</v>
      </c>
      <c r="D328" s="38">
        <f>IF(D104=0,0,Prosumer_ONE!$R25)</f>
        <v>0</v>
      </c>
      <c r="E328" s="38">
        <f>IF(E104=0,0,Prosumer_ONE!$R25)</f>
        <v>0</v>
      </c>
      <c r="F328" s="38">
        <f>IF(F104=0,0,Prosumer_ONE!$R25)</f>
        <v>0</v>
      </c>
      <c r="G328" s="38">
        <f>IF(G104=0,0,Prosumer_ONE!$R25)</f>
        <v>0</v>
      </c>
      <c r="H328" s="38">
        <f>IF(H104=0,0,Prosumer_ONE!$R25)</f>
        <v>0</v>
      </c>
      <c r="I328" s="38">
        <f>IF(I104=0,0,Prosumer_ONE!$R25)</f>
        <v>0</v>
      </c>
      <c r="J328" s="38">
        <f>IF(J104=0,0,Prosumer_ONE!$R25)</f>
        <v>0</v>
      </c>
      <c r="K328" s="38">
        <f>IF(K104=0,0,Prosumer_ONE!$R25)</f>
        <v>0</v>
      </c>
      <c r="L328" s="38">
        <f>IF(L104=0,0,Prosumer_ONE!$R25)</f>
        <v>0</v>
      </c>
      <c r="M328" s="38">
        <f>IF(M104=0,0,Prosumer_ONE!$R25)</f>
        <v>0</v>
      </c>
      <c r="N328" s="38">
        <f>IF(N104=0,0,Prosumer_ONE!$R25)</f>
        <v>0</v>
      </c>
      <c r="O328" s="38">
        <f>IF(O104=0,0,Prosumer_ONE!$R25)</f>
        <v>0</v>
      </c>
      <c r="P328" s="38">
        <f>IF(P104=0,0,Prosumer_ONE!$R25)</f>
        <v>0</v>
      </c>
      <c r="Q328" s="38">
        <f>IF(Q104=0,0,Prosumer_ONE!$R25)</f>
        <v>0</v>
      </c>
      <c r="R328" s="38">
        <f>IF(R104=0,0,Prosumer_ONE!$R25)</f>
        <v>0</v>
      </c>
      <c r="S328" s="38">
        <f>IF(S104=0,0,Prosumer_ONE!$R25)</f>
        <v>0</v>
      </c>
      <c r="T328" s="38">
        <f>IF(T104=0,0,Prosumer_ONE!$R25)</f>
        <v>0</v>
      </c>
      <c r="U328" s="38">
        <f>IF(U104=0,0,Prosumer_ONE!$R25)</f>
        <v>0</v>
      </c>
      <c r="V328">
        <v>12</v>
      </c>
      <c r="Z328">
        <v>12</v>
      </c>
      <c r="AA328" s="38">
        <f>IF(AA104=0,0,Prosumer_ANE!$R25)</f>
        <v>0</v>
      </c>
      <c r="AB328" s="38">
        <f>IF(AB104=0,0,Prosumer_ANE!$R25)</f>
        <v>0</v>
      </c>
      <c r="AC328" s="38">
        <f>IF(AC104=0,0,Prosumer_ANE!$R25)</f>
        <v>0</v>
      </c>
      <c r="AD328" s="38">
        <f>IF(AD104=0,0,Prosumer_ANE!$R25)</f>
        <v>0</v>
      </c>
      <c r="AE328" s="38">
        <f>IF(AE104=0,0,Prosumer_ANE!$R25)</f>
        <v>0</v>
      </c>
      <c r="AF328" s="38">
        <f>IF(AF104=0,0,Prosumer_ANE!$R25)</f>
        <v>0</v>
      </c>
      <c r="AG328" s="38">
        <f>IF(AG104=0,0,Prosumer_ANE!$R25)</f>
        <v>0</v>
      </c>
      <c r="AH328" s="38">
        <f>IF(AH104=0,0,Prosumer_ANE!$R25)</f>
        <v>0</v>
      </c>
      <c r="AI328" s="38">
        <f>IF(AI104=0,0,Prosumer_ANE!$R25)</f>
        <v>0</v>
      </c>
      <c r="AJ328" s="38">
        <f>IF(AJ104=0,0,Prosumer_ANE!$R25)</f>
        <v>0</v>
      </c>
      <c r="AK328" s="38">
        <f>IF(AK104=0,0,Prosumer_ANE!$R25)</f>
        <v>0</v>
      </c>
      <c r="AL328" s="38">
        <f>IF(AL104=0,0,Prosumer_ANE!$R25)</f>
        <v>0</v>
      </c>
      <c r="AM328" s="38">
        <f>IF(AM104=0,0,Prosumer_ANE!$R25)</f>
        <v>0</v>
      </c>
      <c r="AN328" s="38">
        <f>IF(AN104=0,0,Prosumer_ANE!$R25)</f>
        <v>0</v>
      </c>
      <c r="AO328" s="38">
        <f>IF(AO104=0,0,Prosumer_ANE!$R25)</f>
        <v>0</v>
      </c>
      <c r="AP328" s="38">
        <f>IF(AP104=0,0,Prosumer_ANE!$R25)</f>
        <v>0</v>
      </c>
      <c r="AQ328" s="38">
        <f>IF(AQ104=0,0,Prosumer_ANE!$R25)</f>
        <v>0</v>
      </c>
      <c r="AR328" s="38">
        <f>IF(AR104=0,0,Prosumer_ANE!$R25)</f>
        <v>0</v>
      </c>
      <c r="AS328" s="38">
        <f>IF(AS104=0,0,Prosumer_ANE!$R25)</f>
        <v>0</v>
      </c>
      <c r="AT328" s="38">
        <f>IF(AT104=0,0,Prosumer_ANE!$R25)</f>
        <v>0</v>
      </c>
      <c r="AU328">
        <v>12</v>
      </c>
    </row>
    <row r="329" spans="1:47">
      <c r="A329">
        <v>13</v>
      </c>
      <c r="B329" s="38">
        <f>IF(B105=0,0,Prosumer_ONE!$R26)</f>
        <v>0</v>
      </c>
      <c r="C329" s="38">
        <f>IF(C105=0,0,Prosumer_ONE!$R26)</f>
        <v>0</v>
      </c>
      <c r="D329" s="38">
        <f>IF(D105=0,0,Prosumer_ONE!$R26)</f>
        <v>0</v>
      </c>
      <c r="E329" s="38">
        <f>IF(E105=0,0,Prosumer_ONE!$R26)</f>
        <v>0</v>
      </c>
      <c r="F329" s="38">
        <f>IF(F105=0,0,Prosumer_ONE!$R26)</f>
        <v>0</v>
      </c>
      <c r="G329" s="38">
        <f>IF(G105=0,0,Prosumer_ONE!$R26)</f>
        <v>0</v>
      </c>
      <c r="H329" s="38">
        <f>IF(H105=0,0,Prosumer_ONE!$R26)</f>
        <v>0</v>
      </c>
      <c r="I329" s="38">
        <f>IF(I105=0,0,Prosumer_ONE!$R26)</f>
        <v>0</v>
      </c>
      <c r="J329" s="38">
        <f>IF(J105=0,0,Prosumer_ONE!$R26)</f>
        <v>0</v>
      </c>
      <c r="K329" s="38">
        <f>IF(K105=0,0,Prosumer_ONE!$R26)</f>
        <v>0</v>
      </c>
      <c r="L329" s="38">
        <f>IF(L105=0,0,Prosumer_ONE!$R26)</f>
        <v>0</v>
      </c>
      <c r="M329" s="38">
        <f>IF(M105=0,0,Prosumer_ONE!$R26)</f>
        <v>0</v>
      </c>
      <c r="N329" s="38">
        <f>IF(N105=0,0,Prosumer_ONE!$R26)</f>
        <v>0</v>
      </c>
      <c r="O329" s="38">
        <f>IF(O105=0,0,Prosumer_ONE!$R26)</f>
        <v>0</v>
      </c>
      <c r="P329" s="38">
        <f>IF(P105=0,0,Prosumer_ONE!$R26)</f>
        <v>0</v>
      </c>
      <c r="Q329" s="38">
        <f>IF(Q105=0,0,Prosumer_ONE!$R26)</f>
        <v>0</v>
      </c>
      <c r="R329" s="38">
        <f>IF(R105=0,0,Prosumer_ONE!$R26)</f>
        <v>0</v>
      </c>
      <c r="S329" s="38">
        <f>IF(S105=0,0,Prosumer_ONE!$R26)</f>
        <v>0</v>
      </c>
      <c r="T329" s="38">
        <f>IF(T105=0,0,Prosumer_ONE!$R26)</f>
        <v>0</v>
      </c>
      <c r="U329" s="38">
        <f>IF(U105=0,0,Prosumer_ONE!$R26)</f>
        <v>0</v>
      </c>
      <c r="V329">
        <v>13</v>
      </c>
      <c r="Z329">
        <v>13</v>
      </c>
      <c r="AA329" s="38">
        <f>IF(AA105=0,0,Prosumer_ANE!$R26)</f>
        <v>0</v>
      </c>
      <c r="AB329" s="38">
        <f>IF(AB105=0,0,Prosumer_ANE!$R26)</f>
        <v>0</v>
      </c>
      <c r="AC329" s="38">
        <f>IF(AC105=0,0,Prosumer_ANE!$R26)</f>
        <v>0</v>
      </c>
      <c r="AD329" s="38">
        <f>IF(AD105=0,0,Prosumer_ANE!$R26)</f>
        <v>0</v>
      </c>
      <c r="AE329" s="38">
        <f>IF(AE105=0,0,Prosumer_ANE!$R26)</f>
        <v>0</v>
      </c>
      <c r="AF329" s="38">
        <f>IF(AF105=0,0,Prosumer_ANE!$R26)</f>
        <v>0</v>
      </c>
      <c r="AG329" s="38">
        <f>IF(AG105=0,0,Prosumer_ANE!$R26)</f>
        <v>0</v>
      </c>
      <c r="AH329" s="38">
        <f>IF(AH105=0,0,Prosumer_ANE!$R26)</f>
        <v>0</v>
      </c>
      <c r="AI329" s="38">
        <f>IF(AI105=0,0,Prosumer_ANE!$R26)</f>
        <v>0</v>
      </c>
      <c r="AJ329" s="38">
        <f>IF(AJ105=0,0,Prosumer_ANE!$R26)</f>
        <v>0</v>
      </c>
      <c r="AK329" s="38">
        <f>IF(AK105=0,0,Prosumer_ANE!$R26)</f>
        <v>0</v>
      </c>
      <c r="AL329" s="38">
        <f>IF(AL105=0,0,Prosumer_ANE!$R26)</f>
        <v>0</v>
      </c>
      <c r="AM329" s="38">
        <f>IF(AM105=0,0,Prosumer_ANE!$R26)</f>
        <v>0</v>
      </c>
      <c r="AN329" s="38">
        <f>IF(AN105=0,0,Prosumer_ANE!$R26)</f>
        <v>0</v>
      </c>
      <c r="AO329" s="38">
        <f>IF(AO105=0,0,Prosumer_ANE!$R26)</f>
        <v>0</v>
      </c>
      <c r="AP329" s="38">
        <f>IF(AP105=0,0,Prosumer_ANE!$R26)</f>
        <v>0</v>
      </c>
      <c r="AQ329" s="38">
        <f>IF(AQ105=0,0,Prosumer_ANE!$R26)</f>
        <v>0</v>
      </c>
      <c r="AR329" s="38">
        <f>IF(AR105=0,0,Prosumer_ANE!$R26)</f>
        <v>0</v>
      </c>
      <c r="AS329" s="38">
        <f>IF(AS105=0,0,Prosumer_ANE!$R26)</f>
        <v>0</v>
      </c>
      <c r="AT329" s="38">
        <f>IF(AT105=0,0,Prosumer_ANE!$R26)</f>
        <v>0</v>
      </c>
      <c r="AU329">
        <v>13</v>
      </c>
    </row>
    <row r="330" spans="1:47">
      <c r="A330">
        <v>14</v>
      </c>
      <c r="B330" s="38">
        <f>IF(B106=0,0,Prosumer_ONE!$R27)</f>
        <v>0</v>
      </c>
      <c r="C330" s="38">
        <f>IF(C106=0,0,Prosumer_ONE!$R27)</f>
        <v>0</v>
      </c>
      <c r="D330" s="38">
        <f>IF(D106=0,0,Prosumer_ONE!$R27)</f>
        <v>0</v>
      </c>
      <c r="E330" s="38">
        <f>IF(E106=0,0,Prosumer_ONE!$R27)</f>
        <v>0</v>
      </c>
      <c r="F330" s="38">
        <f>IF(F106=0,0,Prosumer_ONE!$R27)</f>
        <v>0</v>
      </c>
      <c r="G330" s="38">
        <f>IF(G106=0,0,Prosumer_ONE!$R27)</f>
        <v>0</v>
      </c>
      <c r="H330" s="38">
        <f>IF(H106=0,0,Prosumer_ONE!$R27)</f>
        <v>0</v>
      </c>
      <c r="I330" s="38">
        <f>IF(I106=0,0,Prosumer_ONE!$R27)</f>
        <v>0</v>
      </c>
      <c r="J330" s="38">
        <f>IF(J106=0,0,Prosumer_ONE!$R27)</f>
        <v>0</v>
      </c>
      <c r="K330" s="38">
        <f>IF(K106=0,0,Prosumer_ONE!$R27)</f>
        <v>0</v>
      </c>
      <c r="L330" s="38">
        <f>IF(L106=0,0,Prosumer_ONE!$R27)</f>
        <v>0</v>
      </c>
      <c r="M330" s="38">
        <f>IF(M106=0,0,Prosumer_ONE!$R27)</f>
        <v>0</v>
      </c>
      <c r="N330" s="38">
        <f>IF(N106=0,0,Prosumer_ONE!$R27)</f>
        <v>0</v>
      </c>
      <c r="O330" s="38">
        <f>IF(O106=0,0,Prosumer_ONE!$R27)</f>
        <v>0</v>
      </c>
      <c r="P330" s="38">
        <f>IF(P106=0,0,Prosumer_ONE!$R27)</f>
        <v>0</v>
      </c>
      <c r="Q330" s="38">
        <f>IF(Q106=0,0,Prosumer_ONE!$R27)</f>
        <v>0</v>
      </c>
      <c r="R330" s="38">
        <f>IF(R106=0,0,Prosumer_ONE!$R27)</f>
        <v>0</v>
      </c>
      <c r="S330" s="38">
        <f>IF(S106=0,0,Prosumer_ONE!$R27)</f>
        <v>0</v>
      </c>
      <c r="T330" s="38">
        <f>IF(T106=0,0,Prosumer_ONE!$R27)</f>
        <v>0</v>
      </c>
      <c r="U330" s="38">
        <f>IF(U106=0,0,Prosumer_ONE!$R27)</f>
        <v>0</v>
      </c>
      <c r="V330">
        <v>14</v>
      </c>
      <c r="Z330">
        <v>14</v>
      </c>
      <c r="AA330" s="38">
        <f>IF(AA106=0,0,Prosumer_ANE!$R27)</f>
        <v>0</v>
      </c>
      <c r="AB330" s="38">
        <f>IF(AB106=0,0,Prosumer_ANE!$R27)</f>
        <v>0</v>
      </c>
      <c r="AC330" s="38">
        <f>IF(AC106=0,0,Prosumer_ANE!$R27)</f>
        <v>0</v>
      </c>
      <c r="AD330" s="38">
        <f>IF(AD106=0,0,Prosumer_ANE!$R27)</f>
        <v>0</v>
      </c>
      <c r="AE330" s="38">
        <f>IF(AE106=0,0,Prosumer_ANE!$R27)</f>
        <v>0</v>
      </c>
      <c r="AF330" s="38">
        <f>IF(AF106=0,0,Prosumer_ANE!$R27)</f>
        <v>0</v>
      </c>
      <c r="AG330" s="38">
        <f>IF(AG106=0,0,Prosumer_ANE!$R27)</f>
        <v>0</v>
      </c>
      <c r="AH330" s="38">
        <f>IF(AH106=0,0,Prosumer_ANE!$R27)</f>
        <v>0</v>
      </c>
      <c r="AI330" s="38">
        <f>IF(AI106=0,0,Prosumer_ANE!$R27)</f>
        <v>0</v>
      </c>
      <c r="AJ330" s="38">
        <f>IF(AJ106=0,0,Prosumer_ANE!$R27)</f>
        <v>0</v>
      </c>
      <c r="AK330" s="38">
        <f>IF(AK106=0,0,Prosumer_ANE!$R27)</f>
        <v>0</v>
      </c>
      <c r="AL330" s="38">
        <f>IF(AL106=0,0,Prosumer_ANE!$R27)</f>
        <v>0</v>
      </c>
      <c r="AM330" s="38">
        <f>IF(AM106=0,0,Prosumer_ANE!$R27)</f>
        <v>0</v>
      </c>
      <c r="AN330" s="38">
        <f>IF(AN106=0,0,Prosumer_ANE!$R27)</f>
        <v>0</v>
      </c>
      <c r="AO330" s="38">
        <f>IF(AO106=0,0,Prosumer_ANE!$R27)</f>
        <v>0</v>
      </c>
      <c r="AP330" s="38">
        <f>IF(AP106=0,0,Prosumer_ANE!$R27)</f>
        <v>0</v>
      </c>
      <c r="AQ330" s="38">
        <f>IF(AQ106=0,0,Prosumer_ANE!$R27)</f>
        <v>0</v>
      </c>
      <c r="AR330" s="38">
        <f>IF(AR106=0,0,Prosumer_ANE!$R27)</f>
        <v>0</v>
      </c>
      <c r="AS330" s="38">
        <f>IF(AS106=0,0,Prosumer_ANE!$R27)</f>
        <v>0</v>
      </c>
      <c r="AT330" s="38">
        <f>IF(AT106=0,0,Prosumer_ANE!$R27)</f>
        <v>0</v>
      </c>
      <c r="AU330">
        <v>14</v>
      </c>
    </row>
    <row r="331" spans="1:47">
      <c r="A331">
        <v>15</v>
      </c>
      <c r="B331" s="38">
        <f>IF(B107=0,0,Prosumer_ONE!$R28)</f>
        <v>0</v>
      </c>
      <c r="C331" s="38">
        <f>IF(C107=0,0,Prosumer_ONE!$R28)</f>
        <v>0</v>
      </c>
      <c r="D331" s="38">
        <f>IF(D107=0,0,Prosumer_ONE!$R28)</f>
        <v>0</v>
      </c>
      <c r="E331" s="38">
        <f>IF(E107=0,0,Prosumer_ONE!$R28)</f>
        <v>0</v>
      </c>
      <c r="F331" s="38">
        <f>IF(F107=0,0,Prosumer_ONE!$R28)</f>
        <v>0</v>
      </c>
      <c r="G331" s="38">
        <f>IF(G107=0,0,Prosumer_ONE!$R28)</f>
        <v>0</v>
      </c>
      <c r="H331" s="38">
        <f>IF(H107=0,0,Prosumer_ONE!$R28)</f>
        <v>0</v>
      </c>
      <c r="I331" s="38">
        <f>IF(I107=0,0,Prosumer_ONE!$R28)</f>
        <v>0</v>
      </c>
      <c r="J331" s="38">
        <f>IF(J107=0,0,Prosumer_ONE!$R28)</f>
        <v>0</v>
      </c>
      <c r="K331" s="38">
        <f>IF(K107=0,0,Prosumer_ONE!$R28)</f>
        <v>0</v>
      </c>
      <c r="L331" s="38">
        <f>IF(L107=0,0,Prosumer_ONE!$R28)</f>
        <v>0</v>
      </c>
      <c r="M331" s="38">
        <f>IF(M107=0,0,Prosumer_ONE!$R28)</f>
        <v>0</v>
      </c>
      <c r="N331" s="38">
        <f>IF(N107=0,0,Prosumer_ONE!$R28)</f>
        <v>0</v>
      </c>
      <c r="O331" s="38">
        <f>IF(O107=0,0,Prosumer_ONE!$R28)</f>
        <v>0</v>
      </c>
      <c r="P331" s="38">
        <f>IF(P107=0,0,Prosumer_ONE!$R28)</f>
        <v>0</v>
      </c>
      <c r="Q331" s="38">
        <f>IF(Q107=0,0,Prosumer_ONE!$R28)</f>
        <v>0</v>
      </c>
      <c r="R331" s="38">
        <f>IF(R107=0,0,Prosumer_ONE!$R28)</f>
        <v>0</v>
      </c>
      <c r="S331" s="38">
        <f>IF(S107=0,0,Prosumer_ONE!$R28)</f>
        <v>0</v>
      </c>
      <c r="T331" s="38">
        <f>IF(T107=0,0,Prosumer_ONE!$R28)</f>
        <v>0</v>
      </c>
      <c r="U331" s="38">
        <f>IF(U107=0,0,Prosumer_ONE!$R28)</f>
        <v>0</v>
      </c>
      <c r="V331">
        <v>15</v>
      </c>
      <c r="Z331">
        <v>15</v>
      </c>
      <c r="AA331" s="38">
        <f>IF(AA107=0,0,Prosumer_ANE!$R28)</f>
        <v>0</v>
      </c>
      <c r="AB331" s="38">
        <f>IF(AB107=0,0,Prosumer_ANE!$R28)</f>
        <v>0</v>
      </c>
      <c r="AC331" s="38">
        <f>IF(AC107=0,0,Prosumer_ANE!$R28)</f>
        <v>0</v>
      </c>
      <c r="AD331" s="38">
        <f>IF(AD107=0,0,Prosumer_ANE!$R28)</f>
        <v>0</v>
      </c>
      <c r="AE331" s="38">
        <f>IF(AE107=0,0,Prosumer_ANE!$R28)</f>
        <v>0</v>
      </c>
      <c r="AF331" s="38">
        <f>IF(AF107=0,0,Prosumer_ANE!$R28)</f>
        <v>0</v>
      </c>
      <c r="AG331" s="38">
        <f>IF(AG107=0,0,Prosumer_ANE!$R28)</f>
        <v>0</v>
      </c>
      <c r="AH331" s="38">
        <f>IF(AH107=0,0,Prosumer_ANE!$R28)</f>
        <v>0</v>
      </c>
      <c r="AI331" s="38">
        <f>IF(AI107=0,0,Prosumer_ANE!$R28)</f>
        <v>0</v>
      </c>
      <c r="AJ331" s="38">
        <f>IF(AJ107=0,0,Prosumer_ANE!$R28)</f>
        <v>0</v>
      </c>
      <c r="AK331" s="38">
        <f>IF(AK107=0,0,Prosumer_ANE!$R28)</f>
        <v>0</v>
      </c>
      <c r="AL331" s="38">
        <f>IF(AL107=0,0,Prosumer_ANE!$R28)</f>
        <v>0</v>
      </c>
      <c r="AM331" s="38">
        <f>IF(AM107=0,0,Prosumer_ANE!$R28)</f>
        <v>0</v>
      </c>
      <c r="AN331" s="38">
        <f>IF(AN107=0,0,Prosumer_ANE!$R28)</f>
        <v>0</v>
      </c>
      <c r="AO331" s="38">
        <f>IF(AO107=0,0,Prosumer_ANE!$R28)</f>
        <v>0</v>
      </c>
      <c r="AP331" s="38">
        <f>IF(AP107=0,0,Prosumer_ANE!$R28)</f>
        <v>0</v>
      </c>
      <c r="AQ331" s="38">
        <f>IF(AQ107=0,0,Prosumer_ANE!$R28)</f>
        <v>0</v>
      </c>
      <c r="AR331" s="38">
        <f>IF(AR107=0,0,Prosumer_ANE!$R28)</f>
        <v>0</v>
      </c>
      <c r="AS331" s="38">
        <f>IF(AS107=0,0,Prosumer_ANE!$R28)</f>
        <v>0</v>
      </c>
      <c r="AT331" s="38">
        <f>IF(AT107=0,0,Prosumer_ANE!$R28)</f>
        <v>0</v>
      </c>
      <c r="AU331">
        <v>15</v>
      </c>
    </row>
    <row r="332" spans="1:47">
      <c r="A332">
        <v>16</v>
      </c>
      <c r="B332" s="38">
        <f>IF(B108=0,0,Prosumer_ONE!$R29)</f>
        <v>0</v>
      </c>
      <c r="C332" s="38">
        <f>IF(C108=0,0,Prosumer_ONE!$R29)</f>
        <v>0</v>
      </c>
      <c r="D332" s="38">
        <f>IF(D108=0,0,Prosumer_ONE!$R29)</f>
        <v>0</v>
      </c>
      <c r="E332" s="38">
        <f>IF(E108=0,0,Prosumer_ONE!$R29)</f>
        <v>0</v>
      </c>
      <c r="F332" s="38">
        <f>IF(F108=0,0,Prosumer_ONE!$R29)</f>
        <v>0</v>
      </c>
      <c r="G332" s="38">
        <f>IF(G108=0,0,Prosumer_ONE!$R29)</f>
        <v>0</v>
      </c>
      <c r="H332" s="38">
        <f>IF(H108=0,0,Prosumer_ONE!$R29)</f>
        <v>0</v>
      </c>
      <c r="I332" s="38">
        <f>IF(I108=0,0,Prosumer_ONE!$R29)</f>
        <v>0</v>
      </c>
      <c r="J332" s="38">
        <f>IF(J108=0,0,Prosumer_ONE!$R29)</f>
        <v>0</v>
      </c>
      <c r="K332" s="38">
        <f>IF(K108=0,0,Prosumer_ONE!$R29)</f>
        <v>0</v>
      </c>
      <c r="L332" s="38">
        <f>IF(L108=0,0,Prosumer_ONE!$R29)</f>
        <v>0</v>
      </c>
      <c r="M332" s="38">
        <f>IF(M108=0,0,Prosumer_ONE!$R29)</f>
        <v>0</v>
      </c>
      <c r="N332" s="38">
        <f>IF(N108=0,0,Prosumer_ONE!$R29)</f>
        <v>0</v>
      </c>
      <c r="O332" s="38">
        <f>IF(O108=0,0,Prosumer_ONE!$R29)</f>
        <v>0</v>
      </c>
      <c r="P332" s="38">
        <f>IF(P108=0,0,Prosumer_ONE!$R29)</f>
        <v>0</v>
      </c>
      <c r="Q332" s="38">
        <f>IF(Q108=0,0,Prosumer_ONE!$R29)</f>
        <v>0</v>
      </c>
      <c r="R332" s="38">
        <f>IF(R108=0,0,Prosumer_ONE!$R29)</f>
        <v>0</v>
      </c>
      <c r="S332" s="38">
        <f>IF(S108=0,0,Prosumer_ONE!$R29)</f>
        <v>0</v>
      </c>
      <c r="T332" s="38">
        <f>IF(T108=0,0,Prosumer_ONE!$R29)</f>
        <v>0</v>
      </c>
      <c r="U332" s="38">
        <f>IF(U108=0,0,Prosumer_ONE!$R29)</f>
        <v>0</v>
      </c>
      <c r="V332">
        <v>16</v>
      </c>
      <c r="Z332">
        <v>16</v>
      </c>
      <c r="AA332" s="38">
        <f>IF(AA108=0,0,Prosumer_ANE!$R29)</f>
        <v>0</v>
      </c>
      <c r="AB332" s="38">
        <f>IF(AB108=0,0,Prosumer_ANE!$R29)</f>
        <v>0</v>
      </c>
      <c r="AC332" s="38">
        <f>IF(AC108=0,0,Prosumer_ANE!$R29)</f>
        <v>0</v>
      </c>
      <c r="AD332" s="38">
        <f>IF(AD108=0,0,Prosumer_ANE!$R29)</f>
        <v>0</v>
      </c>
      <c r="AE332" s="38">
        <f>IF(AE108=0,0,Prosumer_ANE!$R29)</f>
        <v>0</v>
      </c>
      <c r="AF332" s="38">
        <f>IF(AF108=0,0,Prosumer_ANE!$R29)</f>
        <v>0</v>
      </c>
      <c r="AG332" s="38">
        <f>IF(AG108=0,0,Prosumer_ANE!$R29)</f>
        <v>0</v>
      </c>
      <c r="AH332" s="38">
        <f>IF(AH108=0,0,Prosumer_ANE!$R29)</f>
        <v>0</v>
      </c>
      <c r="AI332" s="38">
        <f>IF(AI108=0,0,Prosumer_ANE!$R29)</f>
        <v>0</v>
      </c>
      <c r="AJ332" s="38">
        <f>IF(AJ108=0,0,Prosumer_ANE!$R29)</f>
        <v>0</v>
      </c>
      <c r="AK332" s="38">
        <f>IF(AK108=0,0,Prosumer_ANE!$R29)</f>
        <v>0</v>
      </c>
      <c r="AL332" s="38">
        <f>IF(AL108=0,0,Prosumer_ANE!$R29)</f>
        <v>0</v>
      </c>
      <c r="AM332" s="38">
        <f>IF(AM108=0,0,Prosumer_ANE!$R29)</f>
        <v>0</v>
      </c>
      <c r="AN332" s="38">
        <f>IF(AN108=0,0,Prosumer_ANE!$R29)</f>
        <v>0</v>
      </c>
      <c r="AO332" s="38">
        <f>IF(AO108=0,0,Prosumer_ANE!$R29)</f>
        <v>0</v>
      </c>
      <c r="AP332" s="38">
        <f>IF(AP108=0,0,Prosumer_ANE!$R29)</f>
        <v>0</v>
      </c>
      <c r="AQ332" s="38">
        <f>IF(AQ108=0,0,Prosumer_ANE!$R29)</f>
        <v>0</v>
      </c>
      <c r="AR332" s="38">
        <f>IF(AR108=0,0,Prosumer_ANE!$R29)</f>
        <v>0</v>
      </c>
      <c r="AS332" s="38">
        <f>IF(AS108=0,0,Prosumer_ANE!$R29)</f>
        <v>0</v>
      </c>
      <c r="AT332" s="38">
        <f>IF(AT108=0,0,Prosumer_ANE!$R29)</f>
        <v>0</v>
      </c>
      <c r="AU332">
        <v>16</v>
      </c>
    </row>
    <row r="333" spans="1:47">
      <c r="A333">
        <v>17</v>
      </c>
      <c r="B333" s="38">
        <f>IF(B109=0,0,Prosumer_ONE!$R30)</f>
        <v>0</v>
      </c>
      <c r="C333" s="38">
        <f>IF(C109=0,0,Prosumer_ONE!$R30)</f>
        <v>0</v>
      </c>
      <c r="D333" s="38">
        <f>IF(D109=0,0,Prosumer_ONE!$R30)</f>
        <v>0</v>
      </c>
      <c r="E333" s="38">
        <f>IF(E109=0,0,Prosumer_ONE!$R30)</f>
        <v>0</v>
      </c>
      <c r="F333" s="38">
        <f>IF(F109=0,0,Prosumer_ONE!$R30)</f>
        <v>0</v>
      </c>
      <c r="G333" s="38">
        <f>IF(G109=0,0,Prosumer_ONE!$R30)</f>
        <v>0</v>
      </c>
      <c r="H333" s="38">
        <f>IF(H109=0,0,Prosumer_ONE!$R30)</f>
        <v>0</v>
      </c>
      <c r="I333" s="38">
        <f>IF(I109=0,0,Prosumer_ONE!$R30)</f>
        <v>0</v>
      </c>
      <c r="J333" s="38">
        <f>IF(J109=0,0,Prosumer_ONE!$R30)</f>
        <v>0</v>
      </c>
      <c r="K333" s="38">
        <f>IF(K109=0,0,Prosumer_ONE!$R30)</f>
        <v>0</v>
      </c>
      <c r="L333" s="38">
        <f>IF(L109=0,0,Prosumer_ONE!$R30)</f>
        <v>0</v>
      </c>
      <c r="M333" s="38">
        <f>IF(M109=0,0,Prosumer_ONE!$R30)</f>
        <v>0</v>
      </c>
      <c r="N333" s="38">
        <f>IF(N109=0,0,Prosumer_ONE!$R30)</f>
        <v>0</v>
      </c>
      <c r="O333" s="38">
        <f>IF(O109=0,0,Prosumer_ONE!$R30)</f>
        <v>0</v>
      </c>
      <c r="P333" s="38">
        <f>IF(P109=0,0,Prosumer_ONE!$R30)</f>
        <v>0</v>
      </c>
      <c r="Q333" s="38">
        <f>IF(Q109=0,0,Prosumer_ONE!$R30)</f>
        <v>0</v>
      </c>
      <c r="R333" s="38">
        <f>IF(R109=0,0,Prosumer_ONE!$R30)</f>
        <v>0</v>
      </c>
      <c r="S333" s="38">
        <f>IF(S109=0,0,Prosumer_ONE!$R30)</f>
        <v>0</v>
      </c>
      <c r="T333" s="38">
        <f>IF(T109=0,0,Prosumer_ONE!$R30)</f>
        <v>0</v>
      </c>
      <c r="U333" s="38">
        <f>IF(U109=0,0,Prosumer_ONE!$R30)</f>
        <v>0</v>
      </c>
      <c r="V333">
        <v>17</v>
      </c>
      <c r="Z333">
        <v>17</v>
      </c>
      <c r="AA333" s="38">
        <f>IF(AA109=0,0,Prosumer_ANE!$R30)</f>
        <v>0</v>
      </c>
      <c r="AB333" s="38">
        <f>IF(AB109=0,0,Prosumer_ANE!$R30)</f>
        <v>0</v>
      </c>
      <c r="AC333" s="38">
        <f>IF(AC109=0,0,Prosumer_ANE!$R30)</f>
        <v>0</v>
      </c>
      <c r="AD333" s="38">
        <f>IF(AD109=0,0,Prosumer_ANE!$R30)</f>
        <v>0</v>
      </c>
      <c r="AE333" s="38">
        <f>IF(AE109=0,0,Prosumer_ANE!$R30)</f>
        <v>0</v>
      </c>
      <c r="AF333" s="38">
        <f>IF(AF109=0,0,Prosumer_ANE!$R30)</f>
        <v>0</v>
      </c>
      <c r="AG333" s="38">
        <f>IF(AG109=0,0,Prosumer_ANE!$R30)</f>
        <v>0</v>
      </c>
      <c r="AH333" s="38">
        <f>IF(AH109=0,0,Prosumer_ANE!$R30)</f>
        <v>0</v>
      </c>
      <c r="AI333" s="38">
        <f>IF(AI109=0,0,Prosumer_ANE!$R30)</f>
        <v>0</v>
      </c>
      <c r="AJ333" s="38">
        <f>IF(AJ109=0,0,Prosumer_ANE!$R30)</f>
        <v>0</v>
      </c>
      <c r="AK333" s="38">
        <f>IF(AK109=0,0,Prosumer_ANE!$R30)</f>
        <v>0</v>
      </c>
      <c r="AL333" s="38">
        <f>IF(AL109=0,0,Prosumer_ANE!$R30)</f>
        <v>0</v>
      </c>
      <c r="AM333" s="38">
        <f>IF(AM109=0,0,Prosumer_ANE!$R30)</f>
        <v>0</v>
      </c>
      <c r="AN333" s="38">
        <f>IF(AN109=0,0,Prosumer_ANE!$R30)</f>
        <v>0</v>
      </c>
      <c r="AO333" s="38">
        <f>IF(AO109=0,0,Prosumer_ANE!$R30)</f>
        <v>0</v>
      </c>
      <c r="AP333" s="38">
        <f>IF(AP109=0,0,Prosumer_ANE!$R30)</f>
        <v>0</v>
      </c>
      <c r="AQ333" s="38">
        <f>IF(AQ109=0,0,Prosumer_ANE!$R30)</f>
        <v>0</v>
      </c>
      <c r="AR333" s="38">
        <f>IF(AR109=0,0,Prosumer_ANE!$R30)</f>
        <v>0</v>
      </c>
      <c r="AS333" s="38">
        <f>IF(AS109=0,0,Prosumer_ANE!$R30)</f>
        <v>0</v>
      </c>
      <c r="AT333" s="38">
        <f>IF(AT109=0,0,Prosumer_ANE!$R30)</f>
        <v>0</v>
      </c>
      <c r="AU333">
        <v>17</v>
      </c>
    </row>
    <row r="334" spans="1:47">
      <c r="A334">
        <v>18</v>
      </c>
      <c r="B334" s="38">
        <f>IF(B110=0,0,Prosumer_ONE!$R31)</f>
        <v>0</v>
      </c>
      <c r="C334" s="38">
        <f>IF(C110=0,0,Prosumer_ONE!$R31)</f>
        <v>0</v>
      </c>
      <c r="D334" s="38">
        <f>IF(D110=0,0,Prosumer_ONE!$R31)</f>
        <v>0</v>
      </c>
      <c r="E334" s="38">
        <f>IF(E110=0,0,Prosumer_ONE!$R31)</f>
        <v>0</v>
      </c>
      <c r="F334" s="38">
        <f>IF(F110=0,0,Prosumer_ONE!$R31)</f>
        <v>0</v>
      </c>
      <c r="G334" s="38">
        <f>IF(G110=0,0,Prosumer_ONE!$R31)</f>
        <v>0</v>
      </c>
      <c r="H334" s="38">
        <f>IF(H110=0,0,Prosumer_ONE!$R31)</f>
        <v>0</v>
      </c>
      <c r="I334" s="38">
        <f>IF(I110=0,0,Prosumer_ONE!$R31)</f>
        <v>0</v>
      </c>
      <c r="J334" s="38">
        <f>IF(J110=0,0,Prosumer_ONE!$R31)</f>
        <v>0</v>
      </c>
      <c r="K334" s="38">
        <f>IF(K110=0,0,Prosumer_ONE!$R31)</f>
        <v>0</v>
      </c>
      <c r="L334" s="38">
        <f>IF(L110=0,0,Prosumer_ONE!$R31)</f>
        <v>0</v>
      </c>
      <c r="M334" s="38">
        <f>IF(M110=0,0,Prosumer_ONE!$R31)</f>
        <v>0</v>
      </c>
      <c r="N334" s="38">
        <f>IF(N110=0,0,Prosumer_ONE!$R31)</f>
        <v>0</v>
      </c>
      <c r="O334" s="38">
        <f>IF(O110=0,0,Prosumer_ONE!$R31)</f>
        <v>0</v>
      </c>
      <c r="P334" s="38">
        <f>IF(P110=0,0,Prosumer_ONE!$R31)</f>
        <v>0</v>
      </c>
      <c r="Q334" s="38">
        <f>IF(Q110=0,0,Prosumer_ONE!$R31)</f>
        <v>0</v>
      </c>
      <c r="R334" s="38">
        <f>IF(R110=0,0,Prosumer_ONE!$R31)</f>
        <v>0</v>
      </c>
      <c r="S334" s="38">
        <f>IF(S110=0,0,Prosumer_ONE!$R31)</f>
        <v>0</v>
      </c>
      <c r="T334" s="38">
        <f>IF(T110=0,0,Prosumer_ONE!$R31)</f>
        <v>0</v>
      </c>
      <c r="U334" s="38">
        <f>IF(U110=0,0,Prosumer_ONE!$R31)</f>
        <v>0</v>
      </c>
      <c r="V334">
        <v>18</v>
      </c>
      <c r="Z334">
        <v>18</v>
      </c>
      <c r="AA334" s="38">
        <f>IF(AA110=0,0,Prosumer_ANE!$R31)</f>
        <v>0</v>
      </c>
      <c r="AB334" s="38">
        <f>IF(AB110=0,0,Prosumer_ANE!$R31)</f>
        <v>0</v>
      </c>
      <c r="AC334" s="38">
        <f>IF(AC110=0,0,Prosumer_ANE!$R31)</f>
        <v>0</v>
      </c>
      <c r="AD334" s="38">
        <f>IF(AD110=0,0,Prosumer_ANE!$R31)</f>
        <v>0</v>
      </c>
      <c r="AE334" s="38">
        <f>IF(AE110=0,0,Prosumer_ANE!$R31)</f>
        <v>0</v>
      </c>
      <c r="AF334" s="38">
        <f>IF(AF110=0,0,Prosumer_ANE!$R31)</f>
        <v>0</v>
      </c>
      <c r="AG334" s="38">
        <f>IF(AG110=0,0,Prosumer_ANE!$R31)</f>
        <v>0</v>
      </c>
      <c r="AH334" s="38">
        <f>IF(AH110=0,0,Prosumer_ANE!$R31)</f>
        <v>0</v>
      </c>
      <c r="AI334" s="38">
        <f>IF(AI110=0,0,Prosumer_ANE!$R31)</f>
        <v>0</v>
      </c>
      <c r="AJ334" s="38">
        <f>IF(AJ110=0,0,Prosumer_ANE!$R31)</f>
        <v>0</v>
      </c>
      <c r="AK334" s="38">
        <f>IF(AK110=0,0,Prosumer_ANE!$R31)</f>
        <v>0</v>
      </c>
      <c r="AL334" s="38">
        <f>IF(AL110=0,0,Prosumer_ANE!$R31)</f>
        <v>0</v>
      </c>
      <c r="AM334" s="38">
        <f>IF(AM110=0,0,Prosumer_ANE!$R31)</f>
        <v>0</v>
      </c>
      <c r="AN334" s="38">
        <f>IF(AN110=0,0,Prosumer_ANE!$R31)</f>
        <v>0</v>
      </c>
      <c r="AO334" s="38">
        <f>IF(AO110=0,0,Prosumer_ANE!$R31)</f>
        <v>0</v>
      </c>
      <c r="AP334" s="38">
        <f>IF(AP110=0,0,Prosumer_ANE!$R31)</f>
        <v>0</v>
      </c>
      <c r="AQ334" s="38">
        <f>IF(AQ110=0,0,Prosumer_ANE!$R31)</f>
        <v>0</v>
      </c>
      <c r="AR334" s="38">
        <f>IF(AR110=0,0,Prosumer_ANE!$R31)</f>
        <v>0</v>
      </c>
      <c r="AS334" s="38">
        <f>IF(AS110=0,0,Prosumer_ANE!$R31)</f>
        <v>0</v>
      </c>
      <c r="AT334" s="38">
        <f>IF(AT110=0,0,Prosumer_ANE!$R31)</f>
        <v>0</v>
      </c>
      <c r="AU334">
        <v>18</v>
      </c>
    </row>
    <row r="335" spans="1:47">
      <c r="A335">
        <v>19</v>
      </c>
      <c r="B335" s="38">
        <f>IF(B111=0,0,Prosumer_ONE!$R32)</f>
        <v>0</v>
      </c>
      <c r="C335" s="38">
        <f>IF(C111=0,0,Prosumer_ONE!$R32)</f>
        <v>0</v>
      </c>
      <c r="D335" s="38">
        <f>IF(D111=0,0,Prosumer_ONE!$R32)</f>
        <v>0</v>
      </c>
      <c r="E335" s="38">
        <f>IF(E111=0,0,Prosumer_ONE!$R32)</f>
        <v>0</v>
      </c>
      <c r="F335" s="38">
        <f>IF(F111=0,0,Prosumer_ONE!$R32)</f>
        <v>0</v>
      </c>
      <c r="G335" s="38">
        <f>IF(G111=0,0,Prosumer_ONE!$R32)</f>
        <v>0</v>
      </c>
      <c r="H335" s="38">
        <f>IF(H111=0,0,Prosumer_ONE!$R32)</f>
        <v>0</v>
      </c>
      <c r="I335" s="38">
        <f>IF(I111=0,0,Prosumer_ONE!$R32)</f>
        <v>0</v>
      </c>
      <c r="J335" s="38">
        <f>IF(J111=0,0,Prosumer_ONE!$R32)</f>
        <v>0</v>
      </c>
      <c r="K335" s="38">
        <f>IF(K111=0,0,Prosumer_ONE!$R32)</f>
        <v>0</v>
      </c>
      <c r="L335" s="38">
        <f>IF(L111=0,0,Prosumer_ONE!$R32)</f>
        <v>0</v>
      </c>
      <c r="M335" s="38">
        <f>IF(M111=0,0,Prosumer_ONE!$R32)</f>
        <v>0</v>
      </c>
      <c r="N335" s="38">
        <f>IF(N111=0,0,Prosumer_ONE!$R32)</f>
        <v>0</v>
      </c>
      <c r="O335" s="38">
        <f>IF(O111=0,0,Prosumer_ONE!$R32)</f>
        <v>0</v>
      </c>
      <c r="P335" s="38">
        <f>IF(P111=0,0,Prosumer_ONE!$R32)</f>
        <v>0</v>
      </c>
      <c r="Q335" s="38">
        <f>IF(Q111=0,0,Prosumer_ONE!$R32)</f>
        <v>0</v>
      </c>
      <c r="R335" s="38">
        <f>IF(R111=0,0,Prosumer_ONE!$R32)</f>
        <v>0</v>
      </c>
      <c r="S335" s="38">
        <f>IF(S111=0,0,Prosumer_ONE!$R32)</f>
        <v>0</v>
      </c>
      <c r="T335" s="38">
        <f>IF(T111=0,0,Prosumer_ONE!$R32)</f>
        <v>0</v>
      </c>
      <c r="U335" s="38">
        <f>IF(U111=0,0,Prosumer_ONE!$R32)</f>
        <v>0</v>
      </c>
      <c r="V335">
        <v>19</v>
      </c>
      <c r="Z335">
        <v>19</v>
      </c>
      <c r="AA335" s="38">
        <f>IF(AA111=0,0,Prosumer_ANE!$R32)</f>
        <v>0</v>
      </c>
      <c r="AB335" s="38">
        <f>IF(AB111=0,0,Prosumer_ANE!$R32)</f>
        <v>0</v>
      </c>
      <c r="AC335" s="38">
        <f>IF(AC111=0,0,Prosumer_ANE!$R32)</f>
        <v>0</v>
      </c>
      <c r="AD335" s="38">
        <f>IF(AD111=0,0,Prosumer_ANE!$R32)</f>
        <v>0</v>
      </c>
      <c r="AE335" s="38">
        <f>IF(AE111=0,0,Prosumer_ANE!$R32)</f>
        <v>0</v>
      </c>
      <c r="AF335" s="38">
        <f>IF(AF111=0,0,Prosumer_ANE!$R32)</f>
        <v>0</v>
      </c>
      <c r="AG335" s="38">
        <f>IF(AG111=0,0,Prosumer_ANE!$R32)</f>
        <v>0</v>
      </c>
      <c r="AH335" s="38">
        <f>IF(AH111=0,0,Prosumer_ANE!$R32)</f>
        <v>0</v>
      </c>
      <c r="AI335" s="38">
        <f>IF(AI111=0,0,Prosumer_ANE!$R32)</f>
        <v>0</v>
      </c>
      <c r="AJ335" s="38">
        <f>IF(AJ111=0,0,Prosumer_ANE!$R32)</f>
        <v>0</v>
      </c>
      <c r="AK335" s="38">
        <f>IF(AK111=0,0,Prosumer_ANE!$R32)</f>
        <v>0</v>
      </c>
      <c r="AL335" s="38">
        <f>IF(AL111=0,0,Prosumer_ANE!$R32)</f>
        <v>0</v>
      </c>
      <c r="AM335" s="38">
        <f>IF(AM111=0,0,Prosumer_ANE!$R32)</f>
        <v>0</v>
      </c>
      <c r="AN335" s="38">
        <f>IF(AN111=0,0,Prosumer_ANE!$R32)</f>
        <v>0</v>
      </c>
      <c r="AO335" s="38">
        <f>IF(AO111=0,0,Prosumer_ANE!$R32)</f>
        <v>0</v>
      </c>
      <c r="AP335" s="38">
        <f>IF(AP111=0,0,Prosumer_ANE!$R32)</f>
        <v>0</v>
      </c>
      <c r="AQ335" s="38">
        <f>IF(AQ111=0,0,Prosumer_ANE!$R32)</f>
        <v>0</v>
      </c>
      <c r="AR335" s="38">
        <f>IF(AR111=0,0,Prosumer_ANE!$R32)</f>
        <v>0</v>
      </c>
      <c r="AS335" s="38">
        <f>IF(AS111=0,0,Prosumer_ANE!$R32)</f>
        <v>0</v>
      </c>
      <c r="AT335" s="38">
        <f>IF(AT111=0,0,Prosumer_ANE!$R32)</f>
        <v>0</v>
      </c>
      <c r="AU335">
        <v>19</v>
      </c>
    </row>
    <row r="336" spans="1:47">
      <c r="A336">
        <v>20</v>
      </c>
      <c r="B336" s="38">
        <f>IF(B112=0,0,Prosumer_ONE!$R33)</f>
        <v>0</v>
      </c>
      <c r="C336" s="38">
        <f>IF(C112=0,0,Prosumer_ONE!$R33)</f>
        <v>0</v>
      </c>
      <c r="D336" s="38">
        <f>IF(D112=0,0,Prosumer_ONE!$R33)</f>
        <v>0</v>
      </c>
      <c r="E336" s="38">
        <f>IF(E112=0,0,Prosumer_ONE!$R33)</f>
        <v>0</v>
      </c>
      <c r="F336" s="38">
        <f>IF(F112=0,0,Prosumer_ONE!$R33)</f>
        <v>0</v>
      </c>
      <c r="G336" s="38">
        <f>IF(G112=0,0,Prosumer_ONE!$R33)</f>
        <v>0</v>
      </c>
      <c r="H336" s="38">
        <f>IF(H112=0,0,Prosumer_ONE!$R33)</f>
        <v>0</v>
      </c>
      <c r="I336" s="38">
        <f>IF(I112=0,0,Prosumer_ONE!$R33)</f>
        <v>0</v>
      </c>
      <c r="J336" s="38">
        <f>IF(J112=0,0,Prosumer_ONE!$R33)</f>
        <v>0</v>
      </c>
      <c r="K336" s="38">
        <f>IF(K112=0,0,Prosumer_ONE!$R33)</f>
        <v>0</v>
      </c>
      <c r="L336" s="38">
        <f>IF(L112=0,0,Prosumer_ONE!$R33)</f>
        <v>0</v>
      </c>
      <c r="M336" s="38">
        <f>IF(M112=0,0,Prosumer_ONE!$R33)</f>
        <v>0</v>
      </c>
      <c r="N336" s="38">
        <f>IF(N112=0,0,Prosumer_ONE!$R33)</f>
        <v>0</v>
      </c>
      <c r="O336" s="38">
        <f>IF(O112=0,0,Prosumer_ONE!$R33)</f>
        <v>0</v>
      </c>
      <c r="P336" s="38">
        <f>IF(P112=0,0,Prosumer_ONE!$R33)</f>
        <v>0</v>
      </c>
      <c r="Q336" s="38">
        <f>IF(Q112=0,0,Prosumer_ONE!$R33)</f>
        <v>0</v>
      </c>
      <c r="R336" s="38">
        <f>IF(R112=0,0,Prosumer_ONE!$R33)</f>
        <v>0</v>
      </c>
      <c r="S336" s="38">
        <f>IF(S112=0,0,Prosumer_ONE!$R33)</f>
        <v>0</v>
      </c>
      <c r="T336" s="38">
        <f>IF(T112=0,0,Prosumer_ONE!$R33)</f>
        <v>0</v>
      </c>
      <c r="U336" s="38">
        <f>IF(U112=0,0,Prosumer_ONE!$R33)</f>
        <v>0</v>
      </c>
      <c r="V336">
        <v>20</v>
      </c>
      <c r="Z336">
        <v>20</v>
      </c>
      <c r="AA336" s="38">
        <f>IF(AA112=0,0,Prosumer_ANE!$R33)</f>
        <v>0</v>
      </c>
      <c r="AB336" s="38">
        <f>IF(AB112=0,0,Prosumer_ANE!$R33)</f>
        <v>0</v>
      </c>
      <c r="AC336" s="38">
        <f>IF(AC112=0,0,Prosumer_ANE!$R33)</f>
        <v>0</v>
      </c>
      <c r="AD336" s="38">
        <f>IF(AD112=0,0,Prosumer_ANE!$R33)</f>
        <v>0</v>
      </c>
      <c r="AE336" s="38">
        <f>IF(AE112=0,0,Prosumer_ANE!$R33)</f>
        <v>0</v>
      </c>
      <c r="AF336" s="38">
        <f>IF(AF112=0,0,Prosumer_ANE!$R33)</f>
        <v>0</v>
      </c>
      <c r="AG336" s="38">
        <f>IF(AG112=0,0,Prosumer_ANE!$R33)</f>
        <v>0</v>
      </c>
      <c r="AH336" s="38">
        <f>IF(AH112=0,0,Prosumer_ANE!$R33)</f>
        <v>0</v>
      </c>
      <c r="AI336" s="38">
        <f>IF(AI112=0,0,Prosumer_ANE!$R33)</f>
        <v>0</v>
      </c>
      <c r="AJ336" s="38">
        <f>IF(AJ112=0,0,Prosumer_ANE!$R33)</f>
        <v>0</v>
      </c>
      <c r="AK336" s="38">
        <f>IF(AK112=0,0,Prosumer_ANE!$R33)</f>
        <v>0</v>
      </c>
      <c r="AL336" s="38">
        <f>IF(AL112=0,0,Prosumer_ANE!$R33)</f>
        <v>0</v>
      </c>
      <c r="AM336" s="38">
        <f>IF(AM112=0,0,Prosumer_ANE!$R33)</f>
        <v>0</v>
      </c>
      <c r="AN336" s="38">
        <f>IF(AN112=0,0,Prosumer_ANE!$R33)</f>
        <v>0</v>
      </c>
      <c r="AO336" s="38">
        <f>IF(AO112=0,0,Prosumer_ANE!$R33)</f>
        <v>0</v>
      </c>
      <c r="AP336" s="38">
        <f>IF(AP112=0,0,Prosumer_ANE!$R33)</f>
        <v>0</v>
      </c>
      <c r="AQ336" s="38">
        <f>IF(AQ112=0,0,Prosumer_ANE!$R33)</f>
        <v>0</v>
      </c>
      <c r="AR336" s="38">
        <f>IF(AR112=0,0,Prosumer_ANE!$R33)</f>
        <v>0</v>
      </c>
      <c r="AS336" s="38">
        <f>IF(AS112=0,0,Prosumer_ANE!$R33)</f>
        <v>0</v>
      </c>
      <c r="AT336" s="38">
        <f>IF(AT112=0,0,Prosumer_ANE!$R33)</f>
        <v>0</v>
      </c>
      <c r="AU336">
        <v>20</v>
      </c>
    </row>
    <row r="337" spans="1:46">
      <c r="B337" s="73">
        <f>MAX(B338:B339)</f>
        <v>0</v>
      </c>
      <c r="C337" s="73">
        <f t="shared" ref="C337:U337" si="16">MAX(C338:C339)</f>
        <v>0</v>
      </c>
      <c r="D337" s="73">
        <f t="shared" si="16"/>
        <v>0</v>
      </c>
      <c r="E337" s="73">
        <f t="shared" si="16"/>
        <v>0</v>
      </c>
      <c r="F337" s="73">
        <f t="shared" si="16"/>
        <v>0</v>
      </c>
      <c r="G337" s="73">
        <f t="shared" si="16"/>
        <v>0</v>
      </c>
      <c r="H337" s="73">
        <f t="shared" si="16"/>
        <v>0</v>
      </c>
      <c r="I337" s="73">
        <f t="shared" si="16"/>
        <v>0</v>
      </c>
      <c r="J337" s="73">
        <f t="shared" si="16"/>
        <v>0</v>
      </c>
      <c r="K337" s="73">
        <f t="shared" si="16"/>
        <v>0</v>
      </c>
      <c r="L337" s="73">
        <f t="shared" si="16"/>
        <v>0</v>
      </c>
      <c r="M337" s="73">
        <f t="shared" si="16"/>
        <v>0</v>
      </c>
      <c r="N337" s="73">
        <f t="shared" si="16"/>
        <v>0</v>
      </c>
      <c r="O337" s="73">
        <f t="shared" si="16"/>
        <v>0</v>
      </c>
      <c r="P337" s="73">
        <f t="shared" si="16"/>
        <v>0</v>
      </c>
      <c r="Q337" s="73">
        <f t="shared" si="16"/>
        <v>0</v>
      </c>
      <c r="R337" s="73">
        <f t="shared" si="16"/>
        <v>0</v>
      </c>
      <c r="S337" s="73">
        <f t="shared" si="16"/>
        <v>0</v>
      </c>
      <c r="T337" s="73">
        <f t="shared" si="16"/>
        <v>0</v>
      </c>
      <c r="U337" s="73">
        <f t="shared" si="16"/>
        <v>0</v>
      </c>
      <c r="AA337" s="73">
        <f>MAX(AA338:AA339)</f>
        <v>0</v>
      </c>
      <c r="AB337" s="73">
        <f t="shared" ref="AB337:AT337" si="17">MAX(AB338:AB339)</f>
        <v>0</v>
      </c>
      <c r="AC337" s="73">
        <f t="shared" si="17"/>
        <v>0</v>
      </c>
      <c r="AD337" s="73">
        <f t="shared" si="17"/>
        <v>0</v>
      </c>
      <c r="AE337" s="73">
        <f t="shared" si="17"/>
        <v>0</v>
      </c>
      <c r="AF337" s="73">
        <f t="shared" si="17"/>
        <v>0</v>
      </c>
      <c r="AG337" s="73">
        <f t="shared" si="17"/>
        <v>0</v>
      </c>
      <c r="AH337" s="73">
        <f t="shared" si="17"/>
        <v>0</v>
      </c>
      <c r="AI337" s="73">
        <f t="shared" si="17"/>
        <v>0</v>
      </c>
      <c r="AJ337" s="73">
        <f t="shared" si="17"/>
        <v>0</v>
      </c>
      <c r="AK337" s="73">
        <f t="shared" si="17"/>
        <v>0</v>
      </c>
      <c r="AL337" s="73">
        <f t="shared" si="17"/>
        <v>0</v>
      </c>
      <c r="AM337" s="73">
        <f t="shared" si="17"/>
        <v>0</v>
      </c>
      <c r="AN337" s="73">
        <f t="shared" si="17"/>
        <v>0</v>
      </c>
      <c r="AO337" s="73">
        <f t="shared" si="17"/>
        <v>0</v>
      </c>
      <c r="AP337" s="73">
        <f t="shared" si="17"/>
        <v>0</v>
      </c>
      <c r="AQ337" s="73">
        <f t="shared" si="17"/>
        <v>0</v>
      </c>
      <c r="AR337" s="73">
        <f t="shared" si="17"/>
        <v>0</v>
      </c>
      <c r="AS337" s="73">
        <f t="shared" si="17"/>
        <v>0</v>
      </c>
      <c r="AT337" s="73">
        <f t="shared" si="17"/>
        <v>0</v>
      </c>
    </row>
    <row r="338" spans="1:46">
      <c r="A338" t="s">
        <v>35</v>
      </c>
      <c r="B338" s="38">
        <f>MAX(B317)</f>
        <v>0</v>
      </c>
      <c r="C338" s="38">
        <f>MAX(C317)</f>
        <v>0</v>
      </c>
      <c r="D338" s="38">
        <f>MAX(D317:D318)</f>
        <v>0</v>
      </c>
      <c r="E338" s="38">
        <f>MAX(E317:E319)</f>
        <v>0</v>
      </c>
      <c r="F338" s="38">
        <f>MAX(F317:F320)</f>
        <v>0</v>
      </c>
      <c r="G338" s="38">
        <f>MAX(G317:G321)</f>
        <v>0</v>
      </c>
      <c r="H338" s="38">
        <f>MAX(H317:H322)</f>
        <v>0</v>
      </c>
      <c r="I338" s="38">
        <f>MAX(I317:I323)</f>
        <v>0</v>
      </c>
      <c r="J338" s="38">
        <f>MAX(J317:J324)</f>
        <v>0</v>
      </c>
      <c r="K338" s="38">
        <f>MAX(K317:K325)</f>
        <v>0</v>
      </c>
      <c r="L338" s="38">
        <f>MAX(L317:L326)</f>
        <v>0</v>
      </c>
      <c r="M338" s="38">
        <f>MAX(M317:M327)</f>
        <v>0</v>
      </c>
      <c r="N338" s="38">
        <f>MAX(N317:N328)</f>
        <v>0</v>
      </c>
      <c r="O338" s="38">
        <f>MAX(O317:O329)</f>
        <v>0</v>
      </c>
      <c r="P338" s="38">
        <f>MAX(P317:P330)</f>
        <v>0</v>
      </c>
      <c r="Q338" s="38">
        <f>MAX(Q317:Q331)</f>
        <v>0</v>
      </c>
      <c r="R338" s="38">
        <f>MAX(R317:R332)</f>
        <v>0</v>
      </c>
      <c r="S338" s="38">
        <f>MAX(S317:S333)</f>
        <v>0</v>
      </c>
      <c r="T338" s="38">
        <f>MAX(T317:T334)</f>
        <v>0</v>
      </c>
      <c r="U338" s="38">
        <f>MAX(U317:U335)</f>
        <v>0</v>
      </c>
      <c r="Z338" t="s">
        <v>35</v>
      </c>
      <c r="AA338" s="38">
        <f>MAX(AA317)</f>
        <v>0</v>
      </c>
      <c r="AB338" s="38">
        <f>MAX(AB317)</f>
        <v>0</v>
      </c>
      <c r="AC338" s="38">
        <f>MAX(AC317:AC318)</f>
        <v>0</v>
      </c>
      <c r="AD338" s="38">
        <f>MAX(AD317:AD319)</f>
        <v>0</v>
      </c>
      <c r="AE338" s="38">
        <f>MAX(AE317:AE320)</f>
        <v>0</v>
      </c>
      <c r="AF338" s="38">
        <f>MAX(AF317:AF321)</f>
        <v>0</v>
      </c>
      <c r="AG338" s="38">
        <f>MAX(AG317:AG322)</f>
        <v>0</v>
      </c>
      <c r="AH338" s="38">
        <f>MAX(AH317:AH323)</f>
        <v>0</v>
      </c>
      <c r="AI338" s="38">
        <f>MAX(AI317:AI324)</f>
        <v>0</v>
      </c>
      <c r="AJ338" s="38">
        <f>MAX(AJ317:AJ325)</f>
        <v>0</v>
      </c>
      <c r="AK338" s="38">
        <f>MAX(AK317:AK326)</f>
        <v>0</v>
      </c>
      <c r="AL338" s="38">
        <f>MAX(AL317:AL327)</f>
        <v>0</v>
      </c>
      <c r="AM338" s="38">
        <f>MAX(AM317:AM328)</f>
        <v>0</v>
      </c>
      <c r="AN338" s="38">
        <f>MAX(AN317:AN329)</f>
        <v>0</v>
      </c>
      <c r="AO338" s="38">
        <f>MAX(AO317:AO330)</f>
        <v>0</v>
      </c>
      <c r="AP338" s="38">
        <f>MAX(AP317:AP331)</f>
        <v>0</v>
      </c>
      <c r="AQ338" s="38">
        <f>MAX(AQ317:AQ332)</f>
        <v>0</v>
      </c>
      <c r="AR338" s="38">
        <f>MAX(AR317:AR333)</f>
        <v>0</v>
      </c>
      <c r="AS338" s="38">
        <f>MAX(AS317:AS334)</f>
        <v>0</v>
      </c>
      <c r="AT338" s="38">
        <f>MAX(AT317:AT335)</f>
        <v>0</v>
      </c>
    </row>
    <row r="339" spans="1:46">
      <c r="A339" t="s">
        <v>36</v>
      </c>
      <c r="B339" s="38">
        <f>MAX(B318:B336)</f>
        <v>0</v>
      </c>
      <c r="C339" s="38">
        <f>MAX(C319:C336)</f>
        <v>0</v>
      </c>
      <c r="D339" s="38">
        <f>MAX(D320:D336)</f>
        <v>0</v>
      </c>
      <c r="E339" s="38">
        <f>MAX(E321:E336)</f>
        <v>0</v>
      </c>
      <c r="F339" s="38">
        <f>MAX(F322:F336)</f>
        <v>0</v>
      </c>
      <c r="G339" s="38">
        <f>MAX(G322:G336)</f>
        <v>0</v>
      </c>
      <c r="H339" s="38">
        <f>MAX(H324:H336)</f>
        <v>0</v>
      </c>
      <c r="I339" s="38">
        <f>MAX(I325:I336)</f>
        <v>0</v>
      </c>
      <c r="J339" s="38">
        <f>MAX(J326:J336)</f>
        <v>0</v>
      </c>
      <c r="K339" s="38">
        <f>MAX(K327:K336)</f>
        <v>0</v>
      </c>
      <c r="L339" s="38">
        <f>MAX(L328:L336)</f>
        <v>0</v>
      </c>
      <c r="M339" s="38">
        <f>MAX(M329:M336)</f>
        <v>0</v>
      </c>
      <c r="N339" s="38">
        <f>MAX(N330:N336)</f>
        <v>0</v>
      </c>
      <c r="O339" s="38">
        <f>MAX(O331:O336)</f>
        <v>0</v>
      </c>
      <c r="P339" s="38">
        <f>MAX(P332:P336)</f>
        <v>0</v>
      </c>
      <c r="Q339" s="38">
        <f>MAX(Q333:Q336)</f>
        <v>0</v>
      </c>
      <c r="R339" s="38">
        <f>MAX(R334:R336)</f>
        <v>0</v>
      </c>
      <c r="S339" s="38">
        <f>MAX(S335:S336)</f>
        <v>0</v>
      </c>
      <c r="T339" s="38">
        <f>MAX(T336)</f>
        <v>0</v>
      </c>
      <c r="U339" s="38">
        <f>MAX(U336)</f>
        <v>0</v>
      </c>
      <c r="Z339" t="s">
        <v>36</v>
      </c>
      <c r="AA339" s="38">
        <f>MAX(AA318:AA336)</f>
        <v>0</v>
      </c>
      <c r="AB339" s="38">
        <f>MAX(AB319:AB336)</f>
        <v>0</v>
      </c>
      <c r="AC339" s="38">
        <f>MAX(AC320:AC336)</f>
        <v>0</v>
      </c>
      <c r="AD339" s="38">
        <f>MAX(AD321:AD336)</f>
        <v>0</v>
      </c>
      <c r="AE339" s="38">
        <f>MAX(AE322:AE336)</f>
        <v>0</v>
      </c>
      <c r="AF339" s="38">
        <f>MAX(AF322:AF336)</f>
        <v>0</v>
      </c>
      <c r="AG339" s="38">
        <f>MAX(AG324:AG336)</f>
        <v>0</v>
      </c>
      <c r="AH339" s="38">
        <f>MAX(AH325:AH336)</f>
        <v>0</v>
      </c>
      <c r="AI339" s="38">
        <f>MAX(AI326:AI336)</f>
        <v>0</v>
      </c>
      <c r="AJ339" s="38">
        <f>MAX(AJ327:AJ336)</f>
        <v>0</v>
      </c>
      <c r="AK339" s="38">
        <f>MAX(AK328:AK336)</f>
        <v>0</v>
      </c>
      <c r="AL339" s="38">
        <f>MAX(AL329:AL336)</f>
        <v>0</v>
      </c>
      <c r="AM339" s="38">
        <f>MAX(AM330:AM336)</f>
        <v>0</v>
      </c>
      <c r="AN339" s="38">
        <f>MAX(AN331:AN336)</f>
        <v>0</v>
      </c>
      <c r="AO339" s="38">
        <f>MAX(AO332:AO336)</f>
        <v>0</v>
      </c>
      <c r="AP339" s="38">
        <f>MAX(AP333:AP336)</f>
        <v>0</v>
      </c>
      <c r="AQ339" s="38">
        <f>MAX(AQ334:AQ336)</f>
        <v>0</v>
      </c>
      <c r="AR339" s="38">
        <f>MAX(AR335:AR336)</f>
        <v>0</v>
      </c>
      <c r="AS339" s="38">
        <f>MAX(AS336)</f>
        <v>0</v>
      </c>
      <c r="AT339" s="38">
        <f>MAX(AT336)</f>
        <v>0</v>
      </c>
    </row>
  </sheetData>
  <sheetProtection algorithmName="SHA-512" hashValue="puTsNuuVhKSr1EHMXQECbkUExbQM2jklNAjX0m0fU8eCvx/0e9XSJS8FVxTG89xmawD+QbfCrwqbcfZl5oywlw==" saltValue="sN/p5SHeXy3ihcfm2SHlgw==" spinCount="100000" sheet="1" objects="1" scenarios="1"/>
  <mergeCells count="3">
    <mergeCell ref="A1:C4"/>
    <mergeCell ref="E1:G4"/>
    <mergeCell ref="A66:A86"/>
  </mergeCells>
  <phoneticPr fontId="10" type="noConversion"/>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CD741-3AAE-4AC6-A06F-918BF53C74D0}">
  <sheetPr codeName="Tabelle9"/>
  <dimension ref="A2:AV72"/>
  <sheetViews>
    <sheetView workbookViewId="0">
      <selection activeCell="I26" sqref="I26"/>
    </sheetView>
  </sheetViews>
  <sheetFormatPr baseColWidth="10" defaultRowHeight="14.4"/>
  <cols>
    <col min="1" max="1" width="13.69921875" style="109" customWidth="1"/>
    <col min="2" max="2" width="17.59765625" style="109" customWidth="1"/>
    <col min="3" max="3" width="7.8984375" style="109" customWidth="1"/>
    <col min="4" max="22" width="5.69921875" style="109" customWidth="1"/>
    <col min="23" max="23" width="13.3984375" style="109" customWidth="1"/>
    <col min="24" max="24" width="15.3984375" style="109" customWidth="1"/>
    <col min="25" max="25" width="7.59765625" style="109" customWidth="1"/>
    <col min="26" max="26" width="15.3984375" style="109" customWidth="1"/>
    <col min="27" max="27" width="21.19921875" style="109" customWidth="1"/>
    <col min="28" max="28" width="6.8984375" style="109" customWidth="1"/>
    <col min="29" max="29" width="5.69921875" style="109" customWidth="1"/>
    <col min="30" max="30" width="6.19921875" style="109" customWidth="1"/>
    <col min="31" max="47" width="5.69921875" style="109" customWidth="1"/>
    <col min="48" max="48" width="10.8984375" style="109" customWidth="1"/>
    <col min="49" max="16384" width="11.19921875" style="109"/>
  </cols>
  <sheetData>
    <row r="2" spans="1:48">
      <c r="X2" s="119"/>
    </row>
    <row r="3" spans="1:48" ht="17.55">
      <c r="B3" s="172" t="s">
        <v>286</v>
      </c>
      <c r="AA3" s="172" t="s">
        <v>292</v>
      </c>
    </row>
    <row r="4" spans="1:48">
      <c r="C4" s="173" t="s">
        <v>281</v>
      </c>
      <c r="D4" s="174"/>
      <c r="E4" s="174"/>
      <c r="F4" s="174"/>
      <c r="G4" s="174"/>
      <c r="H4" s="174"/>
      <c r="I4" s="174"/>
      <c r="J4" s="174"/>
      <c r="K4" s="174"/>
      <c r="L4" s="174"/>
      <c r="M4" s="174"/>
      <c r="N4" s="174"/>
      <c r="O4" s="174"/>
      <c r="P4" s="174"/>
      <c r="Q4" s="174"/>
      <c r="R4" s="174"/>
      <c r="S4" s="174"/>
      <c r="T4" s="174"/>
      <c r="U4" s="174"/>
      <c r="V4" s="173" t="s">
        <v>282</v>
      </c>
      <c r="AB4" s="173" t="s">
        <v>290</v>
      </c>
      <c r="AC4" s="174"/>
      <c r="AD4" s="174"/>
      <c r="AE4" s="174"/>
      <c r="AF4" s="174"/>
      <c r="AG4" s="174"/>
      <c r="AH4" s="174"/>
      <c r="AI4" s="174"/>
      <c r="AJ4" s="174"/>
      <c r="AK4" s="174"/>
      <c r="AL4" s="174"/>
      <c r="AM4" s="174"/>
      <c r="AN4" s="174"/>
      <c r="AO4" s="174"/>
      <c r="AP4" s="174"/>
      <c r="AQ4" s="174"/>
      <c r="AR4" s="174"/>
      <c r="AS4" s="174"/>
      <c r="AT4" s="174"/>
      <c r="AU4" s="173" t="s">
        <v>291</v>
      </c>
    </row>
    <row r="5" spans="1:48" ht="32.9" customHeight="1">
      <c r="B5" s="175" t="s">
        <v>609</v>
      </c>
      <c r="C5" s="109">
        <v>1</v>
      </c>
      <c r="D5" s="109">
        <v>2</v>
      </c>
      <c r="E5" s="109">
        <v>3</v>
      </c>
      <c r="F5" s="109">
        <v>4</v>
      </c>
      <c r="G5" s="109">
        <v>5</v>
      </c>
      <c r="H5" s="109">
        <v>6</v>
      </c>
      <c r="I5" s="109">
        <v>7</v>
      </c>
      <c r="J5" s="109">
        <v>8</v>
      </c>
      <c r="K5" s="109">
        <v>9</v>
      </c>
      <c r="L5" s="109">
        <v>10</v>
      </c>
      <c r="M5" s="109">
        <v>11</v>
      </c>
      <c r="N5" s="109">
        <v>12</v>
      </c>
      <c r="O5" s="109">
        <v>13</v>
      </c>
      <c r="P5" s="109">
        <v>14</v>
      </c>
      <c r="Q5" s="109">
        <v>15</v>
      </c>
      <c r="R5" s="109">
        <v>16</v>
      </c>
      <c r="S5" s="109">
        <v>17</v>
      </c>
      <c r="T5" s="109">
        <v>18</v>
      </c>
      <c r="U5" s="109">
        <v>19</v>
      </c>
      <c r="V5" s="109">
        <v>20</v>
      </c>
      <c r="W5" s="176" t="s">
        <v>609</v>
      </c>
      <c r="Y5" s="109" t="s">
        <v>9</v>
      </c>
      <c r="AA5" s="175" t="s">
        <v>609</v>
      </c>
      <c r="AB5" s="109">
        <v>1</v>
      </c>
      <c r="AC5" s="109">
        <v>2</v>
      </c>
      <c r="AD5" s="109">
        <v>3</v>
      </c>
      <c r="AE5" s="109">
        <v>4</v>
      </c>
      <c r="AF5" s="109">
        <v>5</v>
      </c>
      <c r="AG5" s="109">
        <v>6</v>
      </c>
      <c r="AH5" s="109">
        <v>7</v>
      </c>
      <c r="AI5" s="109">
        <v>8</v>
      </c>
      <c r="AJ5" s="109">
        <v>9</v>
      </c>
      <c r="AK5" s="109">
        <v>10</v>
      </c>
      <c r="AL5" s="109">
        <v>11</v>
      </c>
      <c r="AM5" s="109">
        <v>12</v>
      </c>
      <c r="AN5" s="109">
        <v>13</v>
      </c>
      <c r="AO5" s="109">
        <v>14</v>
      </c>
      <c r="AP5" s="109">
        <v>15</v>
      </c>
      <c r="AQ5" s="109">
        <v>16</v>
      </c>
      <c r="AR5" s="109">
        <v>17</v>
      </c>
      <c r="AS5" s="109">
        <v>18</v>
      </c>
      <c r="AT5" s="109">
        <v>19</v>
      </c>
      <c r="AU5" s="109">
        <v>20</v>
      </c>
      <c r="AV5" s="176" t="s">
        <v>609</v>
      </c>
    </row>
    <row r="6" spans="1:48">
      <c r="A6" s="173" t="s">
        <v>283</v>
      </c>
      <c r="B6" s="109">
        <v>1</v>
      </c>
      <c r="C6" s="190">
        <v>0</v>
      </c>
      <c r="D6" s="190">
        <v>3.5326875320582363</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09">
        <v>1</v>
      </c>
      <c r="Y6" s="109">
        <v>1</v>
      </c>
      <c r="Z6" s="109" t="s">
        <v>288</v>
      </c>
      <c r="AA6" s="109">
        <v>1</v>
      </c>
      <c r="AB6" s="191">
        <v>0</v>
      </c>
      <c r="AC6" s="191">
        <v>27.238784826506823</v>
      </c>
      <c r="AD6" s="191">
        <v>42.239083541032571</v>
      </c>
      <c r="AE6" s="191">
        <v>57.188372675839886</v>
      </c>
      <c r="AF6" s="191">
        <v>73.6361264924236</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09">
        <v>1</v>
      </c>
    </row>
    <row r="7" spans="1:48">
      <c r="A7" s="174"/>
      <c r="B7" s="109">
        <v>2</v>
      </c>
      <c r="C7" s="190">
        <v>3.5326875320582363</v>
      </c>
      <c r="D7" s="190">
        <v>0</v>
      </c>
      <c r="E7" s="190">
        <v>3.454605478676239</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09">
        <v>2</v>
      </c>
      <c r="Y7" s="109">
        <v>3</v>
      </c>
      <c r="AA7" s="109">
        <v>2</v>
      </c>
      <c r="AB7" s="191">
        <v>27.238784826506823</v>
      </c>
      <c r="AC7" s="191">
        <v>0</v>
      </c>
      <c r="AD7" s="191">
        <v>22.065673778642225</v>
      </c>
      <c r="AE7" s="191">
        <v>37.014962913449537</v>
      </c>
      <c r="AF7" s="191">
        <v>53.46271673003325</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09">
        <v>2</v>
      </c>
    </row>
    <row r="8" spans="1:48">
      <c r="A8" s="174"/>
      <c r="B8" s="109">
        <v>3</v>
      </c>
      <c r="C8" s="190">
        <v>0</v>
      </c>
      <c r="D8" s="190">
        <v>3.5326875320582363</v>
      </c>
      <c r="E8" s="190">
        <v>0</v>
      </c>
      <c r="F8" s="190">
        <v>3.0707671379370352</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09">
        <v>3</v>
      </c>
      <c r="Y8" s="109">
        <v>5</v>
      </c>
      <c r="AA8" s="109">
        <v>3</v>
      </c>
      <c r="AB8" s="191">
        <v>42.239083541032571</v>
      </c>
      <c r="AC8" s="191">
        <v>22.065673778642225</v>
      </c>
      <c r="AD8" s="191">
        <v>0</v>
      </c>
      <c r="AE8" s="191">
        <v>21.858500092159794</v>
      </c>
      <c r="AF8" s="191">
        <v>38.306253908743514</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09">
        <v>3</v>
      </c>
    </row>
    <row r="9" spans="1:48">
      <c r="A9" s="174"/>
      <c r="B9" s="109">
        <v>4</v>
      </c>
      <c r="C9" s="190">
        <v>0</v>
      </c>
      <c r="D9" s="190">
        <v>0</v>
      </c>
      <c r="E9" s="190">
        <v>3.454605478676239</v>
      </c>
      <c r="F9" s="190">
        <v>0</v>
      </c>
      <c r="G9" s="190">
        <v>3.454605478676239</v>
      </c>
      <c r="H9" s="190">
        <v>0</v>
      </c>
      <c r="I9" s="190">
        <v>0</v>
      </c>
      <c r="J9" s="190">
        <v>0</v>
      </c>
      <c r="K9" s="190">
        <v>0</v>
      </c>
      <c r="L9" s="190">
        <v>0</v>
      </c>
      <c r="M9" s="190">
        <v>0</v>
      </c>
      <c r="N9" s="190">
        <v>0</v>
      </c>
      <c r="O9" s="190">
        <v>0</v>
      </c>
      <c r="P9" s="190">
        <v>0</v>
      </c>
      <c r="Q9" s="190">
        <v>0</v>
      </c>
      <c r="R9" s="190">
        <v>0</v>
      </c>
      <c r="S9" s="190">
        <v>0</v>
      </c>
      <c r="T9" s="190">
        <v>0</v>
      </c>
      <c r="U9" s="190">
        <v>0</v>
      </c>
      <c r="V9" s="190">
        <v>0</v>
      </c>
      <c r="W9" s="109">
        <v>4</v>
      </c>
      <c r="Y9" s="109">
        <v>7</v>
      </c>
      <c r="AA9" s="109">
        <v>4</v>
      </c>
      <c r="AB9" s="191">
        <v>57.188372675839886</v>
      </c>
      <c r="AC9" s="191">
        <v>37.014962913449537</v>
      </c>
      <c r="AD9" s="191">
        <v>21.858500092159794</v>
      </c>
      <c r="AE9" s="191">
        <v>0</v>
      </c>
      <c r="AF9" s="191">
        <v>22.589288092457785</v>
      </c>
      <c r="AG9" s="191">
        <v>0</v>
      </c>
      <c r="AH9" s="191">
        <v>0</v>
      </c>
      <c r="AI9" s="191">
        <v>0</v>
      </c>
      <c r="AJ9" s="191">
        <v>0</v>
      </c>
      <c r="AK9" s="191">
        <v>0</v>
      </c>
      <c r="AL9" s="191">
        <v>0</v>
      </c>
      <c r="AM9" s="191">
        <v>0</v>
      </c>
      <c r="AN9" s="191">
        <v>0</v>
      </c>
      <c r="AO9" s="191">
        <v>0</v>
      </c>
      <c r="AP9" s="191">
        <v>0</v>
      </c>
      <c r="AQ9" s="191">
        <v>0</v>
      </c>
      <c r="AR9" s="191">
        <v>0</v>
      </c>
      <c r="AS9" s="191">
        <v>0</v>
      </c>
      <c r="AT9" s="191">
        <v>0</v>
      </c>
      <c r="AU9" s="191">
        <v>0</v>
      </c>
      <c r="AV9" s="109">
        <v>4</v>
      </c>
    </row>
    <row r="10" spans="1:48">
      <c r="A10" s="174"/>
      <c r="B10" s="109">
        <v>5</v>
      </c>
      <c r="C10" s="190">
        <v>0</v>
      </c>
      <c r="D10" s="190">
        <v>0</v>
      </c>
      <c r="E10" s="190">
        <v>0</v>
      </c>
      <c r="F10" s="190">
        <v>3.0707671379370352</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09">
        <v>5</v>
      </c>
      <c r="Y10" s="109">
        <v>9</v>
      </c>
      <c r="AA10" s="109">
        <v>5</v>
      </c>
      <c r="AB10" s="191">
        <v>73.6361264924236</v>
      </c>
      <c r="AC10" s="191">
        <v>53.46271673003325</v>
      </c>
      <c r="AD10" s="191">
        <v>38.306253908743514</v>
      </c>
      <c r="AE10" s="191">
        <v>22.589288092457785</v>
      </c>
      <c r="AF10" s="191">
        <v>0</v>
      </c>
      <c r="AG10" s="191">
        <v>0</v>
      </c>
      <c r="AH10" s="191">
        <v>0</v>
      </c>
      <c r="AI10" s="191">
        <v>0</v>
      </c>
      <c r="AJ10" s="191">
        <v>0</v>
      </c>
      <c r="AK10" s="191">
        <v>0</v>
      </c>
      <c r="AL10" s="191">
        <v>0</v>
      </c>
      <c r="AM10" s="191">
        <v>0</v>
      </c>
      <c r="AN10" s="191">
        <v>0</v>
      </c>
      <c r="AO10" s="191">
        <v>0</v>
      </c>
      <c r="AP10" s="191">
        <v>0</v>
      </c>
      <c r="AQ10" s="191">
        <v>0</v>
      </c>
      <c r="AR10" s="191">
        <v>0</v>
      </c>
      <c r="AS10" s="191">
        <v>0</v>
      </c>
      <c r="AT10" s="191">
        <v>0</v>
      </c>
      <c r="AU10" s="191">
        <v>0</v>
      </c>
      <c r="AV10" s="109">
        <v>5</v>
      </c>
    </row>
    <row r="11" spans="1:48">
      <c r="A11" s="174"/>
      <c r="B11" s="109">
        <v>6</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09">
        <v>6</v>
      </c>
      <c r="Y11" s="109">
        <v>11</v>
      </c>
      <c r="AA11" s="109">
        <v>6</v>
      </c>
      <c r="AB11" s="191">
        <v>0</v>
      </c>
      <c r="AC11" s="191">
        <v>0</v>
      </c>
      <c r="AD11" s="191">
        <v>0</v>
      </c>
      <c r="AE11" s="191">
        <v>0</v>
      </c>
      <c r="AF11" s="191">
        <v>0</v>
      </c>
      <c r="AG11" s="191">
        <v>0</v>
      </c>
      <c r="AH11" s="191">
        <v>0</v>
      </c>
      <c r="AI11" s="191">
        <v>0</v>
      </c>
      <c r="AJ11" s="191">
        <v>0</v>
      </c>
      <c r="AK11" s="191">
        <v>0</v>
      </c>
      <c r="AL11" s="191">
        <v>0</v>
      </c>
      <c r="AM11" s="191">
        <v>0</v>
      </c>
      <c r="AN11" s="191">
        <v>0</v>
      </c>
      <c r="AO11" s="191">
        <v>0</v>
      </c>
      <c r="AP11" s="191">
        <v>0</v>
      </c>
      <c r="AQ11" s="191">
        <v>0</v>
      </c>
      <c r="AR11" s="191">
        <v>0</v>
      </c>
      <c r="AS11" s="191">
        <v>0</v>
      </c>
      <c r="AT11" s="191">
        <v>0</v>
      </c>
      <c r="AU11" s="191">
        <v>0</v>
      </c>
      <c r="AV11" s="109">
        <v>6</v>
      </c>
    </row>
    <row r="12" spans="1:48">
      <c r="A12" s="174"/>
      <c r="B12" s="109">
        <v>7</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09">
        <v>7</v>
      </c>
      <c r="Y12" s="109">
        <v>13</v>
      </c>
      <c r="AA12" s="109">
        <v>7</v>
      </c>
      <c r="AB12" s="191">
        <v>0</v>
      </c>
      <c r="AC12" s="191">
        <v>0</v>
      </c>
      <c r="AD12" s="191">
        <v>0</v>
      </c>
      <c r="AE12" s="191">
        <v>0</v>
      </c>
      <c r="AF12" s="191">
        <v>0</v>
      </c>
      <c r="AG12" s="191">
        <v>0</v>
      </c>
      <c r="AH12" s="191">
        <v>0</v>
      </c>
      <c r="AI12" s="191">
        <v>0</v>
      </c>
      <c r="AJ12" s="191">
        <v>0</v>
      </c>
      <c r="AK12" s="191">
        <v>0</v>
      </c>
      <c r="AL12" s="191">
        <v>0</v>
      </c>
      <c r="AM12" s="191">
        <v>0</v>
      </c>
      <c r="AN12" s="191">
        <v>0</v>
      </c>
      <c r="AO12" s="191">
        <v>0</v>
      </c>
      <c r="AP12" s="191">
        <v>0</v>
      </c>
      <c r="AQ12" s="191">
        <v>0</v>
      </c>
      <c r="AR12" s="191">
        <v>0</v>
      </c>
      <c r="AS12" s="191">
        <v>0</v>
      </c>
      <c r="AT12" s="191">
        <v>0</v>
      </c>
      <c r="AU12" s="191">
        <v>0</v>
      </c>
      <c r="AV12" s="109">
        <v>7</v>
      </c>
    </row>
    <row r="13" spans="1:48">
      <c r="A13" s="174"/>
      <c r="B13" s="109">
        <v>8</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09">
        <v>8</v>
      </c>
      <c r="Y13" s="109">
        <v>15</v>
      </c>
      <c r="AA13" s="109">
        <v>8</v>
      </c>
      <c r="AB13" s="191">
        <v>0</v>
      </c>
      <c r="AC13" s="191">
        <v>0</v>
      </c>
      <c r="AD13" s="191">
        <v>0</v>
      </c>
      <c r="AE13" s="191">
        <v>0</v>
      </c>
      <c r="AF13" s="191">
        <v>0</v>
      </c>
      <c r="AG13" s="191">
        <v>0</v>
      </c>
      <c r="AH13" s="191">
        <v>0</v>
      </c>
      <c r="AI13" s="191">
        <v>0</v>
      </c>
      <c r="AJ13" s="191">
        <v>0</v>
      </c>
      <c r="AK13" s="191">
        <v>0</v>
      </c>
      <c r="AL13" s="191">
        <v>0</v>
      </c>
      <c r="AM13" s="191">
        <v>0</v>
      </c>
      <c r="AN13" s="191">
        <v>0</v>
      </c>
      <c r="AO13" s="191">
        <v>0</v>
      </c>
      <c r="AP13" s="191">
        <v>0</v>
      </c>
      <c r="AQ13" s="191">
        <v>0</v>
      </c>
      <c r="AR13" s="191">
        <v>0</v>
      </c>
      <c r="AS13" s="191">
        <v>0</v>
      </c>
      <c r="AT13" s="191">
        <v>0</v>
      </c>
      <c r="AU13" s="191">
        <v>0</v>
      </c>
      <c r="AV13" s="109">
        <v>8</v>
      </c>
    </row>
    <row r="14" spans="1:48">
      <c r="A14" s="174"/>
      <c r="B14" s="109">
        <v>9</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09">
        <v>9</v>
      </c>
      <c r="Y14" s="109">
        <v>17</v>
      </c>
      <c r="AA14" s="109">
        <v>9</v>
      </c>
      <c r="AB14" s="191">
        <v>0</v>
      </c>
      <c r="AC14" s="191">
        <v>0</v>
      </c>
      <c r="AD14" s="191">
        <v>0</v>
      </c>
      <c r="AE14" s="191">
        <v>0</v>
      </c>
      <c r="AF14" s="191">
        <v>0</v>
      </c>
      <c r="AG14" s="191">
        <v>0</v>
      </c>
      <c r="AH14" s="191">
        <v>0</v>
      </c>
      <c r="AI14" s="191">
        <v>0</v>
      </c>
      <c r="AJ14" s="191">
        <v>0</v>
      </c>
      <c r="AK14" s="191">
        <v>0</v>
      </c>
      <c r="AL14" s="191">
        <v>0</v>
      </c>
      <c r="AM14" s="191">
        <v>0</v>
      </c>
      <c r="AN14" s="191">
        <v>0</v>
      </c>
      <c r="AO14" s="191">
        <v>0</v>
      </c>
      <c r="AP14" s="191">
        <v>0</v>
      </c>
      <c r="AQ14" s="191">
        <v>0</v>
      </c>
      <c r="AR14" s="191">
        <v>0</v>
      </c>
      <c r="AS14" s="191">
        <v>0</v>
      </c>
      <c r="AT14" s="191">
        <v>0</v>
      </c>
      <c r="AU14" s="191">
        <v>0</v>
      </c>
      <c r="AV14" s="109">
        <v>9</v>
      </c>
    </row>
    <row r="15" spans="1:48">
      <c r="A15" s="174"/>
      <c r="B15" s="109">
        <v>10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09">
        <v>10</v>
      </c>
      <c r="Y15" s="109">
        <v>19</v>
      </c>
      <c r="AA15" s="109">
        <v>10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09">
        <v>10</v>
      </c>
    </row>
    <row r="16" spans="1:48">
      <c r="A16" s="174"/>
      <c r="B16" s="109">
        <v>11</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09">
        <v>11</v>
      </c>
      <c r="Y16" s="109">
        <v>21</v>
      </c>
      <c r="AA16" s="109">
        <v>11</v>
      </c>
      <c r="AB16" s="191">
        <v>0</v>
      </c>
      <c r="AC16" s="191">
        <v>0</v>
      </c>
      <c r="AD16" s="191">
        <v>0</v>
      </c>
      <c r="AE16" s="191">
        <v>0</v>
      </c>
      <c r="AF16" s="191">
        <v>0</v>
      </c>
      <c r="AG16" s="191">
        <v>0</v>
      </c>
      <c r="AH16" s="191">
        <v>0</v>
      </c>
      <c r="AI16" s="191">
        <v>0</v>
      </c>
      <c r="AJ16" s="191">
        <v>0</v>
      </c>
      <c r="AK16" s="191">
        <v>0</v>
      </c>
      <c r="AL16" s="191">
        <v>0</v>
      </c>
      <c r="AM16" s="191">
        <v>0</v>
      </c>
      <c r="AN16" s="191">
        <v>0</v>
      </c>
      <c r="AO16" s="191">
        <v>0</v>
      </c>
      <c r="AP16" s="191">
        <v>0</v>
      </c>
      <c r="AQ16" s="191">
        <v>0</v>
      </c>
      <c r="AR16" s="191">
        <v>0</v>
      </c>
      <c r="AS16" s="191">
        <v>0</v>
      </c>
      <c r="AT16" s="191">
        <v>0</v>
      </c>
      <c r="AU16" s="191">
        <v>0</v>
      </c>
      <c r="AV16" s="109">
        <v>11</v>
      </c>
    </row>
    <row r="17" spans="1:48">
      <c r="A17" s="174"/>
      <c r="B17" s="109">
        <v>12</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09">
        <v>12</v>
      </c>
      <c r="Y17" s="109">
        <v>23</v>
      </c>
      <c r="AA17" s="109">
        <v>12</v>
      </c>
      <c r="AB17" s="191">
        <v>0</v>
      </c>
      <c r="AC17" s="191">
        <v>0</v>
      </c>
      <c r="AD17" s="191">
        <v>0</v>
      </c>
      <c r="AE17" s="191">
        <v>0</v>
      </c>
      <c r="AF17" s="191">
        <v>0</v>
      </c>
      <c r="AG17" s="191">
        <v>0</v>
      </c>
      <c r="AH17" s="191">
        <v>0</v>
      </c>
      <c r="AI17" s="191">
        <v>0</v>
      </c>
      <c r="AJ17" s="191">
        <v>0</v>
      </c>
      <c r="AK17" s="191">
        <v>0</v>
      </c>
      <c r="AL17" s="191">
        <v>0</v>
      </c>
      <c r="AM17" s="191">
        <v>0</v>
      </c>
      <c r="AN17" s="191">
        <v>0</v>
      </c>
      <c r="AO17" s="191">
        <v>0</v>
      </c>
      <c r="AP17" s="191">
        <v>0</v>
      </c>
      <c r="AQ17" s="191">
        <v>0</v>
      </c>
      <c r="AR17" s="191">
        <v>0</v>
      </c>
      <c r="AS17" s="191">
        <v>0</v>
      </c>
      <c r="AT17" s="191">
        <v>0</v>
      </c>
      <c r="AU17" s="191">
        <v>0</v>
      </c>
      <c r="AV17" s="109">
        <v>12</v>
      </c>
    </row>
    <row r="18" spans="1:48">
      <c r="A18" s="174"/>
      <c r="B18" s="109">
        <v>13</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09">
        <v>13</v>
      </c>
      <c r="Y18" s="109">
        <v>25</v>
      </c>
      <c r="AA18" s="109">
        <v>13</v>
      </c>
      <c r="AB18" s="191">
        <v>0</v>
      </c>
      <c r="AC18" s="191">
        <v>0</v>
      </c>
      <c r="AD18" s="191">
        <v>0</v>
      </c>
      <c r="AE18" s="191">
        <v>0</v>
      </c>
      <c r="AF18" s="191">
        <v>0</v>
      </c>
      <c r="AG18" s="191">
        <v>0</v>
      </c>
      <c r="AH18" s="191">
        <v>0</v>
      </c>
      <c r="AI18" s="191">
        <v>0</v>
      </c>
      <c r="AJ18" s="191">
        <v>0</v>
      </c>
      <c r="AK18" s="191">
        <v>0</v>
      </c>
      <c r="AL18" s="191">
        <v>0</v>
      </c>
      <c r="AM18" s="191">
        <v>0</v>
      </c>
      <c r="AN18" s="191">
        <v>0</v>
      </c>
      <c r="AO18" s="191">
        <v>0</v>
      </c>
      <c r="AP18" s="191">
        <v>0</v>
      </c>
      <c r="AQ18" s="191">
        <v>0</v>
      </c>
      <c r="AR18" s="191">
        <v>0</v>
      </c>
      <c r="AS18" s="191">
        <v>0</v>
      </c>
      <c r="AT18" s="191">
        <v>0</v>
      </c>
      <c r="AU18" s="191">
        <v>0</v>
      </c>
      <c r="AV18" s="109">
        <v>13</v>
      </c>
    </row>
    <row r="19" spans="1:48">
      <c r="A19" s="174"/>
      <c r="B19" s="109">
        <v>14</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09">
        <v>14</v>
      </c>
      <c r="Y19" s="109">
        <v>27</v>
      </c>
      <c r="AA19" s="109">
        <v>14</v>
      </c>
      <c r="AB19" s="191">
        <v>0</v>
      </c>
      <c r="AC19" s="191">
        <v>0</v>
      </c>
      <c r="AD19" s="191">
        <v>0</v>
      </c>
      <c r="AE19" s="191">
        <v>0</v>
      </c>
      <c r="AF19" s="191">
        <v>0</v>
      </c>
      <c r="AG19" s="191">
        <v>0</v>
      </c>
      <c r="AH19" s="191">
        <v>0</v>
      </c>
      <c r="AI19" s="191">
        <v>0</v>
      </c>
      <c r="AJ19" s="191">
        <v>0</v>
      </c>
      <c r="AK19" s="191">
        <v>0</v>
      </c>
      <c r="AL19" s="191">
        <v>0</v>
      </c>
      <c r="AM19" s="191">
        <v>0</v>
      </c>
      <c r="AN19" s="191">
        <v>0</v>
      </c>
      <c r="AO19" s="191">
        <v>0</v>
      </c>
      <c r="AP19" s="191">
        <v>0</v>
      </c>
      <c r="AQ19" s="191">
        <v>0</v>
      </c>
      <c r="AR19" s="191">
        <v>0</v>
      </c>
      <c r="AS19" s="191">
        <v>0</v>
      </c>
      <c r="AT19" s="191">
        <v>0</v>
      </c>
      <c r="AU19" s="191">
        <v>0</v>
      </c>
      <c r="AV19" s="109">
        <v>14</v>
      </c>
    </row>
    <row r="20" spans="1:48">
      <c r="A20" s="174"/>
      <c r="B20" s="109">
        <v>15</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09">
        <v>15</v>
      </c>
      <c r="Y20" s="109">
        <v>29</v>
      </c>
      <c r="AA20" s="109">
        <v>15</v>
      </c>
      <c r="AB20" s="191">
        <v>0</v>
      </c>
      <c r="AC20" s="191">
        <v>0</v>
      </c>
      <c r="AD20" s="191">
        <v>0</v>
      </c>
      <c r="AE20" s="191">
        <v>0</v>
      </c>
      <c r="AF20" s="191">
        <v>0</v>
      </c>
      <c r="AG20" s="191">
        <v>0</v>
      </c>
      <c r="AH20" s="191">
        <v>0</v>
      </c>
      <c r="AI20" s="191">
        <v>0</v>
      </c>
      <c r="AJ20" s="191">
        <v>0</v>
      </c>
      <c r="AK20" s="191">
        <v>0</v>
      </c>
      <c r="AL20" s="191">
        <v>0</v>
      </c>
      <c r="AM20" s="191">
        <v>0</v>
      </c>
      <c r="AN20" s="191">
        <v>0</v>
      </c>
      <c r="AO20" s="191">
        <v>0</v>
      </c>
      <c r="AP20" s="191">
        <v>0</v>
      </c>
      <c r="AQ20" s="191">
        <v>0</v>
      </c>
      <c r="AR20" s="191">
        <v>0</v>
      </c>
      <c r="AS20" s="191">
        <v>0</v>
      </c>
      <c r="AT20" s="191">
        <v>0</v>
      </c>
      <c r="AU20" s="191">
        <v>0</v>
      </c>
      <c r="AV20" s="109">
        <v>15</v>
      </c>
    </row>
    <row r="21" spans="1:48">
      <c r="A21" s="174"/>
      <c r="B21" s="109">
        <v>16</v>
      </c>
      <c r="C21" s="190">
        <v>0</v>
      </c>
      <c r="D21" s="190">
        <v>0</v>
      </c>
      <c r="E21" s="190">
        <v>0</v>
      </c>
      <c r="F21" s="190">
        <v>0</v>
      </c>
      <c r="G21" s="190">
        <v>0</v>
      </c>
      <c r="H21" s="190">
        <v>0</v>
      </c>
      <c r="I21" s="190">
        <v>0</v>
      </c>
      <c r="J21" s="190">
        <v>0</v>
      </c>
      <c r="K21" s="190">
        <v>0</v>
      </c>
      <c r="L21" s="190">
        <v>0</v>
      </c>
      <c r="M21" s="190">
        <v>0</v>
      </c>
      <c r="N21" s="190">
        <v>0</v>
      </c>
      <c r="O21" s="190">
        <v>0</v>
      </c>
      <c r="P21" s="190">
        <v>0</v>
      </c>
      <c r="Q21" s="190">
        <v>0</v>
      </c>
      <c r="R21" s="190">
        <v>0</v>
      </c>
      <c r="S21" s="190">
        <v>0</v>
      </c>
      <c r="T21" s="190">
        <v>0</v>
      </c>
      <c r="U21" s="190">
        <v>0</v>
      </c>
      <c r="V21" s="190">
        <v>0</v>
      </c>
      <c r="W21" s="109">
        <v>16</v>
      </c>
      <c r="Y21" s="109">
        <v>31</v>
      </c>
      <c r="AA21" s="109">
        <v>16</v>
      </c>
      <c r="AB21" s="191">
        <v>0</v>
      </c>
      <c r="AC21" s="191">
        <v>0</v>
      </c>
      <c r="AD21" s="191">
        <v>0</v>
      </c>
      <c r="AE21" s="191">
        <v>0</v>
      </c>
      <c r="AF21" s="191">
        <v>0</v>
      </c>
      <c r="AG21" s="191">
        <v>0</v>
      </c>
      <c r="AH21" s="191">
        <v>0</v>
      </c>
      <c r="AI21" s="191">
        <v>0</v>
      </c>
      <c r="AJ21" s="191">
        <v>0</v>
      </c>
      <c r="AK21" s="191">
        <v>0</v>
      </c>
      <c r="AL21" s="191">
        <v>0</v>
      </c>
      <c r="AM21" s="191">
        <v>0</v>
      </c>
      <c r="AN21" s="191">
        <v>0</v>
      </c>
      <c r="AO21" s="191">
        <v>0</v>
      </c>
      <c r="AP21" s="191">
        <v>0</v>
      </c>
      <c r="AQ21" s="191">
        <v>0</v>
      </c>
      <c r="AR21" s="191">
        <v>0</v>
      </c>
      <c r="AS21" s="191">
        <v>0</v>
      </c>
      <c r="AT21" s="191">
        <v>0</v>
      </c>
      <c r="AU21" s="191">
        <v>0</v>
      </c>
      <c r="AV21" s="109">
        <v>16</v>
      </c>
    </row>
    <row r="22" spans="1:48">
      <c r="A22" s="174"/>
      <c r="B22" s="109">
        <v>17</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09">
        <v>17</v>
      </c>
      <c r="Y22" s="109">
        <v>33</v>
      </c>
      <c r="AA22" s="109">
        <v>17</v>
      </c>
      <c r="AB22" s="191">
        <v>0</v>
      </c>
      <c r="AC22" s="191">
        <v>0</v>
      </c>
      <c r="AD22" s="191">
        <v>0</v>
      </c>
      <c r="AE22" s="191">
        <v>0</v>
      </c>
      <c r="AF22" s="191">
        <v>0</v>
      </c>
      <c r="AG22" s="191">
        <v>0</v>
      </c>
      <c r="AH22" s="191">
        <v>0</v>
      </c>
      <c r="AI22" s="191">
        <v>0</v>
      </c>
      <c r="AJ22" s="191">
        <v>0</v>
      </c>
      <c r="AK22" s="191">
        <v>0</v>
      </c>
      <c r="AL22" s="191">
        <v>0</v>
      </c>
      <c r="AM22" s="191">
        <v>0</v>
      </c>
      <c r="AN22" s="191">
        <v>0</v>
      </c>
      <c r="AO22" s="191">
        <v>0</v>
      </c>
      <c r="AP22" s="191">
        <v>0</v>
      </c>
      <c r="AQ22" s="191">
        <v>0</v>
      </c>
      <c r="AR22" s="191">
        <v>0</v>
      </c>
      <c r="AS22" s="191">
        <v>0</v>
      </c>
      <c r="AT22" s="191">
        <v>0</v>
      </c>
      <c r="AU22" s="191">
        <v>0</v>
      </c>
      <c r="AV22" s="109">
        <v>17</v>
      </c>
    </row>
    <row r="23" spans="1:48">
      <c r="A23" s="174"/>
      <c r="B23" s="109">
        <v>18</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09">
        <v>18</v>
      </c>
      <c r="Y23" s="109">
        <v>35</v>
      </c>
      <c r="AA23" s="109">
        <v>18</v>
      </c>
      <c r="AB23" s="191">
        <v>0</v>
      </c>
      <c r="AC23" s="191">
        <v>0</v>
      </c>
      <c r="AD23" s="191">
        <v>0</v>
      </c>
      <c r="AE23" s="191">
        <v>0</v>
      </c>
      <c r="AF23" s="191">
        <v>0</v>
      </c>
      <c r="AG23" s="191">
        <v>0</v>
      </c>
      <c r="AH23" s="191">
        <v>0</v>
      </c>
      <c r="AI23" s="191">
        <v>0</v>
      </c>
      <c r="AJ23" s="191">
        <v>0</v>
      </c>
      <c r="AK23" s="191">
        <v>0</v>
      </c>
      <c r="AL23" s="191">
        <v>0</v>
      </c>
      <c r="AM23" s="191">
        <v>0</v>
      </c>
      <c r="AN23" s="191">
        <v>0</v>
      </c>
      <c r="AO23" s="191">
        <v>0</v>
      </c>
      <c r="AP23" s="191">
        <v>0</v>
      </c>
      <c r="AQ23" s="191">
        <v>0</v>
      </c>
      <c r="AR23" s="191">
        <v>0</v>
      </c>
      <c r="AS23" s="191">
        <v>0</v>
      </c>
      <c r="AT23" s="191">
        <v>0</v>
      </c>
      <c r="AU23" s="191">
        <v>0</v>
      </c>
      <c r="AV23" s="109">
        <v>18</v>
      </c>
    </row>
    <row r="24" spans="1:48">
      <c r="A24" s="174"/>
      <c r="B24" s="109">
        <v>19</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09">
        <v>19</v>
      </c>
      <c r="Y24" s="109">
        <v>37</v>
      </c>
      <c r="AA24" s="109">
        <v>19</v>
      </c>
      <c r="AB24" s="191">
        <v>0</v>
      </c>
      <c r="AC24" s="191">
        <v>0</v>
      </c>
      <c r="AD24" s="191">
        <v>0</v>
      </c>
      <c r="AE24" s="191">
        <v>0</v>
      </c>
      <c r="AF24" s="191">
        <v>0</v>
      </c>
      <c r="AG24" s="191">
        <v>0</v>
      </c>
      <c r="AH24" s="191">
        <v>0</v>
      </c>
      <c r="AI24" s="191">
        <v>0</v>
      </c>
      <c r="AJ24" s="191">
        <v>0</v>
      </c>
      <c r="AK24" s="191">
        <v>0</v>
      </c>
      <c r="AL24" s="191">
        <v>0</v>
      </c>
      <c r="AM24" s="191">
        <v>0</v>
      </c>
      <c r="AN24" s="191">
        <v>0</v>
      </c>
      <c r="AO24" s="191">
        <v>0</v>
      </c>
      <c r="AP24" s="191">
        <v>0</v>
      </c>
      <c r="AQ24" s="191">
        <v>0</v>
      </c>
      <c r="AR24" s="191">
        <v>0</v>
      </c>
      <c r="AS24" s="191">
        <v>0</v>
      </c>
      <c r="AT24" s="191">
        <v>0</v>
      </c>
      <c r="AU24" s="191">
        <v>0</v>
      </c>
      <c r="AV24" s="109">
        <v>19</v>
      </c>
    </row>
    <row r="25" spans="1:48">
      <c r="A25" s="173" t="s">
        <v>284</v>
      </c>
      <c r="B25" s="109">
        <v>20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09">
        <v>20</v>
      </c>
      <c r="Y25" s="109">
        <v>39</v>
      </c>
      <c r="Z25" s="109" t="s">
        <v>289</v>
      </c>
      <c r="AA25" s="109">
        <v>20</v>
      </c>
      <c r="AB25" s="191">
        <v>0</v>
      </c>
      <c r="AC25" s="191">
        <v>0</v>
      </c>
      <c r="AD25" s="191">
        <v>0</v>
      </c>
      <c r="AE25" s="191">
        <v>0</v>
      </c>
      <c r="AF25" s="191">
        <v>0</v>
      </c>
      <c r="AG25" s="191">
        <v>0</v>
      </c>
      <c r="AH25" s="191">
        <v>0</v>
      </c>
      <c r="AI25" s="191">
        <v>0</v>
      </c>
      <c r="AJ25" s="191">
        <v>0</v>
      </c>
      <c r="AK25" s="191">
        <v>0</v>
      </c>
      <c r="AL25" s="191">
        <v>0</v>
      </c>
      <c r="AM25" s="191">
        <v>0</v>
      </c>
      <c r="AN25" s="191">
        <v>0</v>
      </c>
      <c r="AO25" s="191">
        <v>0</v>
      </c>
      <c r="AP25" s="191">
        <v>0</v>
      </c>
      <c r="AQ25" s="191">
        <v>0</v>
      </c>
      <c r="AR25" s="191">
        <v>0</v>
      </c>
      <c r="AS25" s="191">
        <v>0</v>
      </c>
      <c r="AT25" s="191">
        <v>0</v>
      </c>
      <c r="AU25" s="191">
        <v>0</v>
      </c>
      <c r="AV25" s="109">
        <v>20</v>
      </c>
    </row>
    <row r="26" spans="1:48">
      <c r="C26" s="177">
        <f>MAX(C27:C28)</f>
        <v>3.5326875320582363</v>
      </c>
      <c r="D26" s="177">
        <f t="shared" ref="D26:V26" si="0">MAX(D27:D28)</f>
        <v>3.5326875320582363</v>
      </c>
      <c r="E26" s="177">
        <f t="shared" si="0"/>
        <v>3.454605478676239</v>
      </c>
      <c r="F26" s="177">
        <f t="shared" si="0"/>
        <v>3.0707671379370352</v>
      </c>
      <c r="G26" s="177">
        <f t="shared" si="0"/>
        <v>3.454605478676239</v>
      </c>
      <c r="H26" s="177">
        <f t="shared" si="0"/>
        <v>0</v>
      </c>
      <c r="I26" s="177">
        <f t="shared" si="0"/>
        <v>0</v>
      </c>
      <c r="J26" s="177">
        <f t="shared" si="0"/>
        <v>0</v>
      </c>
      <c r="K26" s="177">
        <f t="shared" si="0"/>
        <v>0</v>
      </c>
      <c r="L26" s="177">
        <f t="shared" si="0"/>
        <v>0</v>
      </c>
      <c r="M26" s="177">
        <f t="shared" si="0"/>
        <v>0</v>
      </c>
      <c r="N26" s="177">
        <f t="shared" si="0"/>
        <v>0</v>
      </c>
      <c r="O26" s="177">
        <f t="shared" si="0"/>
        <v>0</v>
      </c>
      <c r="P26" s="177">
        <f t="shared" si="0"/>
        <v>0</v>
      </c>
      <c r="Q26" s="177">
        <f t="shared" si="0"/>
        <v>0</v>
      </c>
      <c r="R26" s="177">
        <f t="shared" si="0"/>
        <v>0</v>
      </c>
      <c r="S26" s="177">
        <f t="shared" si="0"/>
        <v>0</v>
      </c>
      <c r="T26" s="177">
        <f t="shared" si="0"/>
        <v>0</v>
      </c>
      <c r="U26" s="177">
        <f t="shared" si="0"/>
        <v>0</v>
      </c>
      <c r="V26" s="177">
        <f t="shared" si="0"/>
        <v>0</v>
      </c>
      <c r="AB26" s="177">
        <f>MAX(AB27:AB28)</f>
        <v>73.6361264924236</v>
      </c>
      <c r="AC26" s="177">
        <f t="shared" ref="AC26:AU26" si="1">MAX(AC27:AC28)</f>
        <v>53.46271673003325</v>
      </c>
      <c r="AD26" s="177">
        <f t="shared" si="1"/>
        <v>42.239083541032571</v>
      </c>
      <c r="AE26" s="177">
        <f t="shared" si="1"/>
        <v>57.188372675839886</v>
      </c>
      <c r="AF26" s="177">
        <f t="shared" si="1"/>
        <v>73.6361264924236</v>
      </c>
      <c r="AG26" s="177">
        <f t="shared" si="1"/>
        <v>0</v>
      </c>
      <c r="AH26" s="177">
        <f t="shared" si="1"/>
        <v>0</v>
      </c>
      <c r="AI26" s="177">
        <f t="shared" si="1"/>
        <v>0</v>
      </c>
      <c r="AJ26" s="177">
        <f t="shared" si="1"/>
        <v>0</v>
      </c>
      <c r="AK26" s="177">
        <f t="shared" si="1"/>
        <v>0</v>
      </c>
      <c r="AL26" s="177">
        <f t="shared" si="1"/>
        <v>0</v>
      </c>
      <c r="AM26" s="177">
        <f t="shared" si="1"/>
        <v>0</v>
      </c>
      <c r="AN26" s="177">
        <f t="shared" si="1"/>
        <v>0</v>
      </c>
      <c r="AO26" s="177">
        <f t="shared" si="1"/>
        <v>0</v>
      </c>
      <c r="AP26" s="177">
        <f t="shared" si="1"/>
        <v>0</v>
      </c>
      <c r="AQ26" s="177">
        <f t="shared" si="1"/>
        <v>0</v>
      </c>
      <c r="AR26" s="177">
        <f t="shared" si="1"/>
        <v>0</v>
      </c>
      <c r="AS26" s="177">
        <f t="shared" si="1"/>
        <v>0</v>
      </c>
      <c r="AT26" s="177">
        <f t="shared" si="1"/>
        <v>0</v>
      </c>
      <c r="AU26" s="177">
        <f t="shared" si="1"/>
        <v>0</v>
      </c>
    </row>
    <row r="27" spans="1:48">
      <c r="B27" s="109" t="s">
        <v>35</v>
      </c>
      <c r="C27" s="130">
        <f>MAX(C6)</f>
        <v>0</v>
      </c>
      <c r="D27" s="130">
        <f>MAX(D6)</f>
        <v>3.5326875320582363</v>
      </c>
      <c r="E27" s="130">
        <f>MAX(E6:E7)</f>
        <v>3.454605478676239</v>
      </c>
      <c r="F27" s="130">
        <f>MAX(F6:F8)</f>
        <v>3.0707671379370352</v>
      </c>
      <c r="G27" s="130">
        <f>MAX(G6:G9)</f>
        <v>3.454605478676239</v>
      </c>
      <c r="H27" s="130">
        <f>MAX(H6:H10)</f>
        <v>0</v>
      </c>
      <c r="I27" s="130">
        <f>MAX(I6:I11)</f>
        <v>0</v>
      </c>
      <c r="J27" s="130">
        <f>MAX(J6:J12)</f>
        <v>0</v>
      </c>
      <c r="K27" s="130">
        <f>MAX(K6:K13)</f>
        <v>0</v>
      </c>
      <c r="L27" s="130">
        <f>MAX(L6:L14)</f>
        <v>0</v>
      </c>
      <c r="M27" s="130">
        <f>MAX(M6:M15)</f>
        <v>0</v>
      </c>
      <c r="N27" s="130">
        <f>MAX(N6:N16)</f>
        <v>0</v>
      </c>
      <c r="O27" s="130">
        <f>MAX(O6:O17)</f>
        <v>0</v>
      </c>
      <c r="P27" s="130">
        <f>MAX(P6:P18)</f>
        <v>0</v>
      </c>
      <c r="Q27" s="130">
        <f>MAX(Q6:Q19)</f>
        <v>0</v>
      </c>
      <c r="R27" s="130">
        <f>MAX(R6:R20)</f>
        <v>0</v>
      </c>
      <c r="S27" s="130">
        <f>MAX(S6:S21)</f>
        <v>0</v>
      </c>
      <c r="T27" s="130">
        <f>MAX(T6:T22)</f>
        <v>0</v>
      </c>
      <c r="U27" s="130">
        <f>MAX(U6:U23)</f>
        <v>0</v>
      </c>
      <c r="V27" s="130">
        <f>MAX(V6:V24)</f>
        <v>0</v>
      </c>
      <c r="AA27" s="109" t="s">
        <v>35</v>
      </c>
      <c r="AB27" s="130">
        <f>MAX(AB6)</f>
        <v>0</v>
      </c>
      <c r="AC27" s="130">
        <f>MAX(AC6)</f>
        <v>27.238784826506823</v>
      </c>
      <c r="AD27" s="130">
        <f>MAX(AD6:AD7)</f>
        <v>42.239083541032571</v>
      </c>
      <c r="AE27" s="130">
        <f>MAX(AE6:AE8)</f>
        <v>57.188372675839886</v>
      </c>
      <c r="AF27" s="130">
        <f>MAX(AF6:AF9)</f>
        <v>73.6361264924236</v>
      </c>
      <c r="AG27" s="130">
        <f>MAX(AG6:AG10)</f>
        <v>0</v>
      </c>
      <c r="AH27" s="130">
        <f>MAX(AH6:AH11)</f>
        <v>0</v>
      </c>
      <c r="AI27" s="130">
        <f>MAX(AI6:AI12)</f>
        <v>0</v>
      </c>
      <c r="AJ27" s="130">
        <f>MAX(AJ6:AJ13)</f>
        <v>0</v>
      </c>
      <c r="AK27" s="130">
        <f>MAX(AK6:AK14)</f>
        <v>0</v>
      </c>
      <c r="AL27" s="130">
        <f>MAX(AL6:AL15)</f>
        <v>0</v>
      </c>
      <c r="AM27" s="130">
        <f>MAX(AM6:AM16)</f>
        <v>0</v>
      </c>
      <c r="AN27" s="130">
        <f>MAX(AN6:AN17)</f>
        <v>0</v>
      </c>
      <c r="AO27" s="130">
        <f>MAX(AO6:AO18)</f>
        <v>0</v>
      </c>
      <c r="AP27" s="130">
        <f>MAX(AP6:AP19)</f>
        <v>0</v>
      </c>
      <c r="AQ27" s="130">
        <f>MAX(AQ6:AQ20)</f>
        <v>0</v>
      </c>
      <c r="AR27" s="130">
        <f>MAX(AR6:AR21)</f>
        <v>0</v>
      </c>
      <c r="AS27" s="130">
        <f>MAX(AS6:AS22)</f>
        <v>0</v>
      </c>
      <c r="AT27" s="130">
        <f>MAX(AT6:AT23)</f>
        <v>0</v>
      </c>
      <c r="AU27" s="130">
        <f>MAX(AU6:AU24)</f>
        <v>0</v>
      </c>
    </row>
    <row r="28" spans="1:48">
      <c r="B28" s="109" t="s">
        <v>36</v>
      </c>
      <c r="C28" s="130">
        <f>MAX(C7:C25)</f>
        <v>3.5326875320582363</v>
      </c>
      <c r="D28" s="130">
        <f>MAX(D8:D25)</f>
        <v>3.5326875320582363</v>
      </c>
      <c r="E28" s="130">
        <f>MAX(E9:E25)</f>
        <v>3.454605478676239</v>
      </c>
      <c r="F28" s="130">
        <f>MAX(F10:F25)</f>
        <v>3.0707671379370352</v>
      </c>
      <c r="G28" s="130">
        <f>MAX(G11:G25)</f>
        <v>0</v>
      </c>
      <c r="H28" s="130">
        <f>MAX(H11:H25)</f>
        <v>0</v>
      </c>
      <c r="I28" s="130">
        <f>MAX(I13:I25)</f>
        <v>0</v>
      </c>
      <c r="J28" s="130">
        <f>MAX(J14:J25)</f>
        <v>0</v>
      </c>
      <c r="K28" s="130">
        <f>MAX(K15:K25)</f>
        <v>0</v>
      </c>
      <c r="L28" s="130">
        <f>MAX(L16:L25)</f>
        <v>0</v>
      </c>
      <c r="M28" s="130">
        <f>MAX(M17:M25)</f>
        <v>0</v>
      </c>
      <c r="N28" s="130">
        <f>MAX(N18:N25)</f>
        <v>0</v>
      </c>
      <c r="O28" s="130">
        <f>MAX(O19:O25)</f>
        <v>0</v>
      </c>
      <c r="P28" s="130">
        <f>MAX(P20:P25)</f>
        <v>0</v>
      </c>
      <c r="Q28" s="130">
        <f>MAX(Q21:Q25)</f>
        <v>0</v>
      </c>
      <c r="R28" s="130">
        <f>MAX(R22:R25)</f>
        <v>0</v>
      </c>
      <c r="S28" s="130">
        <f>MAX(S23:S25)</f>
        <v>0</v>
      </c>
      <c r="T28" s="130">
        <f>MAX(T24:T25)</f>
        <v>0</v>
      </c>
      <c r="U28" s="130">
        <f>MAX(U25)</f>
        <v>0</v>
      </c>
      <c r="V28" s="130">
        <f>MAX(V25)</f>
        <v>0</v>
      </c>
      <c r="AA28" s="109" t="s">
        <v>36</v>
      </c>
      <c r="AB28" s="130">
        <f>MAX(AB7:AB25)</f>
        <v>73.6361264924236</v>
      </c>
      <c r="AC28" s="130">
        <f>MAX(AC8:AC25)</f>
        <v>53.46271673003325</v>
      </c>
      <c r="AD28" s="130">
        <f>MAX(AD9:AD25)</f>
        <v>38.306253908743514</v>
      </c>
      <c r="AE28" s="130">
        <f>MAX(AE10:AE25)</f>
        <v>22.589288092457785</v>
      </c>
      <c r="AF28" s="130">
        <f>MAX(AF11:AF25)</f>
        <v>0</v>
      </c>
      <c r="AG28" s="130">
        <f>MAX(AG11:AG25)</f>
        <v>0</v>
      </c>
      <c r="AH28" s="130">
        <f>MAX(AH13:AH25)</f>
        <v>0</v>
      </c>
      <c r="AI28" s="130">
        <f>MAX(AI14:AI25)</f>
        <v>0</v>
      </c>
      <c r="AJ28" s="130">
        <f>MAX(AJ15:AJ25)</f>
        <v>0</v>
      </c>
      <c r="AK28" s="130">
        <f>MAX(AK16:AK25)</f>
        <v>0</v>
      </c>
      <c r="AL28" s="130">
        <f>MAX(AL17:AL25)</f>
        <v>0</v>
      </c>
      <c r="AM28" s="130">
        <f>MAX(AM18:AM25)</f>
        <v>0</v>
      </c>
      <c r="AN28" s="130">
        <f>MAX(AN19:AN25)</f>
        <v>0</v>
      </c>
      <c r="AO28" s="130">
        <f>MAX(AO20:AO25)</f>
        <v>0</v>
      </c>
      <c r="AP28" s="130">
        <f>MAX(AP21:AP25)</f>
        <v>0</v>
      </c>
      <c r="AQ28" s="130">
        <f>MAX(AQ22:AQ25)</f>
        <v>0</v>
      </c>
      <c r="AR28" s="130">
        <f>MAX(AR23:AR25)</f>
        <v>0</v>
      </c>
      <c r="AS28" s="130">
        <f>MAX(AS24:AS25)</f>
        <v>0</v>
      </c>
      <c r="AT28" s="130">
        <f>MAX(AT25)</f>
        <v>0</v>
      </c>
      <c r="AU28" s="130">
        <f>MAX(AU25)</f>
        <v>0</v>
      </c>
    </row>
    <row r="30" spans="1:48">
      <c r="B30" s="109" t="s">
        <v>9</v>
      </c>
      <c r="C30" s="109">
        <v>1</v>
      </c>
      <c r="D30" s="109">
        <v>3</v>
      </c>
      <c r="E30" s="109">
        <v>5</v>
      </c>
      <c r="F30" s="109">
        <v>7</v>
      </c>
      <c r="G30" s="109">
        <v>9</v>
      </c>
      <c r="H30" s="109">
        <v>11</v>
      </c>
      <c r="I30" s="109">
        <v>13</v>
      </c>
      <c r="J30" s="109">
        <v>15</v>
      </c>
      <c r="K30" s="109">
        <v>17</v>
      </c>
      <c r="L30" s="109">
        <v>19</v>
      </c>
      <c r="M30" s="109">
        <v>21</v>
      </c>
      <c r="N30" s="109">
        <v>23</v>
      </c>
      <c r="O30" s="109">
        <v>25</v>
      </c>
      <c r="P30" s="109">
        <v>27</v>
      </c>
      <c r="Q30" s="109">
        <v>29</v>
      </c>
      <c r="R30" s="109">
        <v>31</v>
      </c>
      <c r="S30" s="109">
        <v>33</v>
      </c>
      <c r="T30" s="109">
        <v>35</v>
      </c>
      <c r="U30" s="109">
        <v>37</v>
      </c>
      <c r="V30" s="109">
        <v>39</v>
      </c>
      <c r="AA30" s="109" t="s">
        <v>9</v>
      </c>
      <c r="AB30" s="109">
        <v>1</v>
      </c>
      <c r="AC30" s="109">
        <v>3</v>
      </c>
      <c r="AD30" s="109">
        <v>5</v>
      </c>
      <c r="AE30" s="109">
        <v>7</v>
      </c>
      <c r="AF30" s="109">
        <v>9</v>
      </c>
      <c r="AG30" s="109">
        <v>11</v>
      </c>
      <c r="AH30" s="109">
        <v>13</v>
      </c>
      <c r="AI30" s="109">
        <v>15</v>
      </c>
      <c r="AJ30" s="109">
        <v>17</v>
      </c>
      <c r="AK30" s="109">
        <v>19</v>
      </c>
      <c r="AL30" s="109">
        <v>21</v>
      </c>
      <c r="AM30" s="109">
        <v>23</v>
      </c>
      <c r="AN30" s="109">
        <v>25</v>
      </c>
      <c r="AO30" s="109">
        <v>27</v>
      </c>
      <c r="AP30" s="109">
        <v>29</v>
      </c>
      <c r="AQ30" s="109">
        <v>31</v>
      </c>
      <c r="AR30" s="109">
        <v>33</v>
      </c>
      <c r="AS30" s="109">
        <v>35</v>
      </c>
      <c r="AT30" s="109">
        <v>37</v>
      </c>
      <c r="AU30" s="109">
        <v>39</v>
      </c>
    </row>
    <row r="32" spans="1:48" ht="17.55">
      <c r="B32" s="172" t="s">
        <v>437</v>
      </c>
      <c r="AA32" s="172" t="s">
        <v>438</v>
      </c>
    </row>
    <row r="33" spans="2:48">
      <c r="C33" s="109" t="s">
        <v>34</v>
      </c>
      <c r="D33" s="109" t="s">
        <v>34</v>
      </c>
      <c r="E33" s="109" t="s">
        <v>34</v>
      </c>
      <c r="F33" s="109" t="s">
        <v>34</v>
      </c>
      <c r="G33" s="109" t="s">
        <v>34</v>
      </c>
      <c r="H33" s="109" t="s">
        <v>34</v>
      </c>
      <c r="I33" s="109" t="s">
        <v>34</v>
      </c>
    </row>
    <row r="34" spans="2:48" ht="34" customHeight="1">
      <c r="B34" s="175" t="s">
        <v>609</v>
      </c>
      <c r="C34" s="109">
        <v>1</v>
      </c>
      <c r="D34" s="109">
        <v>2</v>
      </c>
      <c r="E34" s="109">
        <v>3</v>
      </c>
      <c r="F34" s="109">
        <v>4</v>
      </c>
      <c r="G34" s="109">
        <v>5</v>
      </c>
      <c r="H34" s="109">
        <v>6</v>
      </c>
      <c r="I34" s="109">
        <v>7</v>
      </c>
      <c r="J34" s="109">
        <v>8</v>
      </c>
      <c r="K34" s="109">
        <v>9</v>
      </c>
      <c r="L34" s="109">
        <v>10</v>
      </c>
      <c r="M34" s="109">
        <v>11</v>
      </c>
      <c r="N34" s="109">
        <v>12</v>
      </c>
      <c r="O34" s="109">
        <v>13</v>
      </c>
      <c r="P34" s="109">
        <v>14</v>
      </c>
      <c r="Q34" s="109">
        <v>15</v>
      </c>
      <c r="R34" s="109">
        <v>16</v>
      </c>
      <c r="S34" s="109">
        <v>17</v>
      </c>
      <c r="T34" s="109">
        <v>18</v>
      </c>
      <c r="U34" s="109">
        <v>19</v>
      </c>
      <c r="V34" s="109">
        <v>20</v>
      </c>
      <c r="W34" s="176" t="s">
        <v>609</v>
      </c>
      <c r="Y34" s="109" t="s">
        <v>9</v>
      </c>
      <c r="AA34" s="175" t="s">
        <v>609</v>
      </c>
      <c r="AB34" s="109">
        <v>1</v>
      </c>
      <c r="AC34" s="109">
        <v>2</v>
      </c>
      <c r="AD34" s="109">
        <v>3</v>
      </c>
      <c r="AE34" s="109">
        <v>4</v>
      </c>
      <c r="AF34" s="109">
        <v>5</v>
      </c>
      <c r="AG34" s="109">
        <v>6</v>
      </c>
      <c r="AH34" s="109">
        <v>7</v>
      </c>
      <c r="AI34" s="109">
        <v>8</v>
      </c>
      <c r="AJ34" s="109">
        <v>9</v>
      </c>
      <c r="AK34" s="109">
        <v>10</v>
      </c>
      <c r="AL34" s="109">
        <v>11</v>
      </c>
      <c r="AM34" s="109">
        <v>12</v>
      </c>
      <c r="AN34" s="109">
        <v>13</v>
      </c>
      <c r="AO34" s="109">
        <v>14</v>
      </c>
      <c r="AP34" s="109">
        <v>15</v>
      </c>
      <c r="AQ34" s="109">
        <v>16</v>
      </c>
      <c r="AR34" s="109">
        <v>17</v>
      </c>
      <c r="AS34" s="109">
        <v>18</v>
      </c>
      <c r="AT34" s="109">
        <v>19</v>
      </c>
      <c r="AU34" s="109">
        <v>20</v>
      </c>
      <c r="AV34" s="176" t="s">
        <v>609</v>
      </c>
    </row>
    <row r="35" spans="2:48">
      <c r="B35" s="109">
        <v>1</v>
      </c>
      <c r="C35" s="190">
        <f>IF(C6=0,C6,C6+IF(Prosumer_ONE!$O14=0,Prosumer_ONE!$K14,Prosumer_ONE!$O14)+(Prosumer_ONE!$G14+_xlfn.XLOOKUP(C$34,Prosumer_ONE!$B$14:$B$33,Prosumer_ONE!$G$14:$G$33))+Prosumer_ONE!$I14+_xlfn.XLOOKUP(C$34,Prosumer_ONE!$B$14:$B$33,Prosumer_ONE!$J$14:$J$33)+Prosumer_ONE!$T14+Prosumer_ONE!$R14+_xlfn.XLOOKUP(C$34,Prosumer_ONE!$B$14:$B$33,Prosumer_ONE!$R$14:$R$33))</f>
        <v>0</v>
      </c>
      <c r="D35" s="190">
        <f>IF(D6=0,D6,D6+IF(Prosumer_ONE!$O14=0,Prosumer_ONE!$K14,Prosumer_ONE!$O14)+(Prosumer_ONE!$G14+_xlfn.XLOOKUP(D$34,Prosumer_ONE!$B$14:$B$33,Prosumer_ONE!$G$14:$G$33))+Prosumer_ONE!$I14+_xlfn.XLOOKUP(D$34,Prosumer_ONE!$B$14:$B$33,Prosumer_ONE!$J$14:$J$33)+Prosumer_ONE!$T14+Prosumer_ONE!$R14+_xlfn.XLOOKUP(D$34,Prosumer_ONE!$B$14:$B$33,Prosumer_ONE!$R$14:$R$33))</f>
        <v>68.26217465940752</v>
      </c>
      <c r="E35" s="190">
        <f>IF(E6=0,E6,E6+IF(Prosumer_ONE!$O14=0,Prosumer_ONE!$K14,Prosumer_ONE!$O14)+(Prosumer_ONE!$G14+_xlfn.XLOOKUP(E$34,Prosumer_ONE!$B$14:$B$33,Prosumer_ONE!$G$14:$G$33))+Prosumer_ONE!$I14+_xlfn.XLOOKUP(E$34,Prosumer_ONE!$B$14:$B$33,Prosumer_ONE!$J$14:$J$33)+Prosumer_ONE!$T14+Prosumer_ONE!$R14+_xlfn.XLOOKUP(E$34,Prosumer_ONE!$B$14:$B$33,Prosumer_ONE!$R$14:$R$33))</f>
        <v>0</v>
      </c>
      <c r="F35" s="190">
        <f>IF(F6=0,F6,F6+IF(Prosumer_ONE!$O14=0,Prosumer_ONE!$K14,Prosumer_ONE!$O14)+(Prosumer_ONE!$G14+_xlfn.XLOOKUP(F$34,Prosumer_ONE!$B$14:$B$33,Prosumer_ONE!$G$14:$G$33))+Prosumer_ONE!$I14+_xlfn.XLOOKUP(F$34,Prosumer_ONE!$B$14:$B$33,Prosumer_ONE!$J$14:$J$33)+Prosumer_ONE!$T14+Prosumer_ONE!$R14+_xlfn.XLOOKUP(F$34,Prosumer_ONE!$B$14:$B$33,Prosumer_ONE!$R$14:$R$33))</f>
        <v>0</v>
      </c>
      <c r="G35" s="190">
        <f>IF(G6=0,G6,G6+IF(Prosumer_ONE!$O14=0,Prosumer_ONE!$K14,Prosumer_ONE!$O14)+(Prosumer_ONE!$G14+_xlfn.XLOOKUP(G$34,Prosumer_ONE!$B$14:$B$33,Prosumer_ONE!$G$14:$G$33))+Prosumer_ONE!$I14+_xlfn.XLOOKUP(G$34,Prosumer_ONE!$B$14:$B$33,Prosumer_ONE!$J$14:$J$33)+Prosumer_ONE!$T14+Prosumer_ONE!$R14+_xlfn.XLOOKUP(G$34,Prosumer_ONE!$B$14:$B$33,Prosumer_ONE!$R$14:$R$33))</f>
        <v>0</v>
      </c>
      <c r="H35" s="190">
        <f>IF(H6=0,H6,H6+IF(Prosumer_ONE!$O14=0,Prosumer_ONE!$K14,Prosumer_ONE!$O14)+(Prosumer_ONE!$G14+_xlfn.XLOOKUP(H$34,Prosumer_ONE!$B$14:$B$33,Prosumer_ONE!$G$14:$G$33))+Prosumer_ONE!$I14+_xlfn.XLOOKUP(H$34,Prosumer_ONE!$B$14:$B$33,Prosumer_ONE!$J$14:$J$33)+Prosumer_ONE!$T14+Prosumer_ONE!$R14+_xlfn.XLOOKUP(H$34,Prosumer_ONE!$B$14:$B$33,Prosumer_ONE!$R$14:$R$33))</f>
        <v>0</v>
      </c>
      <c r="I35" s="190">
        <f>IF(I6=0,I6,I6+IF(Prosumer_ONE!$O14=0,Prosumer_ONE!$K14,Prosumer_ONE!$O14)+(Prosumer_ONE!$G14+_xlfn.XLOOKUP(I$34,Prosumer_ONE!$B$14:$B$33,Prosumer_ONE!$G$14:$G$33))+Prosumer_ONE!$I14+_xlfn.XLOOKUP(I$34,Prosumer_ONE!$B$14:$B$33,Prosumer_ONE!$J$14:$J$33)+Prosumer_ONE!$T14+Prosumer_ONE!$R14+_xlfn.XLOOKUP(I$34,Prosumer_ONE!$B$14:$B$33,Prosumer_ONE!$R$14:$R$33))</f>
        <v>0</v>
      </c>
      <c r="J35" s="190">
        <f>IF(J6=0,J6,J6+IF(Prosumer_ONE!$O14=0,Prosumer_ONE!$K14,Prosumer_ONE!$O14)+(Prosumer_ONE!$G14+_xlfn.XLOOKUP(J$34,Prosumer_ONE!$B$14:$B$33,Prosumer_ONE!$G$14:$G$33))+Prosumer_ONE!$I14+_xlfn.XLOOKUP(J$34,Prosumer_ONE!$B$14:$B$33,Prosumer_ONE!$J$14:$J$33)+Prosumer_ONE!$T14+Prosumer_ONE!$R14+_xlfn.XLOOKUP(J$34,Prosumer_ONE!$B$14:$B$33,Prosumer_ONE!$R$14:$R$33))</f>
        <v>0</v>
      </c>
      <c r="K35" s="190">
        <f>IF(K6=0,K6,K6+IF(Prosumer_ONE!$O14=0,Prosumer_ONE!$K14,Prosumer_ONE!$O14)+(Prosumer_ONE!$G14+_xlfn.XLOOKUP(K$34,Prosumer_ONE!$B$14:$B$33,Prosumer_ONE!$G$14:$G$33))+Prosumer_ONE!$I14+_xlfn.XLOOKUP(K$34,Prosumer_ONE!$B$14:$B$33,Prosumer_ONE!$J$14:$J$33)+Prosumer_ONE!$T14+Prosumer_ONE!$R14+_xlfn.XLOOKUP(K$34,Prosumer_ONE!$B$14:$B$33,Prosumer_ONE!$R$14:$R$33))</f>
        <v>0</v>
      </c>
      <c r="L35" s="190">
        <f>IF(L6=0,L6,L6+IF(Prosumer_ONE!$O14=0,Prosumer_ONE!$K14,Prosumer_ONE!$O14)+(Prosumer_ONE!$G14+_xlfn.XLOOKUP(L$34,Prosumer_ONE!$B$14:$B$33,Prosumer_ONE!$G$14:$G$33))+Prosumer_ONE!$I14+_xlfn.XLOOKUP(L$34,Prosumer_ONE!$B$14:$B$33,Prosumer_ONE!$J$14:$J$33)+Prosumer_ONE!$T14+Prosumer_ONE!$R14+_xlfn.XLOOKUP(L$34,Prosumer_ONE!$B$14:$B$33,Prosumer_ONE!$R$14:$R$33))</f>
        <v>0</v>
      </c>
      <c r="M35" s="190">
        <f>IF(M6=0,M6,M6+IF(Prosumer_ONE!$O14=0,Prosumer_ONE!$K14,Prosumer_ONE!$O14)+(Prosumer_ONE!$G14+_xlfn.XLOOKUP(M$34,Prosumer_ONE!$B$14:$B$33,Prosumer_ONE!$G$14:$G$33))+Prosumer_ONE!$I14+_xlfn.XLOOKUP(M$34,Prosumer_ONE!$B$14:$B$33,Prosumer_ONE!$J$14:$J$33)+Prosumer_ONE!$T14+Prosumer_ONE!$R14+_xlfn.XLOOKUP(M$34,Prosumer_ONE!$B$14:$B$33,Prosumer_ONE!$R$14:$R$33))</f>
        <v>0</v>
      </c>
      <c r="N35" s="190">
        <f>IF(N6=0,N6,N6+IF(Prosumer_ONE!$O14=0,Prosumer_ONE!$K14,Prosumer_ONE!$O14)+(Prosumer_ONE!$G14+_xlfn.XLOOKUP(N$34,Prosumer_ONE!$B$14:$B$33,Prosumer_ONE!$G$14:$G$33))+Prosumer_ONE!$I14+_xlfn.XLOOKUP(N$34,Prosumer_ONE!$B$14:$B$33,Prosumer_ONE!$J$14:$J$33)+Prosumer_ONE!$T14+Prosumer_ONE!$R14+_xlfn.XLOOKUP(N$34,Prosumer_ONE!$B$14:$B$33,Prosumer_ONE!$R$14:$R$33))</f>
        <v>0</v>
      </c>
      <c r="O35" s="190">
        <f>IF(O6=0,O6,O6+IF(Prosumer_ONE!$O14=0,Prosumer_ONE!$K14,Prosumer_ONE!$O14)+(Prosumer_ONE!$G14+_xlfn.XLOOKUP(O$34,Prosumer_ONE!$B$14:$B$33,Prosumer_ONE!$G$14:$G$33))+Prosumer_ONE!$I14+_xlfn.XLOOKUP(O$34,Prosumer_ONE!$B$14:$B$33,Prosumer_ONE!$J$14:$J$33)+Prosumer_ONE!$T14+Prosumer_ONE!$R14+_xlfn.XLOOKUP(O$34,Prosumer_ONE!$B$14:$B$33,Prosumer_ONE!$R$14:$R$33))</f>
        <v>0</v>
      </c>
      <c r="P35" s="190">
        <f>IF(P6=0,P6,P6+IF(Prosumer_ONE!$O14=0,Prosumer_ONE!$K14,Prosumer_ONE!$O14)+(Prosumer_ONE!$G14+_xlfn.XLOOKUP(P$34,Prosumer_ONE!$B$14:$B$33,Prosumer_ONE!$G$14:$G$33))+Prosumer_ONE!$I14+_xlfn.XLOOKUP(P$34,Prosumer_ONE!$B$14:$B$33,Prosumer_ONE!$J$14:$J$33)+Prosumer_ONE!$T14+Prosumer_ONE!$R14+_xlfn.XLOOKUP(P$34,Prosumer_ONE!$B$14:$B$33,Prosumer_ONE!$R$14:$R$33))</f>
        <v>0</v>
      </c>
      <c r="Q35" s="190">
        <f>IF(Q6=0,Q6,Q6+IF(Prosumer_ONE!$O14=0,Prosumer_ONE!$K14,Prosumer_ONE!$O14)+(Prosumer_ONE!$G14+_xlfn.XLOOKUP(Q$34,Prosumer_ONE!$B$14:$B$33,Prosumer_ONE!$G$14:$G$33))+Prosumer_ONE!$I14+_xlfn.XLOOKUP(Q$34,Prosumer_ONE!$B$14:$B$33,Prosumer_ONE!$J$14:$J$33)+Prosumer_ONE!$T14+Prosumer_ONE!$R14+_xlfn.XLOOKUP(Q$34,Prosumer_ONE!$B$14:$B$33,Prosumer_ONE!$R$14:$R$33))</f>
        <v>0</v>
      </c>
      <c r="R35" s="190">
        <f>IF(R6=0,R6,R6+IF(Prosumer_ONE!$O14=0,Prosumer_ONE!$K14,Prosumer_ONE!$O14)+(Prosumer_ONE!$G14+_xlfn.XLOOKUP(R$34,Prosumer_ONE!$B$14:$B$33,Prosumer_ONE!$G$14:$G$33))+Prosumer_ONE!$I14+_xlfn.XLOOKUP(R$34,Prosumer_ONE!$B$14:$B$33,Prosumer_ONE!$J$14:$J$33)+Prosumer_ONE!$T14+Prosumer_ONE!$R14+_xlfn.XLOOKUP(R$34,Prosumer_ONE!$B$14:$B$33,Prosumer_ONE!$R$14:$R$33))</f>
        <v>0</v>
      </c>
      <c r="S35" s="190">
        <f>IF(S6=0,S6,S6+IF(Prosumer_ONE!$O14=0,Prosumer_ONE!$K14,Prosumer_ONE!$O14)+(Prosumer_ONE!$G14+_xlfn.XLOOKUP(S$34,Prosumer_ONE!$B$14:$B$33,Prosumer_ONE!$G$14:$G$33))+Prosumer_ONE!$I14+_xlfn.XLOOKUP(S$34,Prosumer_ONE!$B$14:$B$33,Prosumer_ONE!$J$14:$J$33)+Prosumer_ONE!$T14+Prosumer_ONE!$R14+_xlfn.XLOOKUP(S$34,Prosumer_ONE!$B$14:$B$33,Prosumer_ONE!$R$14:$R$33))</f>
        <v>0</v>
      </c>
      <c r="T35" s="190">
        <f>IF(T6=0,T6,T6+IF(Prosumer_ONE!$O14=0,Prosumer_ONE!$K14,Prosumer_ONE!$O14)+(Prosumer_ONE!$G14+_xlfn.XLOOKUP(T$34,Prosumer_ONE!$B$14:$B$33,Prosumer_ONE!$G$14:$G$33))+Prosumer_ONE!$I14+_xlfn.XLOOKUP(T$34,Prosumer_ONE!$B$14:$B$33,Prosumer_ONE!$J$14:$J$33)+Prosumer_ONE!$T14+Prosumer_ONE!$R14+_xlfn.XLOOKUP(T$34,Prosumer_ONE!$B$14:$B$33,Prosumer_ONE!$R$14:$R$33))</f>
        <v>0</v>
      </c>
      <c r="U35" s="190">
        <f>IF(U6=0,U6,U6+IF(Prosumer_ONE!$O14=0,Prosumer_ONE!$K14,Prosumer_ONE!$O14)+(Prosumer_ONE!$G14+_xlfn.XLOOKUP(U$34,Prosumer_ONE!$B$14:$B$33,Prosumer_ONE!$G$14:$G$33))+Prosumer_ONE!$I14+_xlfn.XLOOKUP(U$34,Prosumer_ONE!$B$14:$B$33,Prosumer_ONE!$J$14:$J$33)+Prosumer_ONE!$T14+Prosumer_ONE!$R14+_xlfn.XLOOKUP(U$34,Prosumer_ONE!$B$14:$B$33,Prosumer_ONE!$R$14:$R$33))</f>
        <v>0</v>
      </c>
      <c r="V35" s="190">
        <f>IF(V6=0,V6,V6+IF(Prosumer_ONE!$O14=0,Prosumer_ONE!$K14,Prosumer_ONE!$O14)+(Prosumer_ONE!$G14+_xlfn.XLOOKUP(V$34,Prosumer_ONE!$B$14:$B$33,Prosumer_ONE!$G$14:$G$33))+Prosumer_ONE!$I14+_xlfn.XLOOKUP(V$34,Prosumer_ONE!$B$14:$B$33,Prosumer_ONE!$J$14:$J$33)+Prosumer_ONE!$T14+Prosumer_ONE!$R14+_xlfn.XLOOKUP(V$34,Prosumer_ONE!$B$14:$B$33,Prosumer_ONE!$R$14:$R$33))</f>
        <v>0</v>
      </c>
      <c r="W35" s="109">
        <v>1</v>
      </c>
      <c r="Y35" s="109">
        <v>1</v>
      </c>
      <c r="AA35" s="109">
        <v>1</v>
      </c>
      <c r="AB35" s="190">
        <f>IF(AB6=0,AB6,AB6+Prosumer_ANE!$I14+(Prosumer_ANE!$G14+_xlfn.XLOOKUP(AB$34,Prosumer_ANE!$B$14:$B$33,Prosumer_ANE!$G$14:$G$33))+_xlfn.XLOOKUP(AB$34,Prosumer_ANE!$B$14:$B$33,Prosumer_ANE!$J$14:$J$33)+IF(Prosumer_ANE!$O14=0,Prosumer_ANE!$K14,Prosumer_ANE!$O14)+Prosumer_ANE!$T14+Prosumer_ANE!$R14+_xlfn.XLOOKUP(AB$34,Prosumer_ANE!$B$14:$B$33,Prosumer_ANE!$R$14:$R$33))</f>
        <v>0</v>
      </c>
      <c r="AC35" s="190">
        <f>IF(AC6=0,AC6,AC6+Prosumer_ANE!$I14+(Prosumer_ANE!$G14+_xlfn.XLOOKUP(AC$34,Prosumer_ANE!$B$14:$B$33,Prosumer_ANE!$G$14:$G$33))+_xlfn.XLOOKUP(AC$34,Prosumer_ANE!$B$14:$B$33,Prosumer_ANE!$J$14:$J$33)+IF(Prosumer_ANE!$O14=0,Prosumer_ANE!$K14,Prosumer_ANE!$O14)+Prosumer_ANE!$T14+Prosumer_ANE!$R14+_xlfn.XLOOKUP(AC$34,Prosumer_ANE!$B$14:$B$33,Prosumer_ANE!$R$14:$R$33))</f>
        <v>150.60205574636078</v>
      </c>
      <c r="AD35" s="190">
        <f>IF(AD6=0,AD6,AD6+Prosumer_ANE!$I14+(Prosumer_ANE!$G14+_xlfn.XLOOKUP(AD$34,Prosumer_ANE!$B$14:$B$33,Prosumer_ANE!$G$14:$G$33))+_xlfn.XLOOKUP(AD$34,Prosumer_ANE!$B$14:$B$33,Prosumer_ANE!$J$14:$J$33)+IF(Prosumer_ANE!$O14=0,Prosumer_ANE!$K14,Prosumer_ANE!$O14)+Prosumer_ANE!$T14+Prosumer_ANE!$R14+_xlfn.XLOOKUP(AD$34,Prosumer_ANE!$B$14:$B$33,Prosumer_ANE!$R$14:$R$33))</f>
        <v>165.60235446088654</v>
      </c>
      <c r="AE35" s="190">
        <f>IF(AE6=0,AE6,AE6+Prosumer_ANE!$I14+(Prosumer_ANE!$G14+_xlfn.XLOOKUP(AE$34,Prosumer_ANE!$B$14:$B$33,Prosumer_ANE!$G$14:$G$33))+_xlfn.XLOOKUP(AE$34,Prosumer_ANE!$B$14:$B$33,Prosumer_ANE!$J$14:$J$33)+IF(Prosumer_ANE!$O14=0,Prosumer_ANE!$K14,Prosumer_ANE!$O14)+Prosumer_ANE!$T14+Prosumer_ANE!$R14+_xlfn.XLOOKUP(AE$34,Prosumer_ANE!$B$14:$B$33,Prosumer_ANE!$R$14:$R$33))</f>
        <v>180.55164359569386</v>
      </c>
      <c r="AF35" s="190">
        <f>IF(AF6=0,AF6,AF6+Prosumer_ANE!$I14+(Prosumer_ANE!$G14+_xlfn.XLOOKUP(AF$34,Prosumer_ANE!$B$14:$B$33,Prosumer_ANE!$G$14:$G$33))+_xlfn.XLOOKUP(AF$34,Prosumer_ANE!$B$14:$B$33,Prosumer_ANE!$J$14:$J$33)+IF(Prosumer_ANE!$O14=0,Prosumer_ANE!$K14,Prosumer_ANE!$O14)+Prosumer_ANE!$T14+Prosumer_ANE!$R14+_xlfn.XLOOKUP(AF$34,Prosumer_ANE!$B$14:$B$33,Prosumer_ANE!$R$14:$R$33))</f>
        <v>196.99939741227757</v>
      </c>
      <c r="AG35" s="190">
        <f>IF(AG6=0,AG6,AG6+Prosumer_ANE!$I14+(Prosumer_ANE!$G14+_xlfn.XLOOKUP(AG$34,Prosumer_ANE!$B$14:$B$33,Prosumer_ANE!$G$14:$G$33))+_xlfn.XLOOKUP(AG$34,Prosumer_ANE!$B$14:$B$33,Prosumer_ANE!$J$14:$J$33)+IF(Prosumer_ANE!$O14=0,Prosumer_ANE!$K14,Prosumer_ANE!$O14)+Prosumer_ANE!$T14+Prosumer_ANE!$R14+_xlfn.XLOOKUP(AG$34,Prosumer_ANE!$B$14:$B$33,Prosumer_ANE!$R$14:$R$33))</f>
        <v>0</v>
      </c>
      <c r="AH35" s="190">
        <f>IF(AH6=0,AH6,AH6+Prosumer_ANE!$I14+(Prosumer_ANE!$G14+_xlfn.XLOOKUP(AH$34,Prosumer_ANE!$B$14:$B$33,Prosumer_ANE!$G$14:$G$33))+_xlfn.XLOOKUP(AH$34,Prosumer_ANE!$B$14:$B$33,Prosumer_ANE!$J$14:$J$33)+IF(Prosumer_ANE!$O14=0,Prosumer_ANE!$K14,Prosumer_ANE!$O14)+Prosumer_ANE!$T14+Prosumer_ANE!$R14+_xlfn.XLOOKUP(AH$34,Prosumer_ANE!$B$14:$B$33,Prosumer_ANE!$R$14:$R$33))</f>
        <v>0</v>
      </c>
      <c r="AI35" s="190">
        <f>IF(AI6=0,AI6,AI6+Prosumer_ANE!$I14+(Prosumer_ANE!$G14+_xlfn.XLOOKUP(AI$34,Prosumer_ANE!$B$14:$B$33,Prosumer_ANE!$G$14:$G$33))+_xlfn.XLOOKUP(AI$34,Prosumer_ANE!$B$14:$B$33,Prosumer_ANE!$J$14:$J$33)+IF(Prosumer_ANE!$O14=0,Prosumer_ANE!$K14,Prosumer_ANE!$O14)+Prosumer_ANE!$T14+Prosumer_ANE!$R14+_xlfn.XLOOKUP(AI$34,Prosumer_ANE!$B$14:$B$33,Prosumer_ANE!$R$14:$R$33))</f>
        <v>0</v>
      </c>
      <c r="AJ35" s="190">
        <f>IF(AJ6=0,AJ6,AJ6+Prosumer_ANE!$I14+(Prosumer_ANE!$G14+_xlfn.XLOOKUP(AJ$34,Prosumer_ANE!$B$14:$B$33,Prosumer_ANE!$G$14:$G$33))+_xlfn.XLOOKUP(AJ$34,Prosumer_ANE!$B$14:$B$33,Prosumer_ANE!$J$14:$J$33)+IF(Prosumer_ANE!$O14=0,Prosumer_ANE!$K14,Prosumer_ANE!$O14)+Prosumer_ANE!$T14+Prosumer_ANE!$R14+_xlfn.XLOOKUP(AJ$34,Prosumer_ANE!$B$14:$B$33,Prosumer_ANE!$R$14:$R$33))</f>
        <v>0</v>
      </c>
      <c r="AK35" s="190">
        <f>IF(AK6=0,AK6,AK6+Prosumer_ANE!$I14+(Prosumer_ANE!$G14+_xlfn.XLOOKUP(AK$34,Prosumer_ANE!$B$14:$B$33,Prosumer_ANE!$G$14:$G$33))+_xlfn.XLOOKUP(AK$34,Prosumer_ANE!$B$14:$B$33,Prosumer_ANE!$J$14:$J$33)+IF(Prosumer_ANE!$O14=0,Prosumer_ANE!$K14,Prosumer_ANE!$O14)+Prosumer_ANE!$T14+Prosumer_ANE!$R14+_xlfn.XLOOKUP(AK$34,Prosumer_ANE!$B$14:$B$33,Prosumer_ANE!$R$14:$R$33))</f>
        <v>0</v>
      </c>
      <c r="AL35" s="190">
        <f>IF(AL6=0,AL6,AL6+Prosumer_ANE!$I14+(Prosumer_ANE!$G14+_xlfn.XLOOKUP(AL$34,Prosumer_ANE!$B$14:$B$33,Prosumer_ANE!$G$14:$G$33))+_xlfn.XLOOKUP(AL$34,Prosumer_ANE!$B$14:$B$33,Prosumer_ANE!$J$14:$J$33)+IF(Prosumer_ANE!$O14=0,Prosumer_ANE!$K14,Prosumer_ANE!$O14)+Prosumer_ANE!$T14+Prosumer_ANE!$R14+_xlfn.XLOOKUP(AL$34,Prosumer_ANE!$B$14:$B$33,Prosumer_ANE!$R$14:$R$33))</f>
        <v>0</v>
      </c>
      <c r="AM35" s="190">
        <f>IF(AM6=0,AM6,AM6+Prosumer_ANE!$I14+(Prosumer_ANE!$G14+_xlfn.XLOOKUP(AM$34,Prosumer_ANE!$B$14:$B$33,Prosumer_ANE!$G$14:$G$33))+_xlfn.XLOOKUP(AM$34,Prosumer_ANE!$B$14:$B$33,Prosumer_ANE!$J$14:$J$33)+IF(Prosumer_ANE!$O14=0,Prosumer_ANE!$K14,Prosumer_ANE!$O14)+Prosumer_ANE!$T14+Prosumer_ANE!$R14+_xlfn.XLOOKUP(AM$34,Prosumer_ANE!$B$14:$B$33,Prosumer_ANE!$R$14:$R$33))</f>
        <v>0</v>
      </c>
      <c r="AN35" s="190">
        <f>IF(AN6=0,AN6,AN6+Prosumer_ANE!$I14+(Prosumer_ANE!$G14+_xlfn.XLOOKUP(AN$34,Prosumer_ANE!$B$14:$B$33,Prosumer_ANE!$G$14:$G$33))+_xlfn.XLOOKUP(AN$34,Prosumer_ANE!$B$14:$B$33,Prosumer_ANE!$J$14:$J$33)+IF(Prosumer_ANE!$O14=0,Prosumer_ANE!$K14,Prosumer_ANE!$O14)+Prosumer_ANE!$T14+Prosumer_ANE!$R14+_xlfn.XLOOKUP(AN$34,Prosumer_ANE!$B$14:$B$33,Prosumer_ANE!$R$14:$R$33))</f>
        <v>0</v>
      </c>
      <c r="AO35" s="190">
        <f>IF(AO6=0,AO6,AO6+Prosumer_ANE!$I14+(Prosumer_ANE!$G14+_xlfn.XLOOKUP(AO$34,Prosumer_ANE!$B$14:$B$33,Prosumer_ANE!$G$14:$G$33))+_xlfn.XLOOKUP(AO$34,Prosumer_ANE!$B$14:$B$33,Prosumer_ANE!$J$14:$J$33)+IF(Prosumer_ANE!$O14=0,Prosumer_ANE!$K14,Prosumer_ANE!$O14)+Prosumer_ANE!$T14+Prosumer_ANE!$R14+_xlfn.XLOOKUP(AO$34,Prosumer_ANE!$B$14:$B$33,Prosumer_ANE!$R$14:$R$33))</f>
        <v>0</v>
      </c>
      <c r="AP35" s="190">
        <f>IF(AP6=0,AP6,AP6+Prosumer_ANE!$I14+(Prosumer_ANE!$G14+_xlfn.XLOOKUP(AP$34,Prosumer_ANE!$B$14:$B$33,Prosumer_ANE!$G$14:$G$33))+_xlfn.XLOOKUP(AP$34,Prosumer_ANE!$B$14:$B$33,Prosumer_ANE!$J$14:$J$33)+IF(Prosumer_ANE!$O14=0,Prosumer_ANE!$K14,Prosumer_ANE!$O14)+Prosumer_ANE!$T14+Prosumer_ANE!$R14+_xlfn.XLOOKUP(AP$34,Prosumer_ANE!$B$14:$B$33,Prosumer_ANE!$R$14:$R$33))</f>
        <v>0</v>
      </c>
      <c r="AQ35" s="190">
        <f>IF(AQ6=0,AQ6,AQ6+Prosumer_ANE!$I14+(Prosumer_ANE!$G14+_xlfn.XLOOKUP(AQ$34,Prosumer_ANE!$B$14:$B$33,Prosumer_ANE!$G$14:$G$33))+_xlfn.XLOOKUP(AQ$34,Prosumer_ANE!$B$14:$B$33,Prosumer_ANE!$J$14:$J$33)+IF(Prosumer_ANE!$O14=0,Prosumer_ANE!$K14,Prosumer_ANE!$O14)+Prosumer_ANE!$T14+Prosumer_ANE!$R14+_xlfn.XLOOKUP(AQ$34,Prosumer_ANE!$B$14:$B$33,Prosumer_ANE!$R$14:$R$33))</f>
        <v>0</v>
      </c>
      <c r="AR35" s="190">
        <f>IF(AR6=0,AR6,AR6+Prosumer_ANE!$I14+(Prosumer_ANE!$G14+_xlfn.XLOOKUP(AR$34,Prosumer_ANE!$B$14:$B$33,Prosumer_ANE!$G$14:$G$33))+_xlfn.XLOOKUP(AR$34,Prosumer_ANE!$B$14:$B$33,Prosumer_ANE!$J$14:$J$33)+IF(Prosumer_ANE!$O14=0,Prosumer_ANE!$K14,Prosumer_ANE!$O14)+Prosumer_ANE!$T14+Prosumer_ANE!$R14+_xlfn.XLOOKUP(AR$34,Prosumer_ANE!$B$14:$B$33,Prosumer_ANE!$R$14:$R$33))</f>
        <v>0</v>
      </c>
      <c r="AS35" s="190">
        <f>IF(AS6=0,AS6,AS6+Prosumer_ANE!$I14+(Prosumer_ANE!$G14+_xlfn.XLOOKUP(AS$34,Prosumer_ANE!$B$14:$B$33,Prosumer_ANE!$G$14:$G$33))+_xlfn.XLOOKUP(AS$34,Prosumer_ANE!$B$14:$B$33,Prosumer_ANE!$J$14:$J$33)+IF(Prosumer_ANE!$O14=0,Prosumer_ANE!$K14,Prosumer_ANE!$O14)+Prosumer_ANE!$T14+Prosumer_ANE!$R14+_xlfn.XLOOKUP(AS$34,Prosumer_ANE!$B$14:$B$33,Prosumer_ANE!$R$14:$R$33))</f>
        <v>0</v>
      </c>
      <c r="AT35" s="190">
        <f>IF(AT6=0,AT6,AT6+Prosumer_ANE!$I14+(Prosumer_ANE!$G14+_xlfn.XLOOKUP(AT$34,Prosumer_ANE!$B$14:$B$33,Prosumer_ANE!$G$14:$G$33))+_xlfn.XLOOKUP(AT$34,Prosumer_ANE!$B$14:$B$33,Prosumer_ANE!$J$14:$J$33)+IF(Prosumer_ANE!$O14=0,Prosumer_ANE!$K14,Prosumer_ANE!$O14)+Prosumer_ANE!$T14+Prosumer_ANE!$R14+_xlfn.XLOOKUP(AT$34,Prosumer_ANE!$B$14:$B$33,Prosumer_ANE!$R$14:$R$33))</f>
        <v>0</v>
      </c>
      <c r="AU35" s="190">
        <f>IF(AU6=0,AU6,AU6+Prosumer_ANE!$I14+(Prosumer_ANE!$G14+_xlfn.XLOOKUP(AU$34,Prosumer_ANE!$B$14:$B$33,Prosumer_ANE!$G$14:$G$33))+_xlfn.XLOOKUP(AU$34,Prosumer_ANE!$B$14:$B$33,Prosumer_ANE!$J$14:$J$33)+IF(Prosumer_ANE!$O14=0,Prosumer_ANE!$K14,Prosumer_ANE!$O14)+Prosumer_ANE!$T14+Prosumer_ANE!$R14+_xlfn.XLOOKUP(AU$34,Prosumer_ANE!$B$14:$B$33,Prosumer_ANE!$R$14:$R$33))</f>
        <v>0</v>
      </c>
      <c r="AV35" s="109">
        <v>1</v>
      </c>
    </row>
    <row r="36" spans="2:48">
      <c r="B36" s="109">
        <v>2</v>
      </c>
      <c r="C36" s="190">
        <f>IF(C7=0,C7,C7+IF(Prosumer_ONE!$O15=0,Prosumer_ONE!$K15,Prosumer_ONE!$O15)+(Prosumer_ONE!$G15+_xlfn.XLOOKUP(C$34,Prosumer_ONE!$B$14:$B$33,Prosumer_ONE!$G$14:$G$33))+Prosumer_ONE!$I15+_xlfn.XLOOKUP(C$34,Prosumer_ONE!$B$14:$B$33,Prosumer_ONE!$J$14:$J$33)+Prosumer_ONE!$T15+Prosumer_ONE!$R15+_xlfn.XLOOKUP(C$34,Prosumer_ONE!$B$14:$B$33,Prosumer_ONE!$R$14:$R$33))</f>
        <v>68.26217465940752</v>
      </c>
      <c r="D36" s="190">
        <f>IF(D7=0,D7,D7+IF(Prosumer_ONE!$O15=0,Prosumer_ONE!$K15,Prosumer_ONE!$O15)+(Prosumer_ONE!$G15+_xlfn.XLOOKUP(D$34,Prosumer_ONE!$B$14:$B$33,Prosumer_ONE!$G$14:$G$33))+Prosumer_ONE!$I15+_xlfn.XLOOKUP(D$34,Prosumer_ONE!$B$14:$B$33,Prosumer_ONE!$J$14:$J$33)+Prosumer_ONE!$T15+Prosumer_ONE!$R15+_xlfn.XLOOKUP(D$34,Prosumer_ONE!$B$14:$B$33,Prosumer_ONE!$R$14:$R$33))</f>
        <v>0</v>
      </c>
      <c r="E36" s="190">
        <f>IF(E7=0,E7,E7+IF(Prosumer_ONE!$O15=0,Prosumer_ONE!$K15,Prosumer_ONE!$O15)+(Prosumer_ONE!$G15+_xlfn.XLOOKUP(E$34,Prosumer_ONE!$B$14:$B$33,Prosumer_ONE!$G$14:$G$33))+Prosumer_ONE!$I15+_xlfn.XLOOKUP(E$34,Prosumer_ONE!$B$14:$B$33,Prosumer_ONE!$J$14:$J$33)+Prosumer_ONE!$T15+Prosumer_ONE!$R15+_xlfn.XLOOKUP(E$34,Prosumer_ONE!$B$14:$B$33,Prosumer_ONE!$R$14:$R$33))</f>
        <v>68.18409260602553</v>
      </c>
      <c r="F36" s="190">
        <f>IF(F7=0,F7,F7+IF(Prosumer_ONE!$O15=0,Prosumer_ONE!$K15,Prosumer_ONE!$O15)+(Prosumer_ONE!$G15+_xlfn.XLOOKUP(F$34,Prosumer_ONE!$B$14:$B$33,Prosumer_ONE!$G$14:$G$33))+Prosumer_ONE!$I15+_xlfn.XLOOKUP(F$34,Prosumer_ONE!$B$14:$B$33,Prosumer_ONE!$J$14:$J$33)+Prosumer_ONE!$T15+Prosumer_ONE!$R15+_xlfn.XLOOKUP(F$34,Prosumer_ONE!$B$14:$B$33,Prosumer_ONE!$R$14:$R$33))</f>
        <v>0</v>
      </c>
      <c r="G36" s="190">
        <f>IF(G7=0,G7,G7+IF(Prosumer_ONE!$O15=0,Prosumer_ONE!$K15,Prosumer_ONE!$O15)+(Prosumer_ONE!$G15+_xlfn.XLOOKUP(G$34,Prosumer_ONE!$B$14:$B$33,Prosumer_ONE!$G$14:$G$33))+Prosumer_ONE!$I15+_xlfn.XLOOKUP(G$34,Prosumer_ONE!$B$14:$B$33,Prosumer_ONE!$J$14:$J$33)+Prosumer_ONE!$T15+Prosumer_ONE!$R15+_xlfn.XLOOKUP(G$34,Prosumer_ONE!$B$14:$B$33,Prosumer_ONE!$R$14:$R$33))</f>
        <v>0</v>
      </c>
      <c r="H36" s="190">
        <f>IF(H7=0,H7,H7+IF(Prosumer_ONE!$O15=0,Prosumer_ONE!$K15,Prosumer_ONE!$O15)+(Prosumer_ONE!$G15+_xlfn.XLOOKUP(H$34,Prosumer_ONE!$B$14:$B$33,Prosumer_ONE!$G$14:$G$33))+Prosumer_ONE!$I15+_xlfn.XLOOKUP(H$34,Prosumer_ONE!$B$14:$B$33,Prosumer_ONE!$J$14:$J$33)+Prosumer_ONE!$T15+Prosumer_ONE!$R15+_xlfn.XLOOKUP(H$34,Prosumer_ONE!$B$14:$B$33,Prosumer_ONE!$R$14:$R$33))</f>
        <v>0</v>
      </c>
      <c r="I36" s="190">
        <f>IF(I7=0,I7,I7+IF(Prosumer_ONE!$O15=0,Prosumer_ONE!$K15,Prosumer_ONE!$O15)+(Prosumer_ONE!$G15+_xlfn.XLOOKUP(I$34,Prosumer_ONE!$B$14:$B$33,Prosumer_ONE!$G$14:$G$33))+Prosumer_ONE!$I15+_xlfn.XLOOKUP(I$34,Prosumer_ONE!$B$14:$B$33,Prosumer_ONE!$J$14:$J$33)+Prosumer_ONE!$T15+Prosumer_ONE!$R15+_xlfn.XLOOKUP(I$34,Prosumer_ONE!$B$14:$B$33,Prosumer_ONE!$R$14:$R$33))</f>
        <v>0</v>
      </c>
      <c r="J36" s="190">
        <f>IF(J7=0,J7,J7+IF(Prosumer_ONE!$O15=0,Prosumer_ONE!$K15,Prosumer_ONE!$O15)+(Prosumer_ONE!$G15+_xlfn.XLOOKUP(J$34,Prosumer_ONE!$B$14:$B$33,Prosumer_ONE!$G$14:$G$33))+Prosumer_ONE!$I15+_xlfn.XLOOKUP(J$34,Prosumer_ONE!$B$14:$B$33,Prosumer_ONE!$J$14:$J$33)+Prosumer_ONE!$T15+Prosumer_ONE!$R15+_xlfn.XLOOKUP(J$34,Prosumer_ONE!$B$14:$B$33,Prosumer_ONE!$R$14:$R$33))</f>
        <v>0</v>
      </c>
      <c r="K36" s="190">
        <f>IF(K7=0,K7,K7+IF(Prosumer_ONE!$O15=0,Prosumer_ONE!$K15,Prosumer_ONE!$O15)+(Prosumer_ONE!$G15+_xlfn.XLOOKUP(K$34,Prosumer_ONE!$B$14:$B$33,Prosumer_ONE!$G$14:$G$33))+Prosumer_ONE!$I15+_xlfn.XLOOKUP(K$34,Prosumer_ONE!$B$14:$B$33,Prosumer_ONE!$J$14:$J$33)+Prosumer_ONE!$T15+Prosumer_ONE!$R15+_xlfn.XLOOKUP(K$34,Prosumer_ONE!$B$14:$B$33,Prosumer_ONE!$R$14:$R$33))</f>
        <v>0</v>
      </c>
      <c r="L36" s="190">
        <f>IF(L7=0,L7,L7+IF(Prosumer_ONE!$O15=0,Prosumer_ONE!$K15,Prosumer_ONE!$O15)+(Prosumer_ONE!$G15+_xlfn.XLOOKUP(L$34,Prosumer_ONE!$B$14:$B$33,Prosumer_ONE!$G$14:$G$33))+Prosumer_ONE!$I15+_xlfn.XLOOKUP(L$34,Prosumer_ONE!$B$14:$B$33,Prosumer_ONE!$J$14:$J$33)+Prosumer_ONE!$T15+Prosumer_ONE!$R15+_xlfn.XLOOKUP(L$34,Prosumer_ONE!$B$14:$B$33,Prosumer_ONE!$R$14:$R$33))</f>
        <v>0</v>
      </c>
      <c r="M36" s="190">
        <f>IF(M7=0,M7,M7+IF(Prosumer_ONE!$O15=0,Prosumer_ONE!$K15,Prosumer_ONE!$O15)+(Prosumer_ONE!$G15+_xlfn.XLOOKUP(M$34,Prosumer_ONE!$B$14:$B$33,Prosumer_ONE!$G$14:$G$33))+Prosumer_ONE!$I15+_xlfn.XLOOKUP(M$34,Prosumer_ONE!$B$14:$B$33,Prosumer_ONE!$J$14:$J$33)+Prosumer_ONE!$T15+Prosumer_ONE!$R15+_xlfn.XLOOKUP(M$34,Prosumer_ONE!$B$14:$B$33,Prosumer_ONE!$R$14:$R$33))</f>
        <v>0</v>
      </c>
      <c r="N36" s="190">
        <f>IF(N7=0,N7,N7+IF(Prosumer_ONE!$O15=0,Prosumer_ONE!$K15,Prosumer_ONE!$O15)+(Prosumer_ONE!$G15+_xlfn.XLOOKUP(N$34,Prosumer_ONE!$B$14:$B$33,Prosumer_ONE!$G$14:$G$33))+Prosumer_ONE!$I15+_xlfn.XLOOKUP(N$34,Prosumer_ONE!$B$14:$B$33,Prosumer_ONE!$J$14:$J$33)+Prosumer_ONE!$T15+Prosumer_ONE!$R15+_xlfn.XLOOKUP(N$34,Prosumer_ONE!$B$14:$B$33,Prosumer_ONE!$R$14:$R$33))</f>
        <v>0</v>
      </c>
      <c r="O36" s="190">
        <f>IF(O7=0,O7,O7+IF(Prosumer_ONE!$O15=0,Prosumer_ONE!$K15,Prosumer_ONE!$O15)+(Prosumer_ONE!$G15+_xlfn.XLOOKUP(O$34,Prosumer_ONE!$B$14:$B$33,Prosumer_ONE!$G$14:$G$33))+Prosumer_ONE!$I15+_xlfn.XLOOKUP(O$34,Prosumer_ONE!$B$14:$B$33,Prosumer_ONE!$J$14:$J$33)+Prosumer_ONE!$T15+Prosumer_ONE!$R15+_xlfn.XLOOKUP(O$34,Prosumer_ONE!$B$14:$B$33,Prosumer_ONE!$R$14:$R$33))</f>
        <v>0</v>
      </c>
      <c r="P36" s="190">
        <f>IF(P7=0,P7,P7+IF(Prosumer_ONE!$O15=0,Prosumer_ONE!$K15,Prosumer_ONE!$O15)+(Prosumer_ONE!$G15+_xlfn.XLOOKUP(P$34,Prosumer_ONE!$B$14:$B$33,Prosumer_ONE!$G$14:$G$33))+Prosumer_ONE!$I15+_xlfn.XLOOKUP(P$34,Prosumer_ONE!$B$14:$B$33,Prosumer_ONE!$J$14:$J$33)+Prosumer_ONE!$T15+Prosumer_ONE!$R15+_xlfn.XLOOKUP(P$34,Prosumer_ONE!$B$14:$B$33,Prosumer_ONE!$R$14:$R$33))</f>
        <v>0</v>
      </c>
      <c r="Q36" s="190">
        <f>IF(Q7=0,Q7,Q7+IF(Prosumer_ONE!$O15=0,Prosumer_ONE!$K15,Prosumer_ONE!$O15)+(Prosumer_ONE!$G15+_xlfn.XLOOKUP(Q$34,Prosumer_ONE!$B$14:$B$33,Prosumer_ONE!$G$14:$G$33))+Prosumer_ONE!$I15+_xlfn.XLOOKUP(Q$34,Prosumer_ONE!$B$14:$B$33,Prosumer_ONE!$J$14:$J$33)+Prosumer_ONE!$T15+Prosumer_ONE!$R15+_xlfn.XLOOKUP(Q$34,Prosumer_ONE!$B$14:$B$33,Prosumer_ONE!$R$14:$R$33))</f>
        <v>0</v>
      </c>
      <c r="R36" s="190">
        <f>IF(R7=0,R7,R7+IF(Prosumer_ONE!$O15=0,Prosumer_ONE!$K15,Prosumer_ONE!$O15)+(Prosumer_ONE!$G15+_xlfn.XLOOKUP(R$34,Prosumer_ONE!$B$14:$B$33,Prosumer_ONE!$G$14:$G$33))+Prosumer_ONE!$I15+_xlfn.XLOOKUP(R$34,Prosumer_ONE!$B$14:$B$33,Prosumer_ONE!$J$14:$J$33)+Prosumer_ONE!$T15+Prosumer_ONE!$R15+_xlfn.XLOOKUP(R$34,Prosumer_ONE!$B$14:$B$33,Prosumer_ONE!$R$14:$R$33))</f>
        <v>0</v>
      </c>
      <c r="S36" s="190">
        <f>IF(S7=0,S7,S7+IF(Prosumer_ONE!$O15=0,Prosumer_ONE!$K15,Prosumer_ONE!$O15)+(Prosumer_ONE!$G15+_xlfn.XLOOKUP(S$34,Prosumer_ONE!$B$14:$B$33,Prosumer_ONE!$G$14:$G$33))+Prosumer_ONE!$I15+_xlfn.XLOOKUP(S$34,Prosumer_ONE!$B$14:$B$33,Prosumer_ONE!$J$14:$J$33)+Prosumer_ONE!$T15+Prosumer_ONE!$R15+_xlfn.XLOOKUP(S$34,Prosumer_ONE!$B$14:$B$33,Prosumer_ONE!$R$14:$R$33))</f>
        <v>0</v>
      </c>
      <c r="T36" s="190">
        <f>IF(T7=0,T7,T7+IF(Prosumer_ONE!$O15=0,Prosumer_ONE!$K15,Prosumer_ONE!$O15)+(Prosumer_ONE!$G15+_xlfn.XLOOKUP(T$34,Prosumer_ONE!$B$14:$B$33,Prosumer_ONE!$G$14:$G$33))+Prosumer_ONE!$I15+_xlfn.XLOOKUP(T$34,Prosumer_ONE!$B$14:$B$33,Prosumer_ONE!$J$14:$J$33)+Prosumer_ONE!$T15+Prosumer_ONE!$R15+_xlfn.XLOOKUP(T$34,Prosumer_ONE!$B$14:$B$33,Prosumer_ONE!$R$14:$R$33))</f>
        <v>0</v>
      </c>
      <c r="U36" s="190">
        <f>IF(U7=0,U7,U7+IF(Prosumer_ONE!$O15=0,Prosumer_ONE!$K15,Prosumer_ONE!$O15)+(Prosumer_ONE!$G15+_xlfn.XLOOKUP(U$34,Prosumer_ONE!$B$14:$B$33,Prosumer_ONE!$G$14:$G$33))+Prosumer_ONE!$I15+_xlfn.XLOOKUP(U$34,Prosumer_ONE!$B$14:$B$33,Prosumer_ONE!$J$14:$J$33)+Prosumer_ONE!$T15+Prosumer_ONE!$R15+_xlfn.XLOOKUP(U$34,Prosumer_ONE!$B$14:$B$33,Prosumer_ONE!$R$14:$R$33))</f>
        <v>0</v>
      </c>
      <c r="V36" s="190">
        <f>IF(V7=0,V7,V7+IF(Prosumer_ONE!$O15=0,Prosumer_ONE!$K15,Prosumer_ONE!$O15)+(Prosumer_ONE!$G15+_xlfn.XLOOKUP(V$34,Prosumer_ONE!$B$14:$B$33,Prosumer_ONE!$G$14:$G$33))+Prosumer_ONE!$I15+_xlfn.XLOOKUP(V$34,Prosumer_ONE!$B$14:$B$33,Prosumer_ONE!$J$14:$J$33)+Prosumer_ONE!$T15+Prosumer_ONE!$R15+_xlfn.XLOOKUP(V$34,Prosumer_ONE!$B$14:$B$33,Prosumer_ONE!$R$14:$R$33))</f>
        <v>0</v>
      </c>
      <c r="W36" s="109">
        <v>2</v>
      </c>
      <c r="Y36" s="109">
        <v>3</v>
      </c>
      <c r="AA36" s="109">
        <v>2</v>
      </c>
      <c r="AB36" s="190">
        <f>IF(AB7=0,AB7,AB7+Prosumer_ANE!$I15+(Prosumer_ANE!$G15+_xlfn.XLOOKUP(AB$34,Prosumer_ANE!$B$14:$B$33,Prosumer_ANE!$G$14:$G$33))+_xlfn.XLOOKUP(AB$34,Prosumer_ANE!$B$14:$B$33,Prosumer_ANE!$J$14:$J$33)+IF(Prosumer_ANE!$O15=0,Prosumer_ANE!$K15,Prosumer_ANE!$O15)+Prosumer_ANE!$T15+Prosumer_ANE!$R15+_xlfn.XLOOKUP(AB$34,Prosumer_ANE!$B$14:$B$33,Prosumer_ANE!$R$14:$R$33))</f>
        <v>127.6135092585119</v>
      </c>
      <c r="AC36" s="190">
        <f>IF(AC7=0,AC7,AC7+Prosumer_ANE!$I15+(Prosumer_ANE!$G15+_xlfn.XLOOKUP(AC$34,Prosumer_ANE!$B$14:$B$33,Prosumer_ANE!$G$14:$G$33))+_xlfn.XLOOKUP(AC$34,Prosumer_ANE!$B$14:$B$33,Prosumer_ANE!$J$14:$J$33)+IF(Prosumer_ANE!$O15=0,Prosumer_ANE!$K15,Prosumer_ANE!$O15)+Prosumer_ANE!$T15+Prosumer_ANE!$R15+_xlfn.XLOOKUP(AC$34,Prosumer_ANE!$B$14:$B$33,Prosumer_ANE!$R$14:$R$33))</f>
        <v>0</v>
      </c>
      <c r="AD36" s="190">
        <f>IF(AD7=0,AD7,AD7+Prosumer_ANE!$I15+(Prosumer_ANE!$G15+_xlfn.XLOOKUP(AD$34,Prosumer_ANE!$B$14:$B$33,Prosumer_ANE!$G$14:$G$33))+_xlfn.XLOOKUP(AD$34,Prosumer_ANE!$B$14:$B$33,Prosumer_ANE!$J$14:$J$33)+IF(Prosumer_ANE!$O15=0,Prosumer_ANE!$K15,Prosumer_ANE!$O15)+Prosumer_ANE!$T15+Prosumer_ANE!$R15+_xlfn.XLOOKUP(AD$34,Prosumer_ANE!$B$14:$B$33,Prosumer_ANE!$R$14:$R$33))</f>
        <v>122.44039821064732</v>
      </c>
      <c r="AE36" s="190">
        <f>IF(AE7=0,AE7,AE7+Prosumer_ANE!$I15+(Prosumer_ANE!$G15+_xlfn.XLOOKUP(AE$34,Prosumer_ANE!$B$14:$B$33,Prosumer_ANE!$G$14:$G$33))+_xlfn.XLOOKUP(AE$34,Prosumer_ANE!$B$14:$B$33,Prosumer_ANE!$J$14:$J$33)+IF(Prosumer_ANE!$O15=0,Prosumer_ANE!$K15,Prosumer_ANE!$O15)+Prosumer_ANE!$T15+Prosumer_ANE!$R15+_xlfn.XLOOKUP(AE$34,Prosumer_ANE!$B$14:$B$33,Prosumer_ANE!$R$14:$R$33))</f>
        <v>137.38968734545463</v>
      </c>
      <c r="AF36" s="190">
        <f>IF(AF7=0,AF7,AF7+Prosumer_ANE!$I15+(Prosumer_ANE!$G15+_xlfn.XLOOKUP(AF$34,Prosumer_ANE!$B$14:$B$33,Prosumer_ANE!$G$14:$G$33))+_xlfn.XLOOKUP(AF$34,Prosumer_ANE!$B$14:$B$33,Prosumer_ANE!$J$14:$J$33)+IF(Prosumer_ANE!$O15=0,Prosumer_ANE!$K15,Prosumer_ANE!$O15)+Prosumer_ANE!$T15+Prosumer_ANE!$R15+_xlfn.XLOOKUP(AF$34,Prosumer_ANE!$B$14:$B$33,Prosumer_ANE!$R$14:$R$33))</f>
        <v>153.83744116203835</v>
      </c>
      <c r="AG36" s="190">
        <f>IF(AG7=0,AG7,AG7+Prosumer_ANE!$I15+(Prosumer_ANE!$G15+_xlfn.XLOOKUP(AG$34,Prosumer_ANE!$B$14:$B$33,Prosumer_ANE!$G$14:$G$33))+_xlfn.XLOOKUP(AG$34,Prosumer_ANE!$B$14:$B$33,Prosumer_ANE!$J$14:$J$33)+IF(Prosumer_ANE!$O15=0,Prosumer_ANE!$K15,Prosumer_ANE!$O15)+Prosumer_ANE!$T15+Prosumer_ANE!$R15+_xlfn.XLOOKUP(AG$34,Prosumer_ANE!$B$14:$B$33,Prosumer_ANE!$R$14:$R$33))</f>
        <v>0</v>
      </c>
      <c r="AH36" s="190">
        <f>IF(AH7=0,AH7,AH7+Prosumer_ANE!$I15+(Prosumer_ANE!$G15+_xlfn.XLOOKUP(AH$34,Prosumer_ANE!$B$14:$B$33,Prosumer_ANE!$G$14:$G$33))+_xlfn.XLOOKUP(AH$34,Prosumer_ANE!$B$14:$B$33,Prosumer_ANE!$J$14:$J$33)+IF(Prosumer_ANE!$O15=0,Prosumer_ANE!$K15,Prosumer_ANE!$O15)+Prosumer_ANE!$T15+Prosumer_ANE!$R15+_xlfn.XLOOKUP(AH$34,Prosumer_ANE!$B$14:$B$33,Prosumer_ANE!$R$14:$R$33))</f>
        <v>0</v>
      </c>
      <c r="AI36" s="190">
        <f>IF(AI7=0,AI7,AI7+Prosumer_ANE!$I15+(Prosumer_ANE!$G15+_xlfn.XLOOKUP(AI$34,Prosumer_ANE!$B$14:$B$33,Prosumer_ANE!$G$14:$G$33))+_xlfn.XLOOKUP(AI$34,Prosumer_ANE!$B$14:$B$33,Prosumer_ANE!$J$14:$J$33)+IF(Prosumer_ANE!$O15=0,Prosumer_ANE!$K15,Prosumer_ANE!$O15)+Prosumer_ANE!$T15+Prosumer_ANE!$R15+_xlfn.XLOOKUP(AI$34,Prosumer_ANE!$B$14:$B$33,Prosumer_ANE!$R$14:$R$33))</f>
        <v>0</v>
      </c>
      <c r="AJ36" s="190">
        <f>IF(AJ7=0,AJ7,AJ7+Prosumer_ANE!$I15+(Prosumer_ANE!$G15+_xlfn.XLOOKUP(AJ$34,Prosumer_ANE!$B$14:$B$33,Prosumer_ANE!$G$14:$G$33))+_xlfn.XLOOKUP(AJ$34,Prosumer_ANE!$B$14:$B$33,Prosumer_ANE!$J$14:$J$33)+IF(Prosumer_ANE!$O15=0,Prosumer_ANE!$K15,Prosumer_ANE!$O15)+Prosumer_ANE!$T15+Prosumer_ANE!$R15+_xlfn.XLOOKUP(AJ$34,Prosumer_ANE!$B$14:$B$33,Prosumer_ANE!$R$14:$R$33))</f>
        <v>0</v>
      </c>
      <c r="AK36" s="190">
        <f>IF(AK7=0,AK7,AK7+Prosumer_ANE!$I15+(Prosumer_ANE!$G15+_xlfn.XLOOKUP(AK$34,Prosumer_ANE!$B$14:$B$33,Prosumer_ANE!$G$14:$G$33))+_xlfn.XLOOKUP(AK$34,Prosumer_ANE!$B$14:$B$33,Prosumer_ANE!$J$14:$J$33)+IF(Prosumer_ANE!$O15=0,Prosumer_ANE!$K15,Prosumer_ANE!$O15)+Prosumer_ANE!$T15+Prosumer_ANE!$R15+_xlfn.XLOOKUP(AK$34,Prosumer_ANE!$B$14:$B$33,Prosumer_ANE!$R$14:$R$33))</f>
        <v>0</v>
      </c>
      <c r="AL36" s="190">
        <f>IF(AL7=0,AL7,AL7+Prosumer_ANE!$I15+(Prosumer_ANE!$G15+_xlfn.XLOOKUP(AL$34,Prosumer_ANE!$B$14:$B$33,Prosumer_ANE!$G$14:$G$33))+_xlfn.XLOOKUP(AL$34,Prosumer_ANE!$B$14:$B$33,Prosumer_ANE!$J$14:$J$33)+IF(Prosumer_ANE!$O15=0,Prosumer_ANE!$K15,Prosumer_ANE!$O15)+Prosumer_ANE!$T15+Prosumer_ANE!$R15+_xlfn.XLOOKUP(AL$34,Prosumer_ANE!$B$14:$B$33,Prosumer_ANE!$R$14:$R$33))</f>
        <v>0</v>
      </c>
      <c r="AM36" s="190">
        <f>IF(AM7=0,AM7,AM7+Prosumer_ANE!$I15+(Prosumer_ANE!$G15+_xlfn.XLOOKUP(AM$34,Prosumer_ANE!$B$14:$B$33,Prosumer_ANE!$G$14:$G$33))+_xlfn.XLOOKUP(AM$34,Prosumer_ANE!$B$14:$B$33,Prosumer_ANE!$J$14:$J$33)+IF(Prosumer_ANE!$O15=0,Prosumer_ANE!$K15,Prosumer_ANE!$O15)+Prosumer_ANE!$T15+Prosumer_ANE!$R15+_xlfn.XLOOKUP(AM$34,Prosumer_ANE!$B$14:$B$33,Prosumer_ANE!$R$14:$R$33))</f>
        <v>0</v>
      </c>
      <c r="AN36" s="190">
        <f>IF(AN7=0,AN7,AN7+Prosumer_ANE!$I15+(Prosumer_ANE!$G15+_xlfn.XLOOKUP(AN$34,Prosumer_ANE!$B$14:$B$33,Prosumer_ANE!$G$14:$G$33))+_xlfn.XLOOKUP(AN$34,Prosumer_ANE!$B$14:$B$33,Prosumer_ANE!$J$14:$J$33)+IF(Prosumer_ANE!$O15=0,Prosumer_ANE!$K15,Prosumer_ANE!$O15)+Prosumer_ANE!$T15+Prosumer_ANE!$R15+_xlfn.XLOOKUP(AN$34,Prosumer_ANE!$B$14:$B$33,Prosumer_ANE!$R$14:$R$33))</f>
        <v>0</v>
      </c>
      <c r="AO36" s="190">
        <f>IF(AO7=0,AO7,AO7+Prosumer_ANE!$I15+(Prosumer_ANE!$G15+_xlfn.XLOOKUP(AO$34,Prosumer_ANE!$B$14:$B$33,Prosumer_ANE!$G$14:$G$33))+_xlfn.XLOOKUP(AO$34,Prosumer_ANE!$B$14:$B$33,Prosumer_ANE!$J$14:$J$33)+IF(Prosumer_ANE!$O15=0,Prosumer_ANE!$K15,Prosumer_ANE!$O15)+Prosumer_ANE!$T15+Prosumer_ANE!$R15+_xlfn.XLOOKUP(AO$34,Prosumer_ANE!$B$14:$B$33,Prosumer_ANE!$R$14:$R$33))</f>
        <v>0</v>
      </c>
      <c r="AP36" s="190">
        <f>IF(AP7=0,AP7,AP7+Prosumer_ANE!$I15+(Prosumer_ANE!$G15+_xlfn.XLOOKUP(AP$34,Prosumer_ANE!$B$14:$B$33,Prosumer_ANE!$G$14:$G$33))+_xlfn.XLOOKUP(AP$34,Prosumer_ANE!$B$14:$B$33,Prosumer_ANE!$J$14:$J$33)+IF(Prosumer_ANE!$O15=0,Prosumer_ANE!$K15,Prosumer_ANE!$O15)+Prosumer_ANE!$T15+Prosumer_ANE!$R15+_xlfn.XLOOKUP(AP$34,Prosumer_ANE!$B$14:$B$33,Prosumer_ANE!$R$14:$R$33))</f>
        <v>0</v>
      </c>
      <c r="AQ36" s="190">
        <f>IF(AQ7=0,AQ7,AQ7+Prosumer_ANE!$I15+(Prosumer_ANE!$G15+_xlfn.XLOOKUP(AQ$34,Prosumer_ANE!$B$14:$B$33,Prosumer_ANE!$G$14:$G$33))+_xlfn.XLOOKUP(AQ$34,Prosumer_ANE!$B$14:$B$33,Prosumer_ANE!$J$14:$J$33)+IF(Prosumer_ANE!$O15=0,Prosumer_ANE!$K15,Prosumer_ANE!$O15)+Prosumer_ANE!$T15+Prosumer_ANE!$R15+_xlfn.XLOOKUP(AQ$34,Prosumer_ANE!$B$14:$B$33,Prosumer_ANE!$R$14:$R$33))</f>
        <v>0</v>
      </c>
      <c r="AR36" s="190">
        <f>IF(AR7=0,AR7,AR7+Prosumer_ANE!$I15+(Prosumer_ANE!$G15+_xlfn.XLOOKUP(AR$34,Prosumer_ANE!$B$14:$B$33,Prosumer_ANE!$G$14:$G$33))+_xlfn.XLOOKUP(AR$34,Prosumer_ANE!$B$14:$B$33,Prosumer_ANE!$J$14:$J$33)+IF(Prosumer_ANE!$O15=0,Prosumer_ANE!$K15,Prosumer_ANE!$O15)+Prosumer_ANE!$T15+Prosumer_ANE!$R15+_xlfn.XLOOKUP(AR$34,Prosumer_ANE!$B$14:$B$33,Prosumer_ANE!$R$14:$R$33))</f>
        <v>0</v>
      </c>
      <c r="AS36" s="190">
        <f>IF(AS7=0,AS7,AS7+Prosumer_ANE!$I15+(Prosumer_ANE!$G15+_xlfn.XLOOKUP(AS$34,Prosumer_ANE!$B$14:$B$33,Prosumer_ANE!$G$14:$G$33))+_xlfn.XLOOKUP(AS$34,Prosumer_ANE!$B$14:$B$33,Prosumer_ANE!$J$14:$J$33)+IF(Prosumer_ANE!$O15=0,Prosumer_ANE!$K15,Prosumer_ANE!$O15)+Prosumer_ANE!$T15+Prosumer_ANE!$R15+_xlfn.XLOOKUP(AS$34,Prosumer_ANE!$B$14:$B$33,Prosumer_ANE!$R$14:$R$33))</f>
        <v>0</v>
      </c>
      <c r="AT36" s="190">
        <f>IF(AT7=0,AT7,AT7+Prosumer_ANE!$I15+(Prosumer_ANE!$G15+_xlfn.XLOOKUP(AT$34,Prosumer_ANE!$B$14:$B$33,Prosumer_ANE!$G$14:$G$33))+_xlfn.XLOOKUP(AT$34,Prosumer_ANE!$B$14:$B$33,Prosumer_ANE!$J$14:$J$33)+IF(Prosumer_ANE!$O15=0,Prosumer_ANE!$K15,Prosumer_ANE!$O15)+Prosumer_ANE!$T15+Prosumer_ANE!$R15+_xlfn.XLOOKUP(AT$34,Prosumer_ANE!$B$14:$B$33,Prosumer_ANE!$R$14:$R$33))</f>
        <v>0</v>
      </c>
      <c r="AU36" s="190">
        <f>IF(AU7=0,AU7,AU7+Prosumer_ANE!$I15+(Prosumer_ANE!$G15+_xlfn.XLOOKUP(AU$34,Prosumer_ANE!$B$14:$B$33,Prosumer_ANE!$G$14:$G$33))+_xlfn.XLOOKUP(AU$34,Prosumer_ANE!$B$14:$B$33,Prosumer_ANE!$J$14:$J$33)+IF(Prosumer_ANE!$O15=0,Prosumer_ANE!$K15,Prosumer_ANE!$O15)+Prosumer_ANE!$T15+Prosumer_ANE!$R15+_xlfn.XLOOKUP(AU$34,Prosumer_ANE!$B$14:$B$33,Prosumer_ANE!$R$14:$R$33))</f>
        <v>0</v>
      </c>
      <c r="AV36" s="109">
        <v>2</v>
      </c>
    </row>
    <row r="37" spans="2:48">
      <c r="B37" s="109">
        <v>3</v>
      </c>
      <c r="C37" s="190">
        <f>IF(C8=0,C8,C8+IF(Prosumer_ONE!$O16=0,Prosumer_ONE!$K16,Prosumer_ONE!$O16)+(Prosumer_ONE!$G16+_xlfn.XLOOKUP(C$34,Prosumer_ONE!$B$14:$B$33,Prosumer_ONE!$G$14:$G$33))+Prosumer_ONE!$I16+_xlfn.XLOOKUP(C$34,Prosumer_ONE!$B$14:$B$33,Prosumer_ONE!$J$14:$J$33)+Prosumer_ONE!$T16+Prosumer_ONE!$R16+_xlfn.XLOOKUP(C$34,Prosumer_ONE!$B$14:$B$33,Prosumer_ONE!$R$14:$R$33))</f>
        <v>0</v>
      </c>
      <c r="D37" s="190">
        <f>IF(D8=0,D8,D8+IF(Prosumer_ONE!$O16=0,Prosumer_ONE!$K16,Prosumer_ONE!$O16)+(Prosumer_ONE!$G16+_xlfn.XLOOKUP(D$34,Prosumer_ONE!$B$14:$B$33,Prosumer_ONE!$G$14:$G$33))+Prosumer_ONE!$I16+_xlfn.XLOOKUP(D$34,Prosumer_ONE!$B$14:$B$33,Prosumer_ONE!$J$14:$J$33)+Prosumer_ONE!$T16+Prosumer_ONE!$R16+_xlfn.XLOOKUP(D$34,Prosumer_ONE!$B$14:$B$33,Prosumer_ONE!$R$14:$R$33))</f>
        <v>67.661911662603146</v>
      </c>
      <c r="E37" s="190">
        <f>IF(E8=0,E8,E8+IF(Prosumer_ONE!$O16=0,Prosumer_ONE!$K16,Prosumer_ONE!$O16)+(Prosumer_ONE!$G16+_xlfn.XLOOKUP(E$34,Prosumer_ONE!$B$14:$B$33,Prosumer_ONE!$G$14:$G$33))+Prosumer_ONE!$I16+_xlfn.XLOOKUP(E$34,Prosumer_ONE!$B$14:$B$33,Prosumer_ONE!$J$14:$J$33)+Prosumer_ONE!$T16+Prosumer_ONE!$R16+_xlfn.XLOOKUP(E$34,Prosumer_ONE!$B$14:$B$33,Prosumer_ONE!$R$14:$R$33))</f>
        <v>0</v>
      </c>
      <c r="F37" s="190">
        <f>IF(F8=0,F8,F8+IF(Prosumer_ONE!$O16=0,Prosumer_ONE!$K16,Prosumer_ONE!$O16)+(Prosumer_ONE!$G16+_xlfn.XLOOKUP(F$34,Prosumer_ONE!$B$14:$B$33,Prosumer_ONE!$G$14:$G$33))+Prosumer_ONE!$I16+_xlfn.XLOOKUP(F$34,Prosumer_ONE!$B$14:$B$33,Prosumer_ONE!$J$14:$J$33)+Prosumer_ONE!$T16+Prosumer_ONE!$R16+_xlfn.XLOOKUP(F$34,Prosumer_ONE!$B$14:$B$33,Prosumer_ONE!$R$14:$R$33))</f>
        <v>67.199991268481938</v>
      </c>
      <c r="G37" s="190">
        <f>IF(G8=0,G8,G8+IF(Prosumer_ONE!$O16=0,Prosumer_ONE!$K16,Prosumer_ONE!$O16)+(Prosumer_ONE!$G16+_xlfn.XLOOKUP(G$34,Prosumer_ONE!$B$14:$B$33,Prosumer_ONE!$G$14:$G$33))+Prosumer_ONE!$I16+_xlfn.XLOOKUP(G$34,Prosumer_ONE!$B$14:$B$33,Prosumer_ONE!$J$14:$J$33)+Prosumer_ONE!$T16+Prosumer_ONE!$R16+_xlfn.XLOOKUP(G$34,Prosumer_ONE!$B$14:$B$33,Prosumer_ONE!$R$14:$R$33))</f>
        <v>0</v>
      </c>
      <c r="H37" s="190">
        <f>IF(H8=0,H8,H8+IF(Prosumer_ONE!$O16=0,Prosumer_ONE!$K16,Prosumer_ONE!$O16)+(Prosumer_ONE!$G16+_xlfn.XLOOKUP(H$34,Prosumer_ONE!$B$14:$B$33,Prosumer_ONE!$G$14:$G$33))+Prosumer_ONE!$I16+_xlfn.XLOOKUP(H$34,Prosumer_ONE!$B$14:$B$33,Prosumer_ONE!$J$14:$J$33)+Prosumer_ONE!$T16+Prosumer_ONE!$R16+_xlfn.XLOOKUP(H$34,Prosumer_ONE!$B$14:$B$33,Prosumer_ONE!$R$14:$R$33))</f>
        <v>0</v>
      </c>
      <c r="I37" s="190">
        <f>IF(I8=0,I8,I8+IF(Prosumer_ONE!$O16=0,Prosumer_ONE!$K16,Prosumer_ONE!$O16)+(Prosumer_ONE!$G16+_xlfn.XLOOKUP(I$34,Prosumer_ONE!$B$14:$B$33,Prosumer_ONE!$G$14:$G$33))+Prosumer_ONE!$I16+_xlfn.XLOOKUP(I$34,Prosumer_ONE!$B$14:$B$33,Prosumer_ONE!$J$14:$J$33)+Prosumer_ONE!$T16+Prosumer_ONE!$R16+_xlfn.XLOOKUP(I$34,Prosumer_ONE!$B$14:$B$33,Prosumer_ONE!$R$14:$R$33))</f>
        <v>0</v>
      </c>
      <c r="J37" s="190">
        <f>IF(J8=0,J8,J8+IF(Prosumer_ONE!$O16=0,Prosumer_ONE!$K16,Prosumer_ONE!$O16)+(Prosumer_ONE!$G16+_xlfn.XLOOKUP(J$34,Prosumer_ONE!$B$14:$B$33,Prosumer_ONE!$G$14:$G$33))+Prosumer_ONE!$I16+_xlfn.XLOOKUP(J$34,Prosumer_ONE!$B$14:$B$33,Prosumer_ONE!$J$14:$J$33)+Prosumer_ONE!$T16+Prosumer_ONE!$R16+_xlfn.XLOOKUP(J$34,Prosumer_ONE!$B$14:$B$33,Prosumer_ONE!$R$14:$R$33))</f>
        <v>0</v>
      </c>
      <c r="K37" s="190">
        <f>IF(K8=0,K8,K8+IF(Prosumer_ONE!$O16=0,Prosumer_ONE!$K16,Prosumer_ONE!$O16)+(Prosumer_ONE!$G16+_xlfn.XLOOKUP(K$34,Prosumer_ONE!$B$14:$B$33,Prosumer_ONE!$G$14:$G$33))+Prosumer_ONE!$I16+_xlfn.XLOOKUP(K$34,Prosumer_ONE!$B$14:$B$33,Prosumer_ONE!$J$14:$J$33)+Prosumer_ONE!$T16+Prosumer_ONE!$R16+_xlfn.XLOOKUP(K$34,Prosumer_ONE!$B$14:$B$33,Prosumer_ONE!$R$14:$R$33))</f>
        <v>0</v>
      </c>
      <c r="L37" s="190">
        <f>IF(L8=0,L8,L8+IF(Prosumer_ONE!$O16=0,Prosumer_ONE!$K16,Prosumer_ONE!$O16)+(Prosumer_ONE!$G16+_xlfn.XLOOKUP(L$34,Prosumer_ONE!$B$14:$B$33,Prosumer_ONE!$G$14:$G$33))+Prosumer_ONE!$I16+_xlfn.XLOOKUP(L$34,Prosumer_ONE!$B$14:$B$33,Prosumer_ONE!$J$14:$J$33)+Prosumer_ONE!$T16+Prosumer_ONE!$R16+_xlfn.XLOOKUP(L$34,Prosumer_ONE!$B$14:$B$33,Prosumer_ONE!$R$14:$R$33))</f>
        <v>0</v>
      </c>
      <c r="M37" s="190">
        <f>IF(M8=0,M8,M8+IF(Prosumer_ONE!$O16=0,Prosumer_ONE!$K16,Prosumer_ONE!$O16)+(Prosumer_ONE!$G16+_xlfn.XLOOKUP(M$34,Prosumer_ONE!$B$14:$B$33,Prosumer_ONE!$G$14:$G$33))+Prosumer_ONE!$I16+_xlfn.XLOOKUP(M$34,Prosumer_ONE!$B$14:$B$33,Prosumer_ONE!$J$14:$J$33)+Prosumer_ONE!$T16+Prosumer_ONE!$R16+_xlfn.XLOOKUP(M$34,Prosumer_ONE!$B$14:$B$33,Prosumer_ONE!$R$14:$R$33))</f>
        <v>0</v>
      </c>
      <c r="N37" s="190">
        <f>IF(N8=0,N8,N8+IF(Prosumer_ONE!$O16=0,Prosumer_ONE!$K16,Prosumer_ONE!$O16)+(Prosumer_ONE!$G16+_xlfn.XLOOKUP(N$34,Prosumer_ONE!$B$14:$B$33,Prosumer_ONE!$G$14:$G$33))+Prosumer_ONE!$I16+_xlfn.XLOOKUP(N$34,Prosumer_ONE!$B$14:$B$33,Prosumer_ONE!$J$14:$J$33)+Prosumer_ONE!$T16+Prosumer_ONE!$R16+_xlfn.XLOOKUP(N$34,Prosumer_ONE!$B$14:$B$33,Prosumer_ONE!$R$14:$R$33))</f>
        <v>0</v>
      </c>
      <c r="O37" s="190">
        <f>IF(O8=0,O8,O8+IF(Prosumer_ONE!$O16=0,Prosumer_ONE!$K16,Prosumer_ONE!$O16)+(Prosumer_ONE!$G16+_xlfn.XLOOKUP(O$34,Prosumer_ONE!$B$14:$B$33,Prosumer_ONE!$G$14:$G$33))+Prosumer_ONE!$I16+_xlfn.XLOOKUP(O$34,Prosumer_ONE!$B$14:$B$33,Prosumer_ONE!$J$14:$J$33)+Prosumer_ONE!$T16+Prosumer_ONE!$R16+_xlfn.XLOOKUP(O$34,Prosumer_ONE!$B$14:$B$33,Prosumer_ONE!$R$14:$R$33))</f>
        <v>0</v>
      </c>
      <c r="P37" s="190">
        <f>IF(P8=0,P8,P8+IF(Prosumer_ONE!$O16=0,Prosumer_ONE!$K16,Prosumer_ONE!$O16)+(Prosumer_ONE!$G16+_xlfn.XLOOKUP(P$34,Prosumer_ONE!$B$14:$B$33,Prosumer_ONE!$G$14:$G$33))+Prosumer_ONE!$I16+_xlfn.XLOOKUP(P$34,Prosumer_ONE!$B$14:$B$33,Prosumer_ONE!$J$14:$J$33)+Prosumer_ONE!$T16+Prosumer_ONE!$R16+_xlfn.XLOOKUP(P$34,Prosumer_ONE!$B$14:$B$33,Prosumer_ONE!$R$14:$R$33))</f>
        <v>0</v>
      </c>
      <c r="Q37" s="190">
        <f>IF(Q8=0,Q8,Q8+IF(Prosumer_ONE!$O16=0,Prosumer_ONE!$K16,Prosumer_ONE!$O16)+(Prosumer_ONE!$G16+_xlfn.XLOOKUP(Q$34,Prosumer_ONE!$B$14:$B$33,Prosumer_ONE!$G$14:$G$33))+Prosumer_ONE!$I16+_xlfn.XLOOKUP(Q$34,Prosumer_ONE!$B$14:$B$33,Prosumer_ONE!$J$14:$J$33)+Prosumer_ONE!$T16+Prosumer_ONE!$R16+_xlfn.XLOOKUP(Q$34,Prosumer_ONE!$B$14:$B$33,Prosumer_ONE!$R$14:$R$33))</f>
        <v>0</v>
      </c>
      <c r="R37" s="190">
        <f>IF(R8=0,R8,R8+IF(Prosumer_ONE!$O16=0,Prosumer_ONE!$K16,Prosumer_ONE!$O16)+(Prosumer_ONE!$G16+_xlfn.XLOOKUP(R$34,Prosumer_ONE!$B$14:$B$33,Prosumer_ONE!$G$14:$G$33))+Prosumer_ONE!$I16+_xlfn.XLOOKUP(R$34,Prosumer_ONE!$B$14:$B$33,Prosumer_ONE!$J$14:$J$33)+Prosumer_ONE!$T16+Prosumer_ONE!$R16+_xlfn.XLOOKUP(R$34,Prosumer_ONE!$B$14:$B$33,Prosumer_ONE!$R$14:$R$33))</f>
        <v>0</v>
      </c>
      <c r="S37" s="190">
        <f>IF(S8=0,S8,S8+IF(Prosumer_ONE!$O16=0,Prosumer_ONE!$K16,Prosumer_ONE!$O16)+(Prosumer_ONE!$G16+_xlfn.XLOOKUP(S$34,Prosumer_ONE!$B$14:$B$33,Prosumer_ONE!$G$14:$G$33))+Prosumer_ONE!$I16+_xlfn.XLOOKUP(S$34,Prosumer_ONE!$B$14:$B$33,Prosumer_ONE!$J$14:$J$33)+Prosumer_ONE!$T16+Prosumer_ONE!$R16+_xlfn.XLOOKUP(S$34,Prosumer_ONE!$B$14:$B$33,Prosumer_ONE!$R$14:$R$33))</f>
        <v>0</v>
      </c>
      <c r="T37" s="190">
        <f>IF(T8=0,T8,T8+IF(Prosumer_ONE!$O16=0,Prosumer_ONE!$K16,Prosumer_ONE!$O16)+(Prosumer_ONE!$G16+_xlfn.XLOOKUP(T$34,Prosumer_ONE!$B$14:$B$33,Prosumer_ONE!$G$14:$G$33))+Prosumer_ONE!$I16+_xlfn.XLOOKUP(T$34,Prosumer_ONE!$B$14:$B$33,Prosumer_ONE!$J$14:$J$33)+Prosumer_ONE!$T16+Prosumer_ONE!$R16+_xlfn.XLOOKUP(T$34,Prosumer_ONE!$B$14:$B$33,Prosumer_ONE!$R$14:$R$33))</f>
        <v>0</v>
      </c>
      <c r="U37" s="190">
        <f>IF(U8=0,U8,U8+IF(Prosumer_ONE!$O16=0,Prosumer_ONE!$K16,Prosumer_ONE!$O16)+(Prosumer_ONE!$G16+_xlfn.XLOOKUP(U$34,Prosumer_ONE!$B$14:$B$33,Prosumer_ONE!$G$14:$G$33))+Prosumer_ONE!$I16+_xlfn.XLOOKUP(U$34,Prosumer_ONE!$B$14:$B$33,Prosumer_ONE!$J$14:$J$33)+Prosumer_ONE!$T16+Prosumer_ONE!$R16+_xlfn.XLOOKUP(U$34,Prosumer_ONE!$B$14:$B$33,Prosumer_ONE!$R$14:$R$33))</f>
        <v>0</v>
      </c>
      <c r="V37" s="190">
        <f>IF(V8=0,V8,V8+IF(Prosumer_ONE!$O16=0,Prosumer_ONE!$K16,Prosumer_ONE!$O16)+(Prosumer_ONE!$G16+_xlfn.XLOOKUP(V$34,Prosumer_ONE!$B$14:$B$33,Prosumer_ONE!$G$14:$G$33))+Prosumer_ONE!$I16+_xlfn.XLOOKUP(V$34,Prosumer_ONE!$B$14:$B$33,Prosumer_ONE!$J$14:$J$33)+Prosumer_ONE!$T16+Prosumer_ONE!$R16+_xlfn.XLOOKUP(V$34,Prosumer_ONE!$B$14:$B$33,Prosumer_ONE!$R$14:$R$33))</f>
        <v>0</v>
      </c>
      <c r="W37" s="109">
        <v>3</v>
      </c>
      <c r="Y37" s="109">
        <v>5</v>
      </c>
      <c r="AA37" s="109">
        <v>3</v>
      </c>
      <c r="AB37" s="190">
        <f>IF(AB8=0,AB8,AB8+Prosumer_ANE!$I16+(Prosumer_ANE!$G16+_xlfn.XLOOKUP(AB$34,Prosumer_ANE!$B$14:$B$33,Prosumer_ANE!$G$14:$G$33))+_xlfn.XLOOKUP(AB$34,Prosumer_ANE!$B$14:$B$33,Prosumer_ANE!$J$14:$J$33)+IF(Prosumer_ANE!$O16=0,Prosumer_ANE!$K16,Prosumer_ANE!$O16)+Prosumer_ANE!$T16+Prosumer_ANE!$R16+_xlfn.XLOOKUP(AB$34,Prosumer_ANE!$B$14:$B$33,Prosumer_ANE!$R$14:$R$33))</f>
        <v>141.14832214099567</v>
      </c>
      <c r="AC37" s="190">
        <f>IF(AC8=0,AC8,AC8+Prosumer_ANE!$I16+(Prosumer_ANE!$G16+_xlfn.XLOOKUP(AC$34,Prosumer_ANE!$B$14:$B$33,Prosumer_ANE!$G$14:$G$33))+_xlfn.XLOOKUP(AC$34,Prosumer_ANE!$B$14:$B$33,Prosumer_ANE!$J$14:$J$33)+IF(Prosumer_ANE!$O16=0,Prosumer_ANE!$K16,Prosumer_ANE!$O16)+Prosumer_ANE!$T16+Prosumer_ANE!$R16+_xlfn.XLOOKUP(AC$34,Prosumer_ANE!$B$14:$B$33,Prosumer_ANE!$R$14:$R$33))</f>
        <v>120.97491237860534</v>
      </c>
      <c r="AD37" s="190">
        <f>IF(AD8=0,AD8,AD8+Prosumer_ANE!$I16+(Prosumer_ANE!$G16+_xlfn.XLOOKUP(AD$34,Prosumer_ANE!$B$14:$B$33,Prosumer_ANE!$G$14:$G$33))+_xlfn.XLOOKUP(AD$34,Prosumer_ANE!$B$14:$B$33,Prosumer_ANE!$J$14:$J$33)+IF(Prosumer_ANE!$O16=0,Prosumer_ANE!$K16,Prosumer_ANE!$O16)+Prosumer_ANE!$T16+Prosumer_ANE!$R16+_xlfn.XLOOKUP(AD$34,Prosumer_ANE!$B$14:$B$33,Prosumer_ANE!$R$14:$R$33))</f>
        <v>0</v>
      </c>
      <c r="AE37" s="190">
        <f>IF(AE8=0,AE8,AE8+Prosumer_ANE!$I16+(Prosumer_ANE!$G16+_xlfn.XLOOKUP(AE$34,Prosumer_ANE!$B$14:$B$33,Prosumer_ANE!$G$14:$G$33))+_xlfn.XLOOKUP(AE$34,Prosumer_ANE!$B$14:$B$33,Prosumer_ANE!$J$14:$J$33)+IF(Prosumer_ANE!$O16=0,Prosumer_ANE!$K16,Prosumer_ANE!$O16)+Prosumer_ANE!$T16+Prosumer_ANE!$R16+_xlfn.XLOOKUP(AE$34,Prosumer_ANE!$B$14:$B$33,Prosumer_ANE!$R$14:$R$33))</f>
        <v>120.76773869212292</v>
      </c>
      <c r="AF37" s="190">
        <f>IF(AF8=0,AF8,AF8+Prosumer_ANE!$I16+(Prosumer_ANE!$G16+_xlfn.XLOOKUP(AF$34,Prosumer_ANE!$B$14:$B$33,Prosumer_ANE!$G$14:$G$33))+_xlfn.XLOOKUP(AF$34,Prosumer_ANE!$B$14:$B$33,Prosumer_ANE!$J$14:$J$33)+IF(Prosumer_ANE!$O16=0,Prosumer_ANE!$K16,Prosumer_ANE!$O16)+Prosumer_ANE!$T16+Prosumer_ANE!$R16+_xlfn.XLOOKUP(AF$34,Prosumer_ANE!$B$14:$B$33,Prosumer_ANE!$R$14:$R$33))</f>
        <v>137.21549250870663</v>
      </c>
      <c r="AG37" s="190">
        <f>IF(AG8=0,AG8,AG8+Prosumer_ANE!$I16+(Prosumer_ANE!$G16+_xlfn.XLOOKUP(AG$34,Prosumer_ANE!$B$14:$B$33,Prosumer_ANE!$G$14:$G$33))+_xlfn.XLOOKUP(AG$34,Prosumer_ANE!$B$14:$B$33,Prosumer_ANE!$J$14:$J$33)+IF(Prosumer_ANE!$O16=0,Prosumer_ANE!$K16,Prosumer_ANE!$O16)+Prosumer_ANE!$T16+Prosumer_ANE!$R16+_xlfn.XLOOKUP(AG$34,Prosumer_ANE!$B$14:$B$33,Prosumer_ANE!$R$14:$R$33))</f>
        <v>0</v>
      </c>
      <c r="AH37" s="190">
        <f>IF(AH8=0,AH8,AH8+Prosumer_ANE!$I16+(Prosumer_ANE!$G16+_xlfn.XLOOKUP(AH$34,Prosumer_ANE!$B$14:$B$33,Prosumer_ANE!$G$14:$G$33))+_xlfn.XLOOKUP(AH$34,Prosumer_ANE!$B$14:$B$33,Prosumer_ANE!$J$14:$J$33)+IF(Prosumer_ANE!$O16=0,Prosumer_ANE!$K16,Prosumer_ANE!$O16)+Prosumer_ANE!$T16+Prosumer_ANE!$R16+_xlfn.XLOOKUP(AH$34,Prosumer_ANE!$B$14:$B$33,Prosumer_ANE!$R$14:$R$33))</f>
        <v>0</v>
      </c>
      <c r="AI37" s="190">
        <f>IF(AI8=0,AI8,AI8+Prosumer_ANE!$I16+(Prosumer_ANE!$G16+_xlfn.XLOOKUP(AI$34,Prosumer_ANE!$B$14:$B$33,Prosumer_ANE!$G$14:$G$33))+_xlfn.XLOOKUP(AI$34,Prosumer_ANE!$B$14:$B$33,Prosumer_ANE!$J$14:$J$33)+IF(Prosumer_ANE!$O16=0,Prosumer_ANE!$K16,Prosumer_ANE!$O16)+Prosumer_ANE!$T16+Prosumer_ANE!$R16+_xlfn.XLOOKUP(AI$34,Prosumer_ANE!$B$14:$B$33,Prosumer_ANE!$R$14:$R$33))</f>
        <v>0</v>
      </c>
      <c r="AJ37" s="190">
        <f>IF(AJ8=0,AJ8,AJ8+Prosumer_ANE!$I16+(Prosumer_ANE!$G16+_xlfn.XLOOKUP(AJ$34,Prosumer_ANE!$B$14:$B$33,Prosumer_ANE!$G$14:$G$33))+_xlfn.XLOOKUP(AJ$34,Prosumer_ANE!$B$14:$B$33,Prosumer_ANE!$J$14:$J$33)+IF(Prosumer_ANE!$O16=0,Prosumer_ANE!$K16,Prosumer_ANE!$O16)+Prosumer_ANE!$T16+Prosumer_ANE!$R16+_xlfn.XLOOKUP(AJ$34,Prosumer_ANE!$B$14:$B$33,Prosumer_ANE!$R$14:$R$33))</f>
        <v>0</v>
      </c>
      <c r="AK37" s="190">
        <f>IF(AK8=0,AK8,AK8+Prosumer_ANE!$I16+(Prosumer_ANE!$G16+_xlfn.XLOOKUP(AK$34,Prosumer_ANE!$B$14:$B$33,Prosumer_ANE!$G$14:$G$33))+_xlfn.XLOOKUP(AK$34,Prosumer_ANE!$B$14:$B$33,Prosumer_ANE!$J$14:$J$33)+IF(Prosumer_ANE!$O16=0,Prosumer_ANE!$K16,Prosumer_ANE!$O16)+Prosumer_ANE!$T16+Prosumer_ANE!$R16+_xlfn.XLOOKUP(AK$34,Prosumer_ANE!$B$14:$B$33,Prosumer_ANE!$R$14:$R$33))</f>
        <v>0</v>
      </c>
      <c r="AL37" s="190">
        <f>IF(AL8=0,AL8,AL8+Prosumer_ANE!$I16+(Prosumer_ANE!$G16+_xlfn.XLOOKUP(AL$34,Prosumer_ANE!$B$14:$B$33,Prosumer_ANE!$G$14:$G$33))+_xlfn.XLOOKUP(AL$34,Prosumer_ANE!$B$14:$B$33,Prosumer_ANE!$J$14:$J$33)+IF(Prosumer_ANE!$O16=0,Prosumer_ANE!$K16,Prosumer_ANE!$O16)+Prosumer_ANE!$T16+Prosumer_ANE!$R16+_xlfn.XLOOKUP(AL$34,Prosumer_ANE!$B$14:$B$33,Prosumer_ANE!$R$14:$R$33))</f>
        <v>0</v>
      </c>
      <c r="AM37" s="190">
        <f>IF(AM8=0,AM8,AM8+Prosumer_ANE!$I16+(Prosumer_ANE!$G16+_xlfn.XLOOKUP(AM$34,Prosumer_ANE!$B$14:$B$33,Prosumer_ANE!$G$14:$G$33))+_xlfn.XLOOKUP(AM$34,Prosumer_ANE!$B$14:$B$33,Prosumer_ANE!$J$14:$J$33)+IF(Prosumer_ANE!$O16=0,Prosumer_ANE!$K16,Prosumer_ANE!$O16)+Prosumer_ANE!$T16+Prosumer_ANE!$R16+_xlfn.XLOOKUP(AM$34,Prosumer_ANE!$B$14:$B$33,Prosumer_ANE!$R$14:$R$33))</f>
        <v>0</v>
      </c>
      <c r="AN37" s="190">
        <f>IF(AN8=0,AN8,AN8+Prosumer_ANE!$I16+(Prosumer_ANE!$G16+_xlfn.XLOOKUP(AN$34,Prosumer_ANE!$B$14:$B$33,Prosumer_ANE!$G$14:$G$33))+_xlfn.XLOOKUP(AN$34,Prosumer_ANE!$B$14:$B$33,Prosumer_ANE!$J$14:$J$33)+IF(Prosumer_ANE!$O16=0,Prosumer_ANE!$K16,Prosumer_ANE!$O16)+Prosumer_ANE!$T16+Prosumer_ANE!$R16+_xlfn.XLOOKUP(AN$34,Prosumer_ANE!$B$14:$B$33,Prosumer_ANE!$R$14:$R$33))</f>
        <v>0</v>
      </c>
      <c r="AO37" s="190">
        <f>IF(AO8=0,AO8,AO8+Prosumer_ANE!$I16+(Prosumer_ANE!$G16+_xlfn.XLOOKUP(AO$34,Prosumer_ANE!$B$14:$B$33,Prosumer_ANE!$G$14:$G$33))+_xlfn.XLOOKUP(AO$34,Prosumer_ANE!$B$14:$B$33,Prosumer_ANE!$J$14:$J$33)+IF(Prosumer_ANE!$O16=0,Prosumer_ANE!$K16,Prosumer_ANE!$O16)+Prosumer_ANE!$T16+Prosumer_ANE!$R16+_xlfn.XLOOKUP(AO$34,Prosumer_ANE!$B$14:$B$33,Prosumer_ANE!$R$14:$R$33))</f>
        <v>0</v>
      </c>
      <c r="AP37" s="190">
        <f>IF(AP8=0,AP8,AP8+Prosumer_ANE!$I16+(Prosumer_ANE!$G16+_xlfn.XLOOKUP(AP$34,Prosumer_ANE!$B$14:$B$33,Prosumer_ANE!$G$14:$G$33))+_xlfn.XLOOKUP(AP$34,Prosumer_ANE!$B$14:$B$33,Prosumer_ANE!$J$14:$J$33)+IF(Prosumer_ANE!$O16=0,Prosumer_ANE!$K16,Prosumer_ANE!$O16)+Prosumer_ANE!$T16+Prosumer_ANE!$R16+_xlfn.XLOOKUP(AP$34,Prosumer_ANE!$B$14:$B$33,Prosumer_ANE!$R$14:$R$33))</f>
        <v>0</v>
      </c>
      <c r="AQ37" s="190">
        <f>IF(AQ8=0,AQ8,AQ8+Prosumer_ANE!$I16+(Prosumer_ANE!$G16+_xlfn.XLOOKUP(AQ$34,Prosumer_ANE!$B$14:$B$33,Prosumer_ANE!$G$14:$G$33))+_xlfn.XLOOKUP(AQ$34,Prosumer_ANE!$B$14:$B$33,Prosumer_ANE!$J$14:$J$33)+IF(Prosumer_ANE!$O16=0,Prosumer_ANE!$K16,Prosumer_ANE!$O16)+Prosumer_ANE!$T16+Prosumer_ANE!$R16+_xlfn.XLOOKUP(AQ$34,Prosumer_ANE!$B$14:$B$33,Prosumer_ANE!$R$14:$R$33))</f>
        <v>0</v>
      </c>
      <c r="AR37" s="190">
        <f>IF(AR8=0,AR8,AR8+Prosumer_ANE!$I16+(Prosumer_ANE!$G16+_xlfn.XLOOKUP(AR$34,Prosumer_ANE!$B$14:$B$33,Prosumer_ANE!$G$14:$G$33))+_xlfn.XLOOKUP(AR$34,Prosumer_ANE!$B$14:$B$33,Prosumer_ANE!$J$14:$J$33)+IF(Prosumer_ANE!$O16=0,Prosumer_ANE!$K16,Prosumer_ANE!$O16)+Prosumer_ANE!$T16+Prosumer_ANE!$R16+_xlfn.XLOOKUP(AR$34,Prosumer_ANE!$B$14:$B$33,Prosumer_ANE!$R$14:$R$33))</f>
        <v>0</v>
      </c>
      <c r="AS37" s="190">
        <f>IF(AS8=0,AS8,AS8+Prosumer_ANE!$I16+(Prosumer_ANE!$G16+_xlfn.XLOOKUP(AS$34,Prosumer_ANE!$B$14:$B$33,Prosumer_ANE!$G$14:$G$33))+_xlfn.XLOOKUP(AS$34,Prosumer_ANE!$B$14:$B$33,Prosumer_ANE!$J$14:$J$33)+IF(Prosumer_ANE!$O16=0,Prosumer_ANE!$K16,Prosumer_ANE!$O16)+Prosumer_ANE!$T16+Prosumer_ANE!$R16+_xlfn.XLOOKUP(AS$34,Prosumer_ANE!$B$14:$B$33,Prosumer_ANE!$R$14:$R$33))</f>
        <v>0</v>
      </c>
      <c r="AT37" s="190">
        <f>IF(AT8=0,AT8,AT8+Prosumer_ANE!$I16+(Prosumer_ANE!$G16+_xlfn.XLOOKUP(AT$34,Prosumer_ANE!$B$14:$B$33,Prosumer_ANE!$G$14:$G$33))+_xlfn.XLOOKUP(AT$34,Prosumer_ANE!$B$14:$B$33,Prosumer_ANE!$J$14:$J$33)+IF(Prosumer_ANE!$O16=0,Prosumer_ANE!$K16,Prosumer_ANE!$O16)+Prosumer_ANE!$T16+Prosumer_ANE!$R16+_xlfn.XLOOKUP(AT$34,Prosumer_ANE!$B$14:$B$33,Prosumer_ANE!$R$14:$R$33))</f>
        <v>0</v>
      </c>
      <c r="AU37" s="190">
        <f>IF(AU8=0,AU8,AU8+Prosumer_ANE!$I16+(Prosumer_ANE!$G16+_xlfn.XLOOKUP(AU$34,Prosumer_ANE!$B$14:$B$33,Prosumer_ANE!$G$14:$G$33))+_xlfn.XLOOKUP(AU$34,Prosumer_ANE!$B$14:$B$33,Prosumer_ANE!$J$14:$J$33)+IF(Prosumer_ANE!$O16=0,Prosumer_ANE!$K16,Prosumer_ANE!$O16)+Prosumer_ANE!$T16+Prosumer_ANE!$R16+_xlfn.XLOOKUP(AU$34,Prosumer_ANE!$B$14:$B$33,Prosumer_ANE!$R$14:$R$33))</f>
        <v>0</v>
      </c>
      <c r="AV37" s="109">
        <v>3</v>
      </c>
    </row>
    <row r="38" spans="2:48">
      <c r="B38" s="109">
        <v>4</v>
      </c>
      <c r="C38" s="190">
        <f>IF(C9=0,C9,C9+IF(Prosumer_ONE!$O17=0,Prosumer_ONE!$K17,Prosumer_ONE!$O17)+(Prosumer_ONE!$G17+_xlfn.XLOOKUP(C$34,Prosumer_ONE!$B$14:$B$33,Prosumer_ONE!$G$14:$G$33))+Prosumer_ONE!$I17+_xlfn.XLOOKUP(C$34,Prosumer_ONE!$B$14:$B$33,Prosumer_ONE!$J$14:$J$33)+Prosumer_ONE!$T17+Prosumer_ONE!$R17+_xlfn.XLOOKUP(C$34,Prosumer_ONE!$B$14:$B$33,Prosumer_ONE!$R$14:$R$33))</f>
        <v>0</v>
      </c>
      <c r="D38" s="190">
        <f>IF(D9=0,D9,D9+IF(Prosumer_ONE!$O17=0,Prosumer_ONE!$K17,Prosumer_ONE!$O17)+(Prosumer_ONE!$G17+_xlfn.XLOOKUP(D$34,Prosumer_ONE!$B$14:$B$33,Prosumer_ONE!$G$14:$G$33))+Prosumer_ONE!$I17+_xlfn.XLOOKUP(D$34,Prosumer_ONE!$B$14:$B$33,Prosumer_ONE!$J$14:$J$33)+Prosumer_ONE!$T17+Prosumer_ONE!$R17+_xlfn.XLOOKUP(D$34,Prosumer_ONE!$B$14:$B$33,Prosumer_ONE!$R$14:$R$33))</f>
        <v>0</v>
      </c>
      <c r="E38" s="190">
        <f>IF(E9=0,E9,E9+IF(Prosumer_ONE!$O17=0,Prosumer_ONE!$K17,Prosumer_ONE!$O17)+(Prosumer_ONE!$G17+_xlfn.XLOOKUP(E$34,Prosumer_ONE!$B$14:$B$33,Prosumer_ONE!$G$14:$G$33))+Prosumer_ONE!$I17+_xlfn.XLOOKUP(E$34,Prosumer_ONE!$B$14:$B$33,Prosumer_ONE!$J$14:$J$33)+Prosumer_ONE!$T17+Prosumer_ONE!$R17+_xlfn.XLOOKUP(E$34,Prosumer_ONE!$B$14:$B$33,Prosumer_ONE!$R$14:$R$33))</f>
        <v>79.989430235137931</v>
      </c>
      <c r="F38" s="190">
        <f>IF(F9=0,F9,F9+IF(Prosumer_ONE!$O17=0,Prosumer_ONE!$K17,Prosumer_ONE!$O17)+(Prosumer_ONE!$G17+_xlfn.XLOOKUP(F$34,Prosumer_ONE!$B$14:$B$33,Prosumer_ONE!$G$14:$G$33))+Prosumer_ONE!$I17+_xlfn.XLOOKUP(F$34,Prosumer_ONE!$B$14:$B$33,Prosumer_ONE!$J$14:$J$33)+Prosumer_ONE!$T17+Prosumer_ONE!$R17+_xlfn.XLOOKUP(F$34,Prosumer_ONE!$B$14:$B$33,Prosumer_ONE!$R$14:$R$33))</f>
        <v>0</v>
      </c>
      <c r="G38" s="190">
        <f>IF(G9=0,G9,G9+IF(Prosumer_ONE!$O17=0,Prosumer_ONE!$K17,Prosumer_ONE!$O17)+(Prosumer_ONE!$G17+_xlfn.XLOOKUP(G$34,Prosumer_ONE!$B$14:$B$33,Prosumer_ONE!$G$14:$G$33))+Prosumer_ONE!$I17+_xlfn.XLOOKUP(G$34,Prosumer_ONE!$B$14:$B$33,Prosumer_ONE!$J$14:$J$33)+Prosumer_ONE!$T17+Prosumer_ONE!$R17+_xlfn.XLOOKUP(G$34,Prosumer_ONE!$B$14:$B$33,Prosumer_ONE!$R$14:$R$33))</f>
        <v>79.989430235137931</v>
      </c>
      <c r="H38" s="190">
        <f>IF(H9=0,H9,H9+IF(Prosumer_ONE!$O17=0,Prosumer_ONE!$K17,Prosumer_ONE!$O17)+(Prosumer_ONE!$G17+_xlfn.XLOOKUP(H$34,Prosumer_ONE!$B$14:$B$33,Prosumer_ONE!$G$14:$G$33))+Prosumer_ONE!$I17+_xlfn.XLOOKUP(H$34,Prosumer_ONE!$B$14:$B$33,Prosumer_ONE!$J$14:$J$33)+Prosumer_ONE!$T17+Prosumer_ONE!$R17+_xlfn.XLOOKUP(H$34,Prosumer_ONE!$B$14:$B$33,Prosumer_ONE!$R$14:$R$33))</f>
        <v>0</v>
      </c>
      <c r="I38" s="190">
        <f>IF(I9=0,I9,I9+IF(Prosumer_ONE!$O17=0,Prosumer_ONE!$K17,Prosumer_ONE!$O17)+(Prosumer_ONE!$G17+_xlfn.XLOOKUP(I$34,Prosumer_ONE!$B$14:$B$33,Prosumer_ONE!$G$14:$G$33))+Prosumer_ONE!$I17+_xlfn.XLOOKUP(I$34,Prosumer_ONE!$B$14:$B$33,Prosumer_ONE!$J$14:$J$33)+Prosumer_ONE!$T17+Prosumer_ONE!$R17+_xlfn.XLOOKUP(I$34,Prosumer_ONE!$B$14:$B$33,Prosumer_ONE!$R$14:$R$33))</f>
        <v>0</v>
      </c>
      <c r="J38" s="190">
        <f>IF(J9=0,J9,J9+IF(Prosumer_ONE!$O17=0,Prosumer_ONE!$K17,Prosumer_ONE!$O17)+(Prosumer_ONE!$G17+_xlfn.XLOOKUP(J$34,Prosumer_ONE!$B$14:$B$33,Prosumer_ONE!$G$14:$G$33))+Prosumer_ONE!$I17+_xlfn.XLOOKUP(J$34,Prosumer_ONE!$B$14:$B$33,Prosumer_ONE!$J$14:$J$33)+Prosumer_ONE!$T17+Prosumer_ONE!$R17+_xlfn.XLOOKUP(J$34,Prosumer_ONE!$B$14:$B$33,Prosumer_ONE!$R$14:$R$33))</f>
        <v>0</v>
      </c>
      <c r="K38" s="190">
        <f>IF(K9=0,K9,K9+IF(Prosumer_ONE!$O17=0,Prosumer_ONE!$K17,Prosumer_ONE!$O17)+(Prosumer_ONE!$G17+_xlfn.XLOOKUP(K$34,Prosumer_ONE!$B$14:$B$33,Prosumer_ONE!$G$14:$G$33))+Prosumer_ONE!$I17+_xlfn.XLOOKUP(K$34,Prosumer_ONE!$B$14:$B$33,Prosumer_ONE!$J$14:$J$33)+Prosumer_ONE!$T17+Prosumer_ONE!$R17+_xlfn.XLOOKUP(K$34,Prosumer_ONE!$B$14:$B$33,Prosumer_ONE!$R$14:$R$33))</f>
        <v>0</v>
      </c>
      <c r="L38" s="190">
        <f>IF(L9=0,L9,L9+IF(Prosumer_ONE!$O17=0,Prosumer_ONE!$K17,Prosumer_ONE!$O17)+(Prosumer_ONE!$G17+_xlfn.XLOOKUP(L$34,Prosumer_ONE!$B$14:$B$33,Prosumer_ONE!$G$14:$G$33))+Prosumer_ONE!$I17+_xlfn.XLOOKUP(L$34,Prosumer_ONE!$B$14:$B$33,Prosumer_ONE!$J$14:$J$33)+Prosumer_ONE!$T17+Prosumer_ONE!$R17+_xlfn.XLOOKUP(L$34,Prosumer_ONE!$B$14:$B$33,Prosumer_ONE!$R$14:$R$33))</f>
        <v>0</v>
      </c>
      <c r="M38" s="190">
        <f>IF(M9=0,M9,M9+IF(Prosumer_ONE!$O17=0,Prosumer_ONE!$K17,Prosumer_ONE!$O17)+(Prosumer_ONE!$G17+_xlfn.XLOOKUP(M$34,Prosumer_ONE!$B$14:$B$33,Prosumer_ONE!$G$14:$G$33))+Prosumer_ONE!$I17+_xlfn.XLOOKUP(M$34,Prosumer_ONE!$B$14:$B$33,Prosumer_ONE!$J$14:$J$33)+Prosumer_ONE!$T17+Prosumer_ONE!$R17+_xlfn.XLOOKUP(M$34,Prosumer_ONE!$B$14:$B$33,Prosumer_ONE!$R$14:$R$33))</f>
        <v>0</v>
      </c>
      <c r="N38" s="190">
        <f>IF(N9=0,N9,N9+IF(Prosumer_ONE!$O17=0,Prosumer_ONE!$K17,Prosumer_ONE!$O17)+(Prosumer_ONE!$G17+_xlfn.XLOOKUP(N$34,Prosumer_ONE!$B$14:$B$33,Prosumer_ONE!$G$14:$G$33))+Prosumer_ONE!$I17+_xlfn.XLOOKUP(N$34,Prosumer_ONE!$B$14:$B$33,Prosumer_ONE!$J$14:$J$33)+Prosumer_ONE!$T17+Prosumer_ONE!$R17+_xlfn.XLOOKUP(N$34,Prosumer_ONE!$B$14:$B$33,Prosumer_ONE!$R$14:$R$33))</f>
        <v>0</v>
      </c>
      <c r="O38" s="190">
        <f>IF(O9=0,O9,O9+IF(Prosumer_ONE!$O17=0,Prosumer_ONE!$K17,Prosumer_ONE!$O17)+(Prosumer_ONE!$G17+_xlfn.XLOOKUP(O$34,Prosumer_ONE!$B$14:$B$33,Prosumer_ONE!$G$14:$G$33))+Prosumer_ONE!$I17+_xlfn.XLOOKUP(O$34,Prosumer_ONE!$B$14:$B$33,Prosumer_ONE!$J$14:$J$33)+Prosumer_ONE!$T17+Prosumer_ONE!$R17+_xlfn.XLOOKUP(O$34,Prosumer_ONE!$B$14:$B$33,Prosumer_ONE!$R$14:$R$33))</f>
        <v>0</v>
      </c>
      <c r="P38" s="190">
        <f>IF(P9=0,P9,P9+IF(Prosumer_ONE!$O17=0,Prosumer_ONE!$K17,Prosumer_ONE!$O17)+(Prosumer_ONE!$G17+_xlfn.XLOOKUP(P$34,Prosumer_ONE!$B$14:$B$33,Prosumer_ONE!$G$14:$G$33))+Prosumer_ONE!$I17+_xlfn.XLOOKUP(P$34,Prosumer_ONE!$B$14:$B$33,Prosumer_ONE!$J$14:$J$33)+Prosumer_ONE!$T17+Prosumer_ONE!$R17+_xlfn.XLOOKUP(P$34,Prosumer_ONE!$B$14:$B$33,Prosumer_ONE!$R$14:$R$33))</f>
        <v>0</v>
      </c>
      <c r="Q38" s="190">
        <f>IF(Q9=0,Q9,Q9+IF(Prosumer_ONE!$O17=0,Prosumer_ONE!$K17,Prosumer_ONE!$O17)+(Prosumer_ONE!$G17+_xlfn.XLOOKUP(Q$34,Prosumer_ONE!$B$14:$B$33,Prosumer_ONE!$G$14:$G$33))+Prosumer_ONE!$I17+_xlfn.XLOOKUP(Q$34,Prosumer_ONE!$B$14:$B$33,Prosumer_ONE!$J$14:$J$33)+Prosumer_ONE!$T17+Prosumer_ONE!$R17+_xlfn.XLOOKUP(Q$34,Prosumer_ONE!$B$14:$B$33,Prosumer_ONE!$R$14:$R$33))</f>
        <v>0</v>
      </c>
      <c r="R38" s="190">
        <f>IF(R9=0,R9,R9+IF(Prosumer_ONE!$O17=0,Prosumer_ONE!$K17,Prosumer_ONE!$O17)+(Prosumer_ONE!$G17+_xlfn.XLOOKUP(R$34,Prosumer_ONE!$B$14:$B$33,Prosumer_ONE!$G$14:$G$33))+Prosumer_ONE!$I17+_xlfn.XLOOKUP(R$34,Prosumer_ONE!$B$14:$B$33,Prosumer_ONE!$J$14:$J$33)+Prosumer_ONE!$T17+Prosumer_ONE!$R17+_xlfn.XLOOKUP(R$34,Prosumer_ONE!$B$14:$B$33,Prosumer_ONE!$R$14:$R$33))</f>
        <v>0</v>
      </c>
      <c r="S38" s="190">
        <f>IF(S9=0,S9,S9+IF(Prosumer_ONE!$O17=0,Prosumer_ONE!$K17,Prosumer_ONE!$O17)+(Prosumer_ONE!$G17+_xlfn.XLOOKUP(S$34,Prosumer_ONE!$B$14:$B$33,Prosumer_ONE!$G$14:$G$33))+Prosumer_ONE!$I17+_xlfn.XLOOKUP(S$34,Prosumer_ONE!$B$14:$B$33,Prosumer_ONE!$J$14:$J$33)+Prosumer_ONE!$T17+Prosumer_ONE!$R17+_xlfn.XLOOKUP(S$34,Prosumer_ONE!$B$14:$B$33,Prosumer_ONE!$R$14:$R$33))</f>
        <v>0</v>
      </c>
      <c r="T38" s="190">
        <f>IF(T9=0,T9,T9+IF(Prosumer_ONE!$O17=0,Prosumer_ONE!$K17,Prosumer_ONE!$O17)+(Prosumer_ONE!$G17+_xlfn.XLOOKUP(T$34,Prosumer_ONE!$B$14:$B$33,Prosumer_ONE!$G$14:$G$33))+Prosumer_ONE!$I17+_xlfn.XLOOKUP(T$34,Prosumer_ONE!$B$14:$B$33,Prosumer_ONE!$J$14:$J$33)+Prosumer_ONE!$T17+Prosumer_ONE!$R17+_xlfn.XLOOKUP(T$34,Prosumer_ONE!$B$14:$B$33,Prosumer_ONE!$R$14:$R$33))</f>
        <v>0</v>
      </c>
      <c r="U38" s="190">
        <f>IF(U9=0,U9,U9+IF(Prosumer_ONE!$O17=0,Prosumer_ONE!$K17,Prosumer_ONE!$O17)+(Prosumer_ONE!$G17+_xlfn.XLOOKUP(U$34,Prosumer_ONE!$B$14:$B$33,Prosumer_ONE!$G$14:$G$33))+Prosumer_ONE!$I17+_xlfn.XLOOKUP(U$34,Prosumer_ONE!$B$14:$B$33,Prosumer_ONE!$J$14:$J$33)+Prosumer_ONE!$T17+Prosumer_ONE!$R17+_xlfn.XLOOKUP(U$34,Prosumer_ONE!$B$14:$B$33,Prosumer_ONE!$R$14:$R$33))</f>
        <v>0</v>
      </c>
      <c r="V38" s="190">
        <f>IF(V9=0,V9,V9+IF(Prosumer_ONE!$O17=0,Prosumer_ONE!$K17,Prosumer_ONE!$O17)+(Prosumer_ONE!$G17+_xlfn.XLOOKUP(V$34,Prosumer_ONE!$B$14:$B$33,Prosumer_ONE!$G$14:$G$33))+Prosumer_ONE!$I17+_xlfn.XLOOKUP(V$34,Prosumer_ONE!$B$14:$B$33,Prosumer_ONE!$J$14:$J$33)+Prosumer_ONE!$T17+Prosumer_ONE!$R17+_xlfn.XLOOKUP(V$34,Prosumer_ONE!$B$14:$B$33,Prosumer_ONE!$R$14:$R$33))</f>
        <v>0</v>
      </c>
      <c r="W38" s="109">
        <v>4</v>
      </c>
      <c r="Y38" s="109">
        <v>7</v>
      </c>
      <c r="AA38" s="109">
        <v>4</v>
      </c>
      <c r="AB38" s="190">
        <f>IF(AB9=0,AB9,AB9+Prosumer_ANE!$I17+(Prosumer_ANE!$G17+_xlfn.XLOOKUP(AB$34,Prosumer_ANE!$B$14:$B$33,Prosumer_ANE!$G$14:$G$33))+_xlfn.XLOOKUP(AB$34,Prosumer_ANE!$B$14:$B$33,Prosumer_ANE!$J$14:$J$33)+IF(Prosumer_ANE!$O17=0,Prosumer_ANE!$K17,Prosumer_ANE!$O17)+Prosumer_ANE!$T17+Prosumer_ANE!$R17+_xlfn.XLOOKUP(AB$34,Prosumer_ANE!$B$14:$B$33,Prosumer_ANE!$R$14:$R$33))</f>
        <v>190.71752405238183</v>
      </c>
      <c r="AC38" s="190">
        <f>IF(AC9=0,AC9,AC9+Prosumer_ANE!$I17+(Prosumer_ANE!$G17+_xlfn.XLOOKUP(AC$34,Prosumer_ANE!$B$14:$B$33,Prosumer_ANE!$G$14:$G$33))+_xlfn.XLOOKUP(AC$34,Prosumer_ANE!$B$14:$B$33,Prosumer_ANE!$J$14:$J$33)+IF(Prosumer_ANE!$O17=0,Prosumer_ANE!$K17,Prosumer_ANE!$O17)+Prosumer_ANE!$T17+Prosumer_ANE!$R17+_xlfn.XLOOKUP(AC$34,Prosumer_ANE!$B$14:$B$33,Prosumer_ANE!$R$14:$R$33))</f>
        <v>170.54411428999148</v>
      </c>
      <c r="AD38" s="190">
        <f>IF(AD9=0,AD9,AD9+Prosumer_ANE!$I17+(Prosumer_ANE!$G17+_xlfn.XLOOKUP(AD$34,Prosumer_ANE!$B$14:$B$33,Prosumer_ANE!$G$14:$G$33))+_xlfn.XLOOKUP(AD$34,Prosumer_ANE!$B$14:$B$33,Prosumer_ANE!$J$14:$J$33)+IF(Prosumer_ANE!$O17=0,Prosumer_ANE!$K17,Prosumer_ANE!$O17)+Prosumer_ANE!$T17+Prosumer_ANE!$R17+_xlfn.XLOOKUP(AD$34,Prosumer_ANE!$B$14:$B$33,Prosumer_ANE!$R$14:$R$33))</f>
        <v>155.38765146870173</v>
      </c>
      <c r="AE38" s="190">
        <f>IF(AE9=0,AE9,AE9+Prosumer_ANE!$I17+(Prosumer_ANE!$G17+_xlfn.XLOOKUP(AE$34,Prosumer_ANE!$B$14:$B$33,Prosumer_ANE!$G$14:$G$33))+_xlfn.XLOOKUP(AE$34,Prosumer_ANE!$B$14:$B$33,Prosumer_ANE!$J$14:$J$33)+IF(Prosumer_ANE!$O17=0,Prosumer_ANE!$K17,Prosumer_ANE!$O17)+Prosumer_ANE!$T17+Prosumer_ANE!$R17+_xlfn.XLOOKUP(AE$34,Prosumer_ANE!$B$14:$B$33,Prosumer_ANE!$R$14:$R$33))</f>
        <v>0</v>
      </c>
      <c r="AF38" s="190">
        <f>IF(AF9=0,AF9,AF9+Prosumer_ANE!$I17+(Prosumer_ANE!$G17+_xlfn.XLOOKUP(AF$34,Prosumer_ANE!$B$14:$B$33,Prosumer_ANE!$G$14:$G$33))+_xlfn.XLOOKUP(AF$34,Prosumer_ANE!$B$14:$B$33,Prosumer_ANE!$J$14:$J$33)+IF(Prosumer_ANE!$O17=0,Prosumer_ANE!$K17,Prosumer_ANE!$O17)+Prosumer_ANE!$T17+Prosumer_ANE!$R17+_xlfn.XLOOKUP(AF$34,Prosumer_ANE!$B$14:$B$33,Prosumer_ANE!$R$14:$R$33))</f>
        <v>156.11843946899972</v>
      </c>
      <c r="AG38" s="190">
        <f>IF(AG9=0,AG9,AG9+Prosumer_ANE!$I17+(Prosumer_ANE!$G17+_xlfn.XLOOKUP(AG$34,Prosumer_ANE!$B$14:$B$33,Prosumer_ANE!$G$14:$G$33))+_xlfn.XLOOKUP(AG$34,Prosumer_ANE!$B$14:$B$33,Prosumer_ANE!$J$14:$J$33)+IF(Prosumer_ANE!$O17=0,Prosumer_ANE!$K17,Prosumer_ANE!$O17)+Prosumer_ANE!$T17+Prosumer_ANE!$R17+_xlfn.XLOOKUP(AG$34,Prosumer_ANE!$B$14:$B$33,Prosumer_ANE!$R$14:$R$33))</f>
        <v>0</v>
      </c>
      <c r="AH38" s="190">
        <f>IF(AH9=0,AH9,AH9+Prosumer_ANE!$I17+(Prosumer_ANE!$G17+_xlfn.XLOOKUP(AH$34,Prosumer_ANE!$B$14:$B$33,Prosumer_ANE!$G$14:$G$33))+_xlfn.XLOOKUP(AH$34,Prosumer_ANE!$B$14:$B$33,Prosumer_ANE!$J$14:$J$33)+IF(Prosumer_ANE!$O17=0,Prosumer_ANE!$K17,Prosumer_ANE!$O17)+Prosumer_ANE!$T17+Prosumer_ANE!$R17+_xlfn.XLOOKUP(AH$34,Prosumer_ANE!$B$14:$B$33,Prosumer_ANE!$R$14:$R$33))</f>
        <v>0</v>
      </c>
      <c r="AI38" s="190">
        <f>IF(AI9=0,AI9,AI9+Prosumer_ANE!$I17+(Prosumer_ANE!$G17+_xlfn.XLOOKUP(AI$34,Prosumer_ANE!$B$14:$B$33,Prosumer_ANE!$G$14:$G$33))+_xlfn.XLOOKUP(AI$34,Prosumer_ANE!$B$14:$B$33,Prosumer_ANE!$J$14:$J$33)+IF(Prosumer_ANE!$O17=0,Prosumer_ANE!$K17,Prosumer_ANE!$O17)+Prosumer_ANE!$T17+Prosumer_ANE!$R17+_xlfn.XLOOKUP(AI$34,Prosumer_ANE!$B$14:$B$33,Prosumer_ANE!$R$14:$R$33))</f>
        <v>0</v>
      </c>
      <c r="AJ38" s="190">
        <f>IF(AJ9=0,AJ9,AJ9+Prosumer_ANE!$I17+(Prosumer_ANE!$G17+_xlfn.XLOOKUP(AJ$34,Prosumer_ANE!$B$14:$B$33,Prosumer_ANE!$G$14:$G$33))+_xlfn.XLOOKUP(AJ$34,Prosumer_ANE!$B$14:$B$33,Prosumer_ANE!$J$14:$J$33)+IF(Prosumer_ANE!$O17=0,Prosumer_ANE!$K17,Prosumer_ANE!$O17)+Prosumer_ANE!$T17+Prosumer_ANE!$R17+_xlfn.XLOOKUP(AJ$34,Prosumer_ANE!$B$14:$B$33,Prosumer_ANE!$R$14:$R$33))</f>
        <v>0</v>
      </c>
      <c r="AK38" s="190">
        <f>IF(AK9=0,AK9,AK9+Prosumer_ANE!$I17+(Prosumer_ANE!$G17+_xlfn.XLOOKUP(AK$34,Prosumer_ANE!$B$14:$B$33,Prosumer_ANE!$G$14:$G$33))+_xlfn.XLOOKUP(AK$34,Prosumer_ANE!$B$14:$B$33,Prosumer_ANE!$J$14:$J$33)+IF(Prosumer_ANE!$O17=0,Prosumer_ANE!$K17,Prosumer_ANE!$O17)+Prosumer_ANE!$T17+Prosumer_ANE!$R17+_xlfn.XLOOKUP(AK$34,Prosumer_ANE!$B$14:$B$33,Prosumer_ANE!$R$14:$R$33))</f>
        <v>0</v>
      </c>
      <c r="AL38" s="190">
        <f>IF(AL9=0,AL9,AL9+Prosumer_ANE!$I17+(Prosumer_ANE!$G17+_xlfn.XLOOKUP(AL$34,Prosumer_ANE!$B$14:$B$33,Prosumer_ANE!$G$14:$G$33))+_xlfn.XLOOKUP(AL$34,Prosumer_ANE!$B$14:$B$33,Prosumer_ANE!$J$14:$J$33)+IF(Prosumer_ANE!$O17=0,Prosumer_ANE!$K17,Prosumer_ANE!$O17)+Prosumer_ANE!$T17+Prosumer_ANE!$R17+_xlfn.XLOOKUP(AL$34,Prosumer_ANE!$B$14:$B$33,Prosumer_ANE!$R$14:$R$33))</f>
        <v>0</v>
      </c>
      <c r="AM38" s="190">
        <f>IF(AM9=0,AM9,AM9+Prosumer_ANE!$I17+(Prosumer_ANE!$G17+_xlfn.XLOOKUP(AM$34,Prosumer_ANE!$B$14:$B$33,Prosumer_ANE!$G$14:$G$33))+_xlfn.XLOOKUP(AM$34,Prosumer_ANE!$B$14:$B$33,Prosumer_ANE!$J$14:$J$33)+IF(Prosumer_ANE!$O17=0,Prosumer_ANE!$K17,Prosumer_ANE!$O17)+Prosumer_ANE!$T17+Prosumer_ANE!$R17+_xlfn.XLOOKUP(AM$34,Prosumer_ANE!$B$14:$B$33,Prosumer_ANE!$R$14:$R$33))</f>
        <v>0</v>
      </c>
      <c r="AN38" s="190">
        <f>IF(AN9=0,AN9,AN9+Prosumer_ANE!$I17+(Prosumer_ANE!$G17+_xlfn.XLOOKUP(AN$34,Prosumer_ANE!$B$14:$B$33,Prosumer_ANE!$G$14:$G$33))+_xlfn.XLOOKUP(AN$34,Prosumer_ANE!$B$14:$B$33,Prosumer_ANE!$J$14:$J$33)+IF(Prosumer_ANE!$O17=0,Prosumer_ANE!$K17,Prosumer_ANE!$O17)+Prosumer_ANE!$T17+Prosumer_ANE!$R17+_xlfn.XLOOKUP(AN$34,Prosumer_ANE!$B$14:$B$33,Prosumer_ANE!$R$14:$R$33))</f>
        <v>0</v>
      </c>
      <c r="AO38" s="190">
        <f>IF(AO9=0,AO9,AO9+Prosumer_ANE!$I17+(Prosumer_ANE!$G17+_xlfn.XLOOKUP(AO$34,Prosumer_ANE!$B$14:$B$33,Prosumer_ANE!$G$14:$G$33))+_xlfn.XLOOKUP(AO$34,Prosumer_ANE!$B$14:$B$33,Prosumer_ANE!$J$14:$J$33)+IF(Prosumer_ANE!$O17=0,Prosumer_ANE!$K17,Prosumer_ANE!$O17)+Prosumer_ANE!$T17+Prosumer_ANE!$R17+_xlfn.XLOOKUP(AO$34,Prosumer_ANE!$B$14:$B$33,Prosumer_ANE!$R$14:$R$33))</f>
        <v>0</v>
      </c>
      <c r="AP38" s="190">
        <f>IF(AP9=0,AP9,AP9+Prosumer_ANE!$I17+(Prosumer_ANE!$G17+_xlfn.XLOOKUP(AP$34,Prosumer_ANE!$B$14:$B$33,Prosumer_ANE!$G$14:$G$33))+_xlfn.XLOOKUP(AP$34,Prosumer_ANE!$B$14:$B$33,Prosumer_ANE!$J$14:$J$33)+IF(Prosumer_ANE!$O17=0,Prosumer_ANE!$K17,Prosumer_ANE!$O17)+Prosumer_ANE!$T17+Prosumer_ANE!$R17+_xlfn.XLOOKUP(AP$34,Prosumer_ANE!$B$14:$B$33,Prosumer_ANE!$R$14:$R$33))</f>
        <v>0</v>
      </c>
      <c r="AQ38" s="190">
        <f>IF(AQ9=0,AQ9,AQ9+Prosumer_ANE!$I17+(Prosumer_ANE!$G17+_xlfn.XLOOKUP(AQ$34,Prosumer_ANE!$B$14:$B$33,Prosumer_ANE!$G$14:$G$33))+_xlfn.XLOOKUP(AQ$34,Prosumer_ANE!$B$14:$B$33,Prosumer_ANE!$J$14:$J$33)+IF(Prosumer_ANE!$O17=0,Prosumer_ANE!$K17,Prosumer_ANE!$O17)+Prosumer_ANE!$T17+Prosumer_ANE!$R17+_xlfn.XLOOKUP(AQ$34,Prosumer_ANE!$B$14:$B$33,Prosumer_ANE!$R$14:$R$33))</f>
        <v>0</v>
      </c>
      <c r="AR38" s="190">
        <f>IF(AR9=0,AR9,AR9+Prosumer_ANE!$I17+(Prosumer_ANE!$G17+_xlfn.XLOOKUP(AR$34,Prosumer_ANE!$B$14:$B$33,Prosumer_ANE!$G$14:$G$33))+_xlfn.XLOOKUP(AR$34,Prosumer_ANE!$B$14:$B$33,Prosumer_ANE!$J$14:$J$33)+IF(Prosumer_ANE!$O17=0,Prosumer_ANE!$K17,Prosumer_ANE!$O17)+Prosumer_ANE!$T17+Prosumer_ANE!$R17+_xlfn.XLOOKUP(AR$34,Prosumer_ANE!$B$14:$B$33,Prosumer_ANE!$R$14:$R$33))</f>
        <v>0</v>
      </c>
      <c r="AS38" s="190">
        <f>IF(AS9=0,AS9,AS9+Prosumer_ANE!$I17+(Prosumer_ANE!$G17+_xlfn.XLOOKUP(AS$34,Prosumer_ANE!$B$14:$B$33,Prosumer_ANE!$G$14:$G$33))+_xlfn.XLOOKUP(AS$34,Prosumer_ANE!$B$14:$B$33,Prosumer_ANE!$J$14:$J$33)+IF(Prosumer_ANE!$O17=0,Prosumer_ANE!$K17,Prosumer_ANE!$O17)+Prosumer_ANE!$T17+Prosumer_ANE!$R17+_xlfn.XLOOKUP(AS$34,Prosumer_ANE!$B$14:$B$33,Prosumer_ANE!$R$14:$R$33))</f>
        <v>0</v>
      </c>
      <c r="AT38" s="190">
        <f>IF(AT9=0,AT9,AT9+Prosumer_ANE!$I17+(Prosumer_ANE!$G17+_xlfn.XLOOKUP(AT$34,Prosumer_ANE!$B$14:$B$33,Prosumer_ANE!$G$14:$G$33))+_xlfn.XLOOKUP(AT$34,Prosumer_ANE!$B$14:$B$33,Prosumer_ANE!$J$14:$J$33)+IF(Prosumer_ANE!$O17=0,Prosumer_ANE!$K17,Prosumer_ANE!$O17)+Prosumer_ANE!$T17+Prosumer_ANE!$R17+_xlfn.XLOOKUP(AT$34,Prosumer_ANE!$B$14:$B$33,Prosumer_ANE!$R$14:$R$33))</f>
        <v>0</v>
      </c>
      <c r="AU38" s="190">
        <f>IF(AU9=0,AU9,AU9+Prosumer_ANE!$I17+(Prosumer_ANE!$G17+_xlfn.XLOOKUP(AU$34,Prosumer_ANE!$B$14:$B$33,Prosumer_ANE!$G$14:$G$33))+_xlfn.XLOOKUP(AU$34,Prosumer_ANE!$B$14:$B$33,Prosumer_ANE!$J$14:$J$33)+IF(Prosumer_ANE!$O17=0,Prosumer_ANE!$K17,Prosumer_ANE!$O17)+Prosumer_ANE!$T17+Prosumer_ANE!$R17+_xlfn.XLOOKUP(AU$34,Prosumer_ANE!$B$14:$B$33,Prosumer_ANE!$R$14:$R$33))</f>
        <v>0</v>
      </c>
      <c r="AV38" s="109">
        <v>4</v>
      </c>
    </row>
    <row r="39" spans="2:48">
      <c r="B39" s="109">
        <v>5</v>
      </c>
      <c r="C39" s="190">
        <f>IF(C10=0,C10,C10+IF(Prosumer_ONE!$O18=0,Prosumer_ONE!$K18,Prosumer_ONE!$O18)+(Prosumer_ONE!$G18+_xlfn.XLOOKUP(C$34,Prosumer_ONE!$B$14:$B$33,Prosumer_ONE!$G$14:$G$33))+Prosumer_ONE!$I18+_xlfn.XLOOKUP(C$34,Prosumer_ONE!$B$14:$B$33,Prosumer_ONE!$J$14:$J$33)+Prosumer_ONE!$T18+Prosumer_ONE!$R18+_xlfn.XLOOKUP(C$34,Prosumer_ONE!$B$14:$B$33,Prosumer_ONE!$R$14:$R$33))</f>
        <v>0</v>
      </c>
      <c r="D39" s="190">
        <f>IF(D10=0,D10,D10+IF(Prosumer_ONE!$O18=0,Prosumer_ONE!$K18,Prosumer_ONE!$O18)+(Prosumer_ONE!$G18+_xlfn.XLOOKUP(D$34,Prosumer_ONE!$B$14:$B$33,Prosumer_ONE!$G$14:$G$33))+Prosumer_ONE!$I18+_xlfn.XLOOKUP(D$34,Prosumer_ONE!$B$14:$B$33,Prosumer_ONE!$J$14:$J$33)+Prosumer_ONE!$T18+Prosumer_ONE!$R18+_xlfn.XLOOKUP(D$34,Prosumer_ONE!$B$14:$B$33,Prosumer_ONE!$R$14:$R$33))</f>
        <v>0</v>
      </c>
      <c r="E39" s="190">
        <f>IF(E10=0,E10,E10+IF(Prosumer_ONE!$O18=0,Prosumer_ONE!$K18,Prosumer_ONE!$O18)+(Prosumer_ONE!$G18+_xlfn.XLOOKUP(E$34,Prosumer_ONE!$B$14:$B$33,Prosumer_ONE!$G$14:$G$33))+Prosumer_ONE!$I18+_xlfn.XLOOKUP(E$34,Prosumer_ONE!$B$14:$B$33,Prosumer_ONE!$J$14:$J$33)+Prosumer_ONE!$T18+Prosumer_ONE!$R18+_xlfn.XLOOKUP(E$34,Prosumer_ONE!$B$14:$B$33,Prosumer_ONE!$R$14:$R$33))</f>
        <v>0</v>
      </c>
      <c r="F39" s="190">
        <f>IF(F10=0,F10,F10+IF(Prosumer_ONE!$O18=0,Prosumer_ONE!$K18,Prosumer_ONE!$O18)+(Prosumer_ONE!$G18+_xlfn.XLOOKUP(F$34,Prosumer_ONE!$B$14:$B$33,Prosumer_ONE!$G$14:$G$33))+Prosumer_ONE!$I18+_xlfn.XLOOKUP(F$34,Prosumer_ONE!$B$14:$B$33,Prosumer_ONE!$J$14:$J$33)+Prosumer_ONE!$T18+Prosumer_ONE!$R18+_xlfn.XLOOKUP(F$34,Prosumer_ONE!$B$14:$B$33,Prosumer_ONE!$R$14:$R$33))</f>
        <v>67.199991268481938</v>
      </c>
      <c r="G39" s="190">
        <f>IF(G10=0,G10,G10+IF(Prosumer_ONE!$O18=0,Prosumer_ONE!$K18,Prosumer_ONE!$O18)+(Prosumer_ONE!$G18+_xlfn.XLOOKUP(G$34,Prosumer_ONE!$B$14:$B$33,Prosumer_ONE!$G$14:$G$33))+Prosumer_ONE!$I18+_xlfn.XLOOKUP(G$34,Prosumer_ONE!$B$14:$B$33,Prosumer_ONE!$J$14:$J$33)+Prosumer_ONE!$T18+Prosumer_ONE!$R18+_xlfn.XLOOKUP(G$34,Prosumer_ONE!$B$14:$B$33,Prosumer_ONE!$R$14:$R$33))</f>
        <v>0</v>
      </c>
      <c r="H39" s="190">
        <f>IF(H10=0,H10,H10+IF(Prosumer_ONE!$O18=0,Prosumer_ONE!$K18,Prosumer_ONE!$O18)+(Prosumer_ONE!$G18+_xlfn.XLOOKUP(H$34,Prosumer_ONE!$B$14:$B$33,Prosumer_ONE!$G$14:$G$33))+Prosumer_ONE!$I18+_xlfn.XLOOKUP(H$34,Prosumer_ONE!$B$14:$B$33,Prosumer_ONE!$J$14:$J$33)+Prosumer_ONE!$T18+Prosumer_ONE!$R18+_xlfn.XLOOKUP(H$34,Prosumer_ONE!$B$14:$B$33,Prosumer_ONE!$R$14:$R$33))</f>
        <v>0</v>
      </c>
      <c r="I39" s="190">
        <f>IF(I10=0,I10,I10+IF(Prosumer_ONE!$O18=0,Prosumer_ONE!$K18,Prosumer_ONE!$O18)+(Prosumer_ONE!$G18+_xlfn.XLOOKUP(I$34,Prosumer_ONE!$B$14:$B$33,Prosumer_ONE!$G$14:$G$33))+Prosumer_ONE!$I18+_xlfn.XLOOKUP(I$34,Prosumer_ONE!$B$14:$B$33,Prosumer_ONE!$J$14:$J$33)+Prosumer_ONE!$T18+Prosumer_ONE!$R18+_xlfn.XLOOKUP(I$34,Prosumer_ONE!$B$14:$B$33,Prosumer_ONE!$R$14:$R$33))</f>
        <v>0</v>
      </c>
      <c r="J39" s="190">
        <f>IF(J10=0,J10,J10+IF(Prosumer_ONE!$O18=0,Prosumer_ONE!$K18,Prosumer_ONE!$O18)+(Prosumer_ONE!$G18+_xlfn.XLOOKUP(J$34,Prosumer_ONE!$B$14:$B$33,Prosumer_ONE!$G$14:$G$33))+Prosumer_ONE!$I18+_xlfn.XLOOKUP(J$34,Prosumer_ONE!$B$14:$B$33,Prosumer_ONE!$J$14:$J$33)+Prosumer_ONE!$T18+Prosumer_ONE!$R18+_xlfn.XLOOKUP(J$34,Prosumer_ONE!$B$14:$B$33,Prosumer_ONE!$R$14:$R$33))</f>
        <v>0</v>
      </c>
      <c r="K39" s="190">
        <f>IF(K10=0,K10,K10+IF(Prosumer_ONE!$O18=0,Prosumer_ONE!$K18,Prosumer_ONE!$O18)+(Prosumer_ONE!$G18+_xlfn.XLOOKUP(K$34,Prosumer_ONE!$B$14:$B$33,Prosumer_ONE!$G$14:$G$33))+Prosumer_ONE!$I18+_xlfn.XLOOKUP(K$34,Prosumer_ONE!$B$14:$B$33,Prosumer_ONE!$J$14:$J$33)+Prosumer_ONE!$T18+Prosumer_ONE!$R18+_xlfn.XLOOKUP(K$34,Prosumer_ONE!$B$14:$B$33,Prosumer_ONE!$R$14:$R$33))</f>
        <v>0</v>
      </c>
      <c r="L39" s="190">
        <f>IF(L10=0,L10,L10+IF(Prosumer_ONE!$O18=0,Prosumer_ONE!$K18,Prosumer_ONE!$O18)+(Prosumer_ONE!$G18+_xlfn.XLOOKUP(L$34,Prosumer_ONE!$B$14:$B$33,Prosumer_ONE!$G$14:$G$33))+Prosumer_ONE!$I18+_xlfn.XLOOKUP(L$34,Prosumer_ONE!$B$14:$B$33,Prosumer_ONE!$J$14:$J$33)+Prosumer_ONE!$T18+Prosumer_ONE!$R18+_xlfn.XLOOKUP(L$34,Prosumer_ONE!$B$14:$B$33,Prosumer_ONE!$R$14:$R$33))</f>
        <v>0</v>
      </c>
      <c r="M39" s="190">
        <f>IF(M10=0,M10,M10+IF(Prosumer_ONE!$O18=0,Prosumer_ONE!$K18,Prosumer_ONE!$O18)+(Prosumer_ONE!$G18+_xlfn.XLOOKUP(M$34,Prosumer_ONE!$B$14:$B$33,Prosumer_ONE!$G$14:$G$33))+Prosumer_ONE!$I18+_xlfn.XLOOKUP(M$34,Prosumer_ONE!$B$14:$B$33,Prosumer_ONE!$J$14:$J$33)+Prosumer_ONE!$T18+Prosumer_ONE!$R18+_xlfn.XLOOKUP(M$34,Prosumer_ONE!$B$14:$B$33,Prosumer_ONE!$R$14:$R$33))</f>
        <v>0</v>
      </c>
      <c r="N39" s="190">
        <f>IF(N10=0,N10,N10+IF(Prosumer_ONE!$O18=0,Prosumer_ONE!$K18,Prosumer_ONE!$O18)+(Prosumer_ONE!$G18+_xlfn.XLOOKUP(N$34,Prosumer_ONE!$B$14:$B$33,Prosumer_ONE!$G$14:$G$33))+Prosumer_ONE!$I18+_xlfn.XLOOKUP(N$34,Prosumer_ONE!$B$14:$B$33,Prosumer_ONE!$J$14:$J$33)+Prosumer_ONE!$T18+Prosumer_ONE!$R18+_xlfn.XLOOKUP(N$34,Prosumer_ONE!$B$14:$B$33,Prosumer_ONE!$R$14:$R$33))</f>
        <v>0</v>
      </c>
      <c r="O39" s="190">
        <f>IF(O10=0,O10,O10+IF(Prosumer_ONE!$O18=0,Prosumer_ONE!$K18,Prosumer_ONE!$O18)+(Prosumer_ONE!$G18+_xlfn.XLOOKUP(O$34,Prosumer_ONE!$B$14:$B$33,Prosumer_ONE!$G$14:$G$33))+Prosumer_ONE!$I18+_xlfn.XLOOKUP(O$34,Prosumer_ONE!$B$14:$B$33,Prosumer_ONE!$J$14:$J$33)+Prosumer_ONE!$T18+Prosumer_ONE!$R18+_xlfn.XLOOKUP(O$34,Prosumer_ONE!$B$14:$B$33,Prosumer_ONE!$R$14:$R$33))</f>
        <v>0</v>
      </c>
      <c r="P39" s="190">
        <f>IF(P10=0,P10,P10+IF(Prosumer_ONE!$O18=0,Prosumer_ONE!$K18,Prosumer_ONE!$O18)+(Prosumer_ONE!$G18+_xlfn.XLOOKUP(P$34,Prosumer_ONE!$B$14:$B$33,Prosumer_ONE!$G$14:$G$33))+Prosumer_ONE!$I18+_xlfn.XLOOKUP(P$34,Prosumer_ONE!$B$14:$B$33,Prosumer_ONE!$J$14:$J$33)+Prosumer_ONE!$T18+Prosumer_ONE!$R18+_xlfn.XLOOKUP(P$34,Prosumer_ONE!$B$14:$B$33,Prosumer_ONE!$R$14:$R$33))</f>
        <v>0</v>
      </c>
      <c r="Q39" s="190">
        <f>IF(Q10=0,Q10,Q10+IF(Prosumer_ONE!$O18=0,Prosumer_ONE!$K18,Prosumer_ONE!$O18)+(Prosumer_ONE!$G18+_xlfn.XLOOKUP(Q$34,Prosumer_ONE!$B$14:$B$33,Prosumer_ONE!$G$14:$G$33))+Prosumer_ONE!$I18+_xlfn.XLOOKUP(Q$34,Prosumer_ONE!$B$14:$B$33,Prosumer_ONE!$J$14:$J$33)+Prosumer_ONE!$T18+Prosumer_ONE!$R18+_xlfn.XLOOKUP(Q$34,Prosumer_ONE!$B$14:$B$33,Prosumer_ONE!$R$14:$R$33))</f>
        <v>0</v>
      </c>
      <c r="R39" s="190">
        <f>IF(R10=0,R10,R10+IF(Prosumer_ONE!$O18=0,Prosumer_ONE!$K18,Prosumer_ONE!$O18)+(Prosumer_ONE!$G18+_xlfn.XLOOKUP(R$34,Prosumer_ONE!$B$14:$B$33,Prosumer_ONE!$G$14:$G$33))+Prosumer_ONE!$I18+_xlfn.XLOOKUP(R$34,Prosumer_ONE!$B$14:$B$33,Prosumer_ONE!$J$14:$J$33)+Prosumer_ONE!$T18+Prosumer_ONE!$R18+_xlfn.XLOOKUP(R$34,Prosumer_ONE!$B$14:$B$33,Prosumer_ONE!$R$14:$R$33))</f>
        <v>0</v>
      </c>
      <c r="S39" s="190">
        <f>IF(S10=0,S10,S10+IF(Prosumer_ONE!$O18=0,Prosumer_ONE!$K18,Prosumer_ONE!$O18)+(Prosumer_ONE!$G18+_xlfn.XLOOKUP(S$34,Prosumer_ONE!$B$14:$B$33,Prosumer_ONE!$G$14:$G$33))+Prosumer_ONE!$I18+_xlfn.XLOOKUP(S$34,Prosumer_ONE!$B$14:$B$33,Prosumer_ONE!$J$14:$J$33)+Prosumer_ONE!$T18+Prosumer_ONE!$R18+_xlfn.XLOOKUP(S$34,Prosumer_ONE!$B$14:$B$33,Prosumer_ONE!$R$14:$R$33))</f>
        <v>0</v>
      </c>
      <c r="T39" s="190">
        <f>IF(T10=0,T10,T10+IF(Prosumer_ONE!$O18=0,Prosumer_ONE!$K18,Prosumer_ONE!$O18)+(Prosumer_ONE!$G18+_xlfn.XLOOKUP(T$34,Prosumer_ONE!$B$14:$B$33,Prosumer_ONE!$G$14:$G$33))+Prosumer_ONE!$I18+_xlfn.XLOOKUP(T$34,Prosumer_ONE!$B$14:$B$33,Prosumer_ONE!$J$14:$J$33)+Prosumer_ONE!$T18+Prosumer_ONE!$R18+_xlfn.XLOOKUP(T$34,Prosumer_ONE!$B$14:$B$33,Prosumer_ONE!$R$14:$R$33))</f>
        <v>0</v>
      </c>
      <c r="U39" s="190">
        <f>IF(U10=0,U10,U10+IF(Prosumer_ONE!$O18=0,Prosumer_ONE!$K18,Prosumer_ONE!$O18)+(Prosumer_ONE!$G18+_xlfn.XLOOKUP(U$34,Prosumer_ONE!$B$14:$B$33,Prosumer_ONE!$G$14:$G$33))+Prosumer_ONE!$I18+_xlfn.XLOOKUP(U$34,Prosumer_ONE!$B$14:$B$33,Prosumer_ONE!$J$14:$J$33)+Prosumer_ONE!$T18+Prosumer_ONE!$R18+_xlfn.XLOOKUP(U$34,Prosumer_ONE!$B$14:$B$33,Prosumer_ONE!$R$14:$R$33))</f>
        <v>0</v>
      </c>
      <c r="V39" s="190">
        <f>IF(V10=0,V10,V10+IF(Prosumer_ONE!$O18=0,Prosumer_ONE!$K18,Prosumer_ONE!$O18)+(Prosumer_ONE!$G18+_xlfn.XLOOKUP(V$34,Prosumer_ONE!$B$14:$B$33,Prosumer_ONE!$G$14:$G$33))+Prosumer_ONE!$I18+_xlfn.XLOOKUP(V$34,Prosumer_ONE!$B$14:$B$33,Prosumer_ONE!$J$14:$J$33)+Prosumer_ONE!$T18+Prosumer_ONE!$R18+_xlfn.XLOOKUP(V$34,Prosumer_ONE!$B$14:$B$33,Prosumer_ONE!$R$14:$R$33))</f>
        <v>0</v>
      </c>
      <c r="W39" s="109">
        <v>5</v>
      </c>
      <c r="Y39" s="109">
        <v>9</v>
      </c>
      <c r="AA39" s="109">
        <v>5</v>
      </c>
      <c r="AB39" s="190">
        <f>IF(AB10=0,AB10,AB10+Prosumer_ANE!$I18+(Prosumer_ANE!$G18+_xlfn.XLOOKUP(AB$34,Prosumer_ANE!$B$14:$B$33,Prosumer_ANE!$G$14:$G$33))+_xlfn.XLOOKUP(AB$34,Prosumer_ANE!$B$14:$B$33,Prosumer_ANE!$J$14:$J$33)+IF(Prosumer_ANE!$O18=0,Prosumer_ANE!$K18,Prosumer_ANE!$O18)+Prosumer_ANE!$T18+Prosumer_ANE!$R18+_xlfn.XLOOKUP(AB$34,Prosumer_ANE!$B$14:$B$33,Prosumer_ANE!$R$14:$R$33))</f>
        <v>172.5453650923867</v>
      </c>
      <c r="AC39" s="190">
        <f>IF(AC10=0,AC10,AC10+Prosumer_ANE!$I18+(Prosumer_ANE!$G18+_xlfn.XLOOKUP(AC$34,Prosumer_ANE!$B$14:$B$33,Prosumer_ANE!$G$14:$G$33))+_xlfn.XLOOKUP(AC$34,Prosumer_ANE!$B$14:$B$33,Prosumer_ANE!$J$14:$J$33)+IF(Prosumer_ANE!$O18=0,Prosumer_ANE!$K18,Prosumer_ANE!$O18)+Prosumer_ANE!$T18+Prosumer_ANE!$R18+_xlfn.XLOOKUP(AC$34,Prosumer_ANE!$B$14:$B$33,Prosumer_ANE!$R$14:$R$33))</f>
        <v>152.37195532999635</v>
      </c>
      <c r="AD39" s="190">
        <f>IF(AD10=0,AD10,AD10+Prosumer_ANE!$I18+(Prosumer_ANE!$G18+_xlfn.XLOOKUP(AD$34,Prosumer_ANE!$B$14:$B$33,Prosumer_ANE!$G$14:$G$33))+_xlfn.XLOOKUP(AD$34,Prosumer_ANE!$B$14:$B$33,Prosumer_ANE!$J$14:$J$33)+IF(Prosumer_ANE!$O18=0,Prosumer_ANE!$K18,Prosumer_ANE!$O18)+Prosumer_ANE!$T18+Prosumer_ANE!$R18+_xlfn.XLOOKUP(AD$34,Prosumer_ANE!$B$14:$B$33,Prosumer_ANE!$R$14:$R$33))</f>
        <v>137.21549250870663</v>
      </c>
      <c r="AE39" s="190">
        <f>IF(AE10=0,AE10,AE10+Prosumer_ANE!$I18+(Prosumer_ANE!$G18+_xlfn.XLOOKUP(AE$34,Prosumer_ANE!$B$14:$B$33,Prosumer_ANE!$G$14:$G$33))+_xlfn.XLOOKUP(AE$34,Prosumer_ANE!$B$14:$B$33,Prosumer_ANE!$J$14:$J$33)+IF(Prosumer_ANE!$O18=0,Prosumer_ANE!$K18,Prosumer_ANE!$O18)+Prosumer_ANE!$T18+Prosumer_ANE!$R18+_xlfn.XLOOKUP(AE$34,Prosumer_ANE!$B$14:$B$33,Prosumer_ANE!$R$14:$R$33))</f>
        <v>121.49852669242091</v>
      </c>
      <c r="AF39" s="190">
        <f>IF(AF10=0,AF10,AF10+Prosumer_ANE!$I18+(Prosumer_ANE!$G18+_xlfn.XLOOKUP(AF$34,Prosumer_ANE!$B$14:$B$33,Prosumer_ANE!$G$14:$G$33))+_xlfn.XLOOKUP(AF$34,Prosumer_ANE!$B$14:$B$33,Prosumer_ANE!$J$14:$J$33)+IF(Prosumer_ANE!$O18=0,Prosumer_ANE!$K18,Prosumer_ANE!$O18)+Prosumer_ANE!$T18+Prosumer_ANE!$R18+_xlfn.XLOOKUP(AF$34,Prosumer_ANE!$B$14:$B$33,Prosumer_ANE!$R$14:$R$33))</f>
        <v>0</v>
      </c>
      <c r="AG39" s="190">
        <f>IF(AG10=0,AG10,AG10+Prosumer_ANE!$I18+(Prosumer_ANE!$G18+_xlfn.XLOOKUP(AG$34,Prosumer_ANE!$B$14:$B$33,Prosumer_ANE!$G$14:$G$33))+_xlfn.XLOOKUP(AG$34,Prosumer_ANE!$B$14:$B$33,Prosumer_ANE!$J$14:$J$33)+IF(Prosumer_ANE!$O18=0,Prosumer_ANE!$K18,Prosumer_ANE!$O18)+Prosumer_ANE!$T18+Prosumer_ANE!$R18+_xlfn.XLOOKUP(AG$34,Prosumer_ANE!$B$14:$B$33,Prosumer_ANE!$R$14:$R$33))</f>
        <v>0</v>
      </c>
      <c r="AH39" s="190">
        <f>IF(AH10=0,AH10,AH10+Prosumer_ANE!$I18+(Prosumer_ANE!$G18+_xlfn.XLOOKUP(AH$34,Prosumer_ANE!$B$14:$B$33,Prosumer_ANE!$G$14:$G$33))+_xlfn.XLOOKUP(AH$34,Prosumer_ANE!$B$14:$B$33,Prosumer_ANE!$J$14:$J$33)+IF(Prosumer_ANE!$O18=0,Prosumer_ANE!$K18,Prosumer_ANE!$O18)+Prosumer_ANE!$T18+Prosumer_ANE!$R18+_xlfn.XLOOKUP(AH$34,Prosumer_ANE!$B$14:$B$33,Prosumer_ANE!$R$14:$R$33))</f>
        <v>0</v>
      </c>
      <c r="AI39" s="190">
        <f>IF(AI10=0,AI10,AI10+Prosumer_ANE!$I18+(Prosumer_ANE!$G18+_xlfn.XLOOKUP(AI$34,Prosumer_ANE!$B$14:$B$33,Prosumer_ANE!$G$14:$G$33))+_xlfn.XLOOKUP(AI$34,Prosumer_ANE!$B$14:$B$33,Prosumer_ANE!$J$14:$J$33)+IF(Prosumer_ANE!$O18=0,Prosumer_ANE!$K18,Prosumer_ANE!$O18)+Prosumer_ANE!$T18+Prosumer_ANE!$R18+_xlfn.XLOOKUP(AI$34,Prosumer_ANE!$B$14:$B$33,Prosumer_ANE!$R$14:$R$33))</f>
        <v>0</v>
      </c>
      <c r="AJ39" s="190">
        <f>IF(AJ10=0,AJ10,AJ10+Prosumer_ANE!$I18+(Prosumer_ANE!$G18+_xlfn.XLOOKUP(AJ$34,Prosumer_ANE!$B$14:$B$33,Prosumer_ANE!$G$14:$G$33))+_xlfn.XLOOKUP(AJ$34,Prosumer_ANE!$B$14:$B$33,Prosumer_ANE!$J$14:$J$33)+IF(Prosumer_ANE!$O18=0,Prosumer_ANE!$K18,Prosumer_ANE!$O18)+Prosumer_ANE!$T18+Prosumer_ANE!$R18+_xlfn.XLOOKUP(AJ$34,Prosumer_ANE!$B$14:$B$33,Prosumer_ANE!$R$14:$R$33))</f>
        <v>0</v>
      </c>
      <c r="AK39" s="190">
        <f>IF(AK10=0,AK10,AK10+Prosumer_ANE!$I18+(Prosumer_ANE!$G18+_xlfn.XLOOKUP(AK$34,Prosumer_ANE!$B$14:$B$33,Prosumer_ANE!$G$14:$G$33))+_xlfn.XLOOKUP(AK$34,Prosumer_ANE!$B$14:$B$33,Prosumer_ANE!$J$14:$J$33)+IF(Prosumer_ANE!$O18=0,Prosumer_ANE!$K18,Prosumer_ANE!$O18)+Prosumer_ANE!$T18+Prosumer_ANE!$R18+_xlfn.XLOOKUP(AK$34,Prosumer_ANE!$B$14:$B$33,Prosumer_ANE!$R$14:$R$33))</f>
        <v>0</v>
      </c>
      <c r="AL39" s="190">
        <f>IF(AL10=0,AL10,AL10+Prosumer_ANE!$I18+(Prosumer_ANE!$G18+_xlfn.XLOOKUP(AL$34,Prosumer_ANE!$B$14:$B$33,Prosumer_ANE!$G$14:$G$33))+_xlfn.XLOOKUP(AL$34,Prosumer_ANE!$B$14:$B$33,Prosumer_ANE!$J$14:$J$33)+IF(Prosumer_ANE!$O18=0,Prosumer_ANE!$K18,Prosumer_ANE!$O18)+Prosumer_ANE!$T18+Prosumer_ANE!$R18+_xlfn.XLOOKUP(AL$34,Prosumer_ANE!$B$14:$B$33,Prosumer_ANE!$R$14:$R$33))</f>
        <v>0</v>
      </c>
      <c r="AM39" s="190">
        <f>IF(AM10=0,AM10,AM10+Prosumer_ANE!$I18+(Prosumer_ANE!$G18+_xlfn.XLOOKUP(AM$34,Prosumer_ANE!$B$14:$B$33,Prosumer_ANE!$G$14:$G$33))+_xlfn.XLOOKUP(AM$34,Prosumer_ANE!$B$14:$B$33,Prosumer_ANE!$J$14:$J$33)+IF(Prosumer_ANE!$O18=0,Prosumer_ANE!$K18,Prosumer_ANE!$O18)+Prosumer_ANE!$T18+Prosumer_ANE!$R18+_xlfn.XLOOKUP(AM$34,Prosumer_ANE!$B$14:$B$33,Prosumer_ANE!$R$14:$R$33))</f>
        <v>0</v>
      </c>
      <c r="AN39" s="190">
        <f>IF(AN10=0,AN10,AN10+Prosumer_ANE!$I18+(Prosumer_ANE!$G18+_xlfn.XLOOKUP(AN$34,Prosumer_ANE!$B$14:$B$33,Prosumer_ANE!$G$14:$G$33))+_xlfn.XLOOKUP(AN$34,Prosumer_ANE!$B$14:$B$33,Prosumer_ANE!$J$14:$J$33)+IF(Prosumer_ANE!$O18=0,Prosumer_ANE!$K18,Prosumer_ANE!$O18)+Prosumer_ANE!$T18+Prosumer_ANE!$R18+_xlfn.XLOOKUP(AN$34,Prosumer_ANE!$B$14:$B$33,Prosumer_ANE!$R$14:$R$33))</f>
        <v>0</v>
      </c>
      <c r="AO39" s="190">
        <f>IF(AO10=0,AO10,AO10+Prosumer_ANE!$I18+(Prosumer_ANE!$G18+_xlfn.XLOOKUP(AO$34,Prosumer_ANE!$B$14:$B$33,Prosumer_ANE!$G$14:$G$33))+_xlfn.XLOOKUP(AO$34,Prosumer_ANE!$B$14:$B$33,Prosumer_ANE!$J$14:$J$33)+IF(Prosumer_ANE!$O18=0,Prosumer_ANE!$K18,Prosumer_ANE!$O18)+Prosumer_ANE!$T18+Prosumer_ANE!$R18+_xlfn.XLOOKUP(AO$34,Prosumer_ANE!$B$14:$B$33,Prosumer_ANE!$R$14:$R$33))</f>
        <v>0</v>
      </c>
      <c r="AP39" s="190">
        <f>IF(AP10=0,AP10,AP10+Prosumer_ANE!$I18+(Prosumer_ANE!$G18+_xlfn.XLOOKUP(AP$34,Prosumer_ANE!$B$14:$B$33,Prosumer_ANE!$G$14:$G$33))+_xlfn.XLOOKUP(AP$34,Prosumer_ANE!$B$14:$B$33,Prosumer_ANE!$J$14:$J$33)+IF(Prosumer_ANE!$O18=0,Prosumer_ANE!$K18,Prosumer_ANE!$O18)+Prosumer_ANE!$T18+Prosumer_ANE!$R18+_xlfn.XLOOKUP(AP$34,Prosumer_ANE!$B$14:$B$33,Prosumer_ANE!$R$14:$R$33))</f>
        <v>0</v>
      </c>
      <c r="AQ39" s="190">
        <f>IF(AQ10=0,AQ10,AQ10+Prosumer_ANE!$I18+(Prosumer_ANE!$G18+_xlfn.XLOOKUP(AQ$34,Prosumer_ANE!$B$14:$B$33,Prosumer_ANE!$G$14:$G$33))+_xlfn.XLOOKUP(AQ$34,Prosumer_ANE!$B$14:$B$33,Prosumer_ANE!$J$14:$J$33)+IF(Prosumer_ANE!$O18=0,Prosumer_ANE!$K18,Prosumer_ANE!$O18)+Prosumer_ANE!$T18+Prosumer_ANE!$R18+_xlfn.XLOOKUP(AQ$34,Prosumer_ANE!$B$14:$B$33,Prosumer_ANE!$R$14:$R$33))</f>
        <v>0</v>
      </c>
      <c r="AR39" s="190">
        <f>IF(AR10=0,AR10,AR10+Prosumer_ANE!$I18+(Prosumer_ANE!$G18+_xlfn.XLOOKUP(AR$34,Prosumer_ANE!$B$14:$B$33,Prosumer_ANE!$G$14:$G$33))+_xlfn.XLOOKUP(AR$34,Prosumer_ANE!$B$14:$B$33,Prosumer_ANE!$J$14:$J$33)+IF(Prosumer_ANE!$O18=0,Prosumer_ANE!$K18,Prosumer_ANE!$O18)+Prosumer_ANE!$T18+Prosumer_ANE!$R18+_xlfn.XLOOKUP(AR$34,Prosumer_ANE!$B$14:$B$33,Prosumer_ANE!$R$14:$R$33))</f>
        <v>0</v>
      </c>
      <c r="AS39" s="190">
        <f>IF(AS10=0,AS10,AS10+Prosumer_ANE!$I18+(Prosumer_ANE!$G18+_xlfn.XLOOKUP(AS$34,Prosumer_ANE!$B$14:$B$33,Prosumer_ANE!$G$14:$G$33))+_xlfn.XLOOKUP(AS$34,Prosumer_ANE!$B$14:$B$33,Prosumer_ANE!$J$14:$J$33)+IF(Prosumer_ANE!$O18=0,Prosumer_ANE!$K18,Prosumer_ANE!$O18)+Prosumer_ANE!$T18+Prosumer_ANE!$R18+_xlfn.XLOOKUP(AS$34,Prosumer_ANE!$B$14:$B$33,Prosumer_ANE!$R$14:$R$33))</f>
        <v>0</v>
      </c>
      <c r="AT39" s="190">
        <f>IF(AT10=0,AT10,AT10+Prosumer_ANE!$I18+(Prosumer_ANE!$G18+_xlfn.XLOOKUP(AT$34,Prosumer_ANE!$B$14:$B$33,Prosumer_ANE!$G$14:$G$33))+_xlfn.XLOOKUP(AT$34,Prosumer_ANE!$B$14:$B$33,Prosumer_ANE!$J$14:$J$33)+IF(Prosumer_ANE!$O18=0,Prosumer_ANE!$K18,Prosumer_ANE!$O18)+Prosumer_ANE!$T18+Prosumer_ANE!$R18+_xlfn.XLOOKUP(AT$34,Prosumer_ANE!$B$14:$B$33,Prosumer_ANE!$R$14:$R$33))</f>
        <v>0</v>
      </c>
      <c r="AU39" s="190">
        <f>IF(AU10=0,AU10,AU10+Prosumer_ANE!$I18+(Prosumer_ANE!$G18+_xlfn.XLOOKUP(AU$34,Prosumer_ANE!$B$14:$B$33,Prosumer_ANE!$G$14:$G$33))+_xlfn.XLOOKUP(AU$34,Prosumer_ANE!$B$14:$B$33,Prosumer_ANE!$J$14:$J$33)+IF(Prosumer_ANE!$O18=0,Prosumer_ANE!$K18,Prosumer_ANE!$O18)+Prosumer_ANE!$T18+Prosumer_ANE!$R18+_xlfn.XLOOKUP(AU$34,Prosumer_ANE!$B$14:$B$33,Prosumer_ANE!$R$14:$R$33))</f>
        <v>0</v>
      </c>
      <c r="AV39" s="109">
        <v>5</v>
      </c>
    </row>
    <row r="40" spans="2:48">
      <c r="B40" s="109">
        <v>6</v>
      </c>
      <c r="C40" s="190">
        <f>IF(C11=0,C11,C11+IF(Prosumer_ONE!$O19=0,Prosumer_ONE!$K19,Prosumer_ONE!$O19)+(Prosumer_ONE!$G19+_xlfn.XLOOKUP(C$34,Prosumer_ONE!$B$14:$B$33,Prosumer_ONE!$G$14:$G$33))+Prosumer_ONE!$I19+_xlfn.XLOOKUP(C$34,Prosumer_ONE!$B$14:$B$33,Prosumer_ONE!$J$14:$J$33)+Prosumer_ONE!$T19+Prosumer_ONE!$R19+_xlfn.XLOOKUP(C$34,Prosumer_ONE!$B$14:$B$33,Prosumer_ONE!$R$14:$R$33))</f>
        <v>0</v>
      </c>
      <c r="D40" s="190">
        <f>IF(D11=0,D11,D11+IF(Prosumer_ONE!$O19=0,Prosumer_ONE!$K19,Prosumer_ONE!$O19)+(Prosumer_ONE!$G19+_xlfn.XLOOKUP(D$34,Prosumer_ONE!$B$14:$B$33,Prosumer_ONE!$G$14:$G$33))+Prosumer_ONE!$I19+_xlfn.XLOOKUP(D$34,Prosumer_ONE!$B$14:$B$33,Prosumer_ONE!$J$14:$J$33)+Prosumer_ONE!$T19+Prosumer_ONE!$R19+_xlfn.XLOOKUP(D$34,Prosumer_ONE!$B$14:$B$33,Prosumer_ONE!$R$14:$R$33))</f>
        <v>0</v>
      </c>
      <c r="E40" s="190">
        <f>IF(E11=0,E11,E11+IF(Prosumer_ONE!$O19=0,Prosumer_ONE!$K19,Prosumer_ONE!$O19)+(Prosumer_ONE!$G19+_xlfn.XLOOKUP(E$34,Prosumer_ONE!$B$14:$B$33,Prosumer_ONE!$G$14:$G$33))+Prosumer_ONE!$I19+_xlfn.XLOOKUP(E$34,Prosumer_ONE!$B$14:$B$33,Prosumer_ONE!$J$14:$J$33)+Prosumer_ONE!$T19+Prosumer_ONE!$R19+_xlfn.XLOOKUP(E$34,Prosumer_ONE!$B$14:$B$33,Prosumer_ONE!$R$14:$R$33))</f>
        <v>0</v>
      </c>
      <c r="F40" s="190">
        <f>IF(F11=0,F11,F11+IF(Prosumer_ONE!$O19=0,Prosumer_ONE!$K19,Prosumer_ONE!$O19)+(Prosumer_ONE!$G19+_xlfn.XLOOKUP(F$34,Prosumer_ONE!$B$14:$B$33,Prosumer_ONE!$G$14:$G$33))+Prosumer_ONE!$I19+_xlfn.XLOOKUP(F$34,Prosumer_ONE!$B$14:$B$33,Prosumer_ONE!$J$14:$J$33)+Prosumer_ONE!$T19+Prosumer_ONE!$R19+_xlfn.XLOOKUP(F$34,Prosumer_ONE!$B$14:$B$33,Prosumer_ONE!$R$14:$R$33))</f>
        <v>0</v>
      </c>
      <c r="G40" s="190">
        <f>IF(G11=0,G11,G11+IF(Prosumer_ONE!$O19=0,Prosumer_ONE!$K19,Prosumer_ONE!$O19)+(Prosumer_ONE!$G19+_xlfn.XLOOKUP(G$34,Prosumer_ONE!$B$14:$B$33,Prosumer_ONE!$G$14:$G$33))+Prosumer_ONE!$I19+_xlfn.XLOOKUP(G$34,Prosumer_ONE!$B$14:$B$33,Prosumer_ONE!$J$14:$J$33)+Prosumer_ONE!$T19+Prosumer_ONE!$R19+_xlfn.XLOOKUP(G$34,Prosumer_ONE!$B$14:$B$33,Prosumer_ONE!$R$14:$R$33))</f>
        <v>0</v>
      </c>
      <c r="H40" s="190">
        <f>IF(H11=0,H11,H11+IF(Prosumer_ONE!$O19=0,Prosumer_ONE!$K19,Prosumer_ONE!$O19)+(Prosumer_ONE!$G19+_xlfn.XLOOKUP(H$34,Prosumer_ONE!$B$14:$B$33,Prosumer_ONE!$G$14:$G$33))+Prosumer_ONE!$I19+_xlfn.XLOOKUP(H$34,Prosumer_ONE!$B$14:$B$33,Prosumer_ONE!$J$14:$J$33)+Prosumer_ONE!$T19+Prosumer_ONE!$R19+_xlfn.XLOOKUP(H$34,Prosumer_ONE!$B$14:$B$33,Prosumer_ONE!$R$14:$R$33))</f>
        <v>0</v>
      </c>
      <c r="I40" s="190">
        <f>IF(I11=0,I11,I11+IF(Prosumer_ONE!$O19=0,Prosumer_ONE!$K19,Prosumer_ONE!$O19)+(Prosumer_ONE!$G19+_xlfn.XLOOKUP(I$34,Prosumer_ONE!$B$14:$B$33,Prosumer_ONE!$G$14:$G$33))+Prosumer_ONE!$I19+_xlfn.XLOOKUP(I$34,Prosumer_ONE!$B$14:$B$33,Prosumer_ONE!$J$14:$J$33)+Prosumer_ONE!$T19+Prosumer_ONE!$R19+_xlfn.XLOOKUP(I$34,Prosumer_ONE!$B$14:$B$33,Prosumer_ONE!$R$14:$R$33))</f>
        <v>0</v>
      </c>
      <c r="J40" s="190">
        <f>IF(J11=0,J11,J11+IF(Prosumer_ONE!$O19=0,Prosumer_ONE!$K19,Prosumer_ONE!$O19)+(Prosumer_ONE!$G19+_xlfn.XLOOKUP(J$34,Prosumer_ONE!$B$14:$B$33,Prosumer_ONE!$G$14:$G$33))+Prosumer_ONE!$I19+_xlfn.XLOOKUP(J$34,Prosumer_ONE!$B$14:$B$33,Prosumer_ONE!$J$14:$J$33)+Prosumer_ONE!$T19+Prosumer_ONE!$R19+_xlfn.XLOOKUP(J$34,Prosumer_ONE!$B$14:$B$33,Prosumer_ONE!$R$14:$R$33))</f>
        <v>0</v>
      </c>
      <c r="K40" s="190">
        <f>IF(K11=0,K11,K11+IF(Prosumer_ONE!$O19=0,Prosumer_ONE!$K19,Prosumer_ONE!$O19)+(Prosumer_ONE!$G19+_xlfn.XLOOKUP(K$34,Prosumer_ONE!$B$14:$B$33,Prosumer_ONE!$G$14:$G$33))+Prosumer_ONE!$I19+_xlfn.XLOOKUP(K$34,Prosumer_ONE!$B$14:$B$33,Prosumer_ONE!$J$14:$J$33)+Prosumer_ONE!$T19+Prosumer_ONE!$R19+_xlfn.XLOOKUP(K$34,Prosumer_ONE!$B$14:$B$33,Prosumer_ONE!$R$14:$R$33))</f>
        <v>0</v>
      </c>
      <c r="L40" s="190">
        <f>IF(L11=0,L11,L11+IF(Prosumer_ONE!$O19=0,Prosumer_ONE!$K19,Prosumer_ONE!$O19)+(Prosumer_ONE!$G19+_xlfn.XLOOKUP(L$34,Prosumer_ONE!$B$14:$B$33,Prosumer_ONE!$G$14:$G$33))+Prosumer_ONE!$I19+_xlfn.XLOOKUP(L$34,Prosumer_ONE!$B$14:$B$33,Prosumer_ONE!$J$14:$J$33)+Prosumer_ONE!$T19+Prosumer_ONE!$R19+_xlfn.XLOOKUP(L$34,Prosumer_ONE!$B$14:$B$33,Prosumer_ONE!$R$14:$R$33))</f>
        <v>0</v>
      </c>
      <c r="M40" s="190">
        <f>IF(M11=0,M11,M11+IF(Prosumer_ONE!$O19=0,Prosumer_ONE!$K19,Prosumer_ONE!$O19)+(Prosumer_ONE!$G19+_xlfn.XLOOKUP(M$34,Prosumer_ONE!$B$14:$B$33,Prosumer_ONE!$G$14:$G$33))+Prosumer_ONE!$I19+_xlfn.XLOOKUP(M$34,Prosumer_ONE!$B$14:$B$33,Prosumer_ONE!$J$14:$J$33)+Prosumer_ONE!$T19+Prosumer_ONE!$R19+_xlfn.XLOOKUP(M$34,Prosumer_ONE!$B$14:$B$33,Prosumer_ONE!$R$14:$R$33))</f>
        <v>0</v>
      </c>
      <c r="N40" s="190">
        <f>IF(N11=0,N11,N11+IF(Prosumer_ONE!$O19=0,Prosumer_ONE!$K19,Prosumer_ONE!$O19)+(Prosumer_ONE!$G19+_xlfn.XLOOKUP(N$34,Prosumer_ONE!$B$14:$B$33,Prosumer_ONE!$G$14:$G$33))+Prosumer_ONE!$I19+_xlfn.XLOOKUP(N$34,Prosumer_ONE!$B$14:$B$33,Prosumer_ONE!$J$14:$J$33)+Prosumer_ONE!$T19+Prosumer_ONE!$R19+_xlfn.XLOOKUP(N$34,Prosumer_ONE!$B$14:$B$33,Prosumer_ONE!$R$14:$R$33))</f>
        <v>0</v>
      </c>
      <c r="O40" s="190">
        <f>IF(O11=0,O11,O11+IF(Prosumer_ONE!$O19=0,Prosumer_ONE!$K19,Prosumer_ONE!$O19)+(Prosumer_ONE!$G19+_xlfn.XLOOKUP(O$34,Prosumer_ONE!$B$14:$B$33,Prosumer_ONE!$G$14:$G$33))+Prosumer_ONE!$I19+_xlfn.XLOOKUP(O$34,Prosumer_ONE!$B$14:$B$33,Prosumer_ONE!$J$14:$J$33)+Prosumer_ONE!$T19+Prosumer_ONE!$R19+_xlfn.XLOOKUP(O$34,Prosumer_ONE!$B$14:$B$33,Prosumer_ONE!$R$14:$R$33))</f>
        <v>0</v>
      </c>
      <c r="P40" s="190">
        <f>IF(P11=0,P11,P11+IF(Prosumer_ONE!$O19=0,Prosumer_ONE!$K19,Prosumer_ONE!$O19)+(Prosumer_ONE!$G19+_xlfn.XLOOKUP(P$34,Prosumer_ONE!$B$14:$B$33,Prosumer_ONE!$G$14:$G$33))+Prosumer_ONE!$I19+_xlfn.XLOOKUP(P$34,Prosumer_ONE!$B$14:$B$33,Prosumer_ONE!$J$14:$J$33)+Prosumer_ONE!$T19+Prosumer_ONE!$R19+_xlfn.XLOOKUP(P$34,Prosumer_ONE!$B$14:$B$33,Prosumer_ONE!$R$14:$R$33))</f>
        <v>0</v>
      </c>
      <c r="Q40" s="190">
        <f>IF(Q11=0,Q11,Q11+IF(Prosumer_ONE!$O19=0,Prosumer_ONE!$K19,Prosumer_ONE!$O19)+(Prosumer_ONE!$G19+_xlfn.XLOOKUP(Q$34,Prosumer_ONE!$B$14:$B$33,Prosumer_ONE!$G$14:$G$33))+Prosumer_ONE!$I19+_xlfn.XLOOKUP(Q$34,Prosumer_ONE!$B$14:$B$33,Prosumer_ONE!$J$14:$J$33)+Prosumer_ONE!$T19+Prosumer_ONE!$R19+_xlfn.XLOOKUP(Q$34,Prosumer_ONE!$B$14:$B$33,Prosumer_ONE!$R$14:$R$33))</f>
        <v>0</v>
      </c>
      <c r="R40" s="190">
        <f>IF(R11=0,R11,R11+IF(Prosumer_ONE!$O19=0,Prosumer_ONE!$K19,Prosumer_ONE!$O19)+(Prosumer_ONE!$G19+_xlfn.XLOOKUP(R$34,Prosumer_ONE!$B$14:$B$33,Prosumer_ONE!$G$14:$G$33))+Prosumer_ONE!$I19+_xlfn.XLOOKUP(R$34,Prosumer_ONE!$B$14:$B$33,Prosumer_ONE!$J$14:$J$33)+Prosumer_ONE!$T19+Prosumer_ONE!$R19+_xlfn.XLOOKUP(R$34,Prosumer_ONE!$B$14:$B$33,Prosumer_ONE!$R$14:$R$33))</f>
        <v>0</v>
      </c>
      <c r="S40" s="190">
        <f>IF(S11=0,S11,S11+IF(Prosumer_ONE!$O19=0,Prosumer_ONE!$K19,Prosumer_ONE!$O19)+(Prosumer_ONE!$G19+_xlfn.XLOOKUP(S$34,Prosumer_ONE!$B$14:$B$33,Prosumer_ONE!$G$14:$G$33))+Prosumer_ONE!$I19+_xlfn.XLOOKUP(S$34,Prosumer_ONE!$B$14:$B$33,Prosumer_ONE!$J$14:$J$33)+Prosumer_ONE!$T19+Prosumer_ONE!$R19+_xlfn.XLOOKUP(S$34,Prosumer_ONE!$B$14:$B$33,Prosumer_ONE!$R$14:$R$33))</f>
        <v>0</v>
      </c>
      <c r="T40" s="190">
        <f>IF(T11=0,T11,T11+IF(Prosumer_ONE!$O19=0,Prosumer_ONE!$K19,Prosumer_ONE!$O19)+(Prosumer_ONE!$G19+_xlfn.XLOOKUP(T$34,Prosumer_ONE!$B$14:$B$33,Prosumer_ONE!$G$14:$G$33))+Prosumer_ONE!$I19+_xlfn.XLOOKUP(T$34,Prosumer_ONE!$B$14:$B$33,Prosumer_ONE!$J$14:$J$33)+Prosumer_ONE!$T19+Prosumer_ONE!$R19+_xlfn.XLOOKUP(T$34,Prosumer_ONE!$B$14:$B$33,Prosumer_ONE!$R$14:$R$33))</f>
        <v>0</v>
      </c>
      <c r="U40" s="190">
        <f>IF(U11=0,U11,U11+IF(Prosumer_ONE!$O19=0,Prosumer_ONE!$K19,Prosumer_ONE!$O19)+(Prosumer_ONE!$G19+_xlfn.XLOOKUP(U$34,Prosumer_ONE!$B$14:$B$33,Prosumer_ONE!$G$14:$G$33))+Prosumer_ONE!$I19+_xlfn.XLOOKUP(U$34,Prosumer_ONE!$B$14:$B$33,Prosumer_ONE!$J$14:$J$33)+Prosumer_ONE!$T19+Prosumer_ONE!$R19+_xlfn.XLOOKUP(U$34,Prosumer_ONE!$B$14:$B$33,Prosumer_ONE!$R$14:$R$33))</f>
        <v>0</v>
      </c>
      <c r="V40" s="190">
        <f>IF(V11=0,V11,V11+IF(Prosumer_ONE!$O19=0,Prosumer_ONE!$K19,Prosumer_ONE!$O19)+(Prosumer_ONE!$G19+_xlfn.XLOOKUP(V$34,Prosumer_ONE!$B$14:$B$33,Prosumer_ONE!$G$14:$G$33))+Prosumer_ONE!$I19+_xlfn.XLOOKUP(V$34,Prosumer_ONE!$B$14:$B$33,Prosumer_ONE!$J$14:$J$33)+Prosumer_ONE!$T19+Prosumer_ONE!$R19+_xlfn.XLOOKUP(V$34,Prosumer_ONE!$B$14:$B$33,Prosumer_ONE!$R$14:$R$33))</f>
        <v>0</v>
      </c>
      <c r="W40" s="109">
        <v>6</v>
      </c>
      <c r="Y40" s="109">
        <v>11</v>
      </c>
      <c r="AA40" s="109">
        <v>6</v>
      </c>
      <c r="AB40" s="190">
        <f>IF(AB11=0,AB11,AB11+Prosumer_ANE!$I19+(Prosumer_ANE!$G19+_xlfn.XLOOKUP(AB$34,Prosumer_ANE!$B$14:$B$33,Prosumer_ANE!$G$14:$G$33))+_xlfn.XLOOKUP(AB$34,Prosumer_ANE!$B$14:$B$33,Prosumer_ANE!$J$14:$J$33)+IF(Prosumer_ANE!$O19=0,Prosumer_ANE!$K19,Prosumer_ANE!$O19)+Prosumer_ANE!$T19+Prosumer_ANE!$R19+_xlfn.XLOOKUP(AB$34,Prosumer_ANE!$B$14:$B$33,Prosumer_ANE!$R$14:$R$33))</f>
        <v>0</v>
      </c>
      <c r="AC40" s="190">
        <f>IF(AC11=0,AC11,AC11+Prosumer_ANE!$I19+(Prosumer_ANE!$G19+_xlfn.XLOOKUP(AC$34,Prosumer_ANE!$B$14:$B$33,Prosumer_ANE!$G$14:$G$33))+_xlfn.XLOOKUP(AC$34,Prosumer_ANE!$B$14:$B$33,Prosumer_ANE!$J$14:$J$33)+IF(Prosumer_ANE!$O19=0,Prosumer_ANE!$K19,Prosumer_ANE!$O19)+Prosumer_ANE!$T19+Prosumer_ANE!$R19+_xlfn.XLOOKUP(AC$34,Prosumer_ANE!$B$14:$B$33,Prosumer_ANE!$R$14:$R$33))</f>
        <v>0</v>
      </c>
      <c r="AD40" s="190">
        <f>IF(AD11=0,AD11,AD11+Prosumer_ANE!$I19+(Prosumer_ANE!$G19+_xlfn.XLOOKUP(AD$34,Prosumer_ANE!$B$14:$B$33,Prosumer_ANE!$G$14:$G$33))+_xlfn.XLOOKUP(AD$34,Prosumer_ANE!$B$14:$B$33,Prosumer_ANE!$J$14:$J$33)+IF(Prosumer_ANE!$O19=0,Prosumer_ANE!$K19,Prosumer_ANE!$O19)+Prosumer_ANE!$T19+Prosumer_ANE!$R19+_xlfn.XLOOKUP(AD$34,Prosumer_ANE!$B$14:$B$33,Prosumer_ANE!$R$14:$R$33))</f>
        <v>0</v>
      </c>
      <c r="AE40" s="190">
        <f>IF(AE11=0,AE11,AE11+Prosumer_ANE!$I19+(Prosumer_ANE!$G19+_xlfn.XLOOKUP(AE$34,Prosumer_ANE!$B$14:$B$33,Prosumer_ANE!$G$14:$G$33))+_xlfn.XLOOKUP(AE$34,Prosumer_ANE!$B$14:$B$33,Prosumer_ANE!$J$14:$J$33)+IF(Prosumer_ANE!$O19=0,Prosumer_ANE!$K19,Prosumer_ANE!$O19)+Prosumer_ANE!$T19+Prosumer_ANE!$R19+_xlfn.XLOOKUP(AE$34,Prosumer_ANE!$B$14:$B$33,Prosumer_ANE!$R$14:$R$33))</f>
        <v>0</v>
      </c>
      <c r="AF40" s="190">
        <f>IF(AF11=0,AF11,AF11+Prosumer_ANE!$I19+(Prosumer_ANE!$G19+_xlfn.XLOOKUP(AF$34,Prosumer_ANE!$B$14:$B$33,Prosumer_ANE!$G$14:$G$33))+_xlfn.XLOOKUP(AF$34,Prosumer_ANE!$B$14:$B$33,Prosumer_ANE!$J$14:$J$33)+IF(Prosumer_ANE!$O19=0,Prosumer_ANE!$K19,Prosumer_ANE!$O19)+Prosumer_ANE!$T19+Prosumer_ANE!$R19+_xlfn.XLOOKUP(AF$34,Prosumer_ANE!$B$14:$B$33,Prosumer_ANE!$R$14:$R$33))</f>
        <v>0</v>
      </c>
      <c r="AG40" s="190">
        <f>IF(AG11=0,AG11,AG11+Prosumer_ANE!$I19+(Prosumer_ANE!$G19+_xlfn.XLOOKUP(AG$34,Prosumer_ANE!$B$14:$B$33,Prosumer_ANE!$G$14:$G$33))+_xlfn.XLOOKUP(AG$34,Prosumer_ANE!$B$14:$B$33,Prosumer_ANE!$J$14:$J$33)+IF(Prosumer_ANE!$O19=0,Prosumer_ANE!$K19,Prosumer_ANE!$O19)+Prosumer_ANE!$T19+Prosumer_ANE!$R19+_xlfn.XLOOKUP(AG$34,Prosumer_ANE!$B$14:$B$33,Prosumer_ANE!$R$14:$R$33))</f>
        <v>0</v>
      </c>
      <c r="AH40" s="190">
        <f>IF(AH11=0,AH11,AH11+Prosumer_ANE!$I19+(Prosumer_ANE!$G19+_xlfn.XLOOKUP(AH$34,Prosumer_ANE!$B$14:$B$33,Prosumer_ANE!$G$14:$G$33))+_xlfn.XLOOKUP(AH$34,Prosumer_ANE!$B$14:$B$33,Prosumer_ANE!$J$14:$J$33)+IF(Prosumer_ANE!$O19=0,Prosumer_ANE!$K19,Prosumer_ANE!$O19)+Prosumer_ANE!$T19+Prosumer_ANE!$R19+_xlfn.XLOOKUP(AH$34,Prosumer_ANE!$B$14:$B$33,Prosumer_ANE!$R$14:$R$33))</f>
        <v>0</v>
      </c>
      <c r="AI40" s="190">
        <f>IF(AI11=0,AI11,AI11+Prosumer_ANE!$I19+(Prosumer_ANE!$G19+_xlfn.XLOOKUP(AI$34,Prosumer_ANE!$B$14:$B$33,Prosumer_ANE!$G$14:$G$33))+_xlfn.XLOOKUP(AI$34,Prosumer_ANE!$B$14:$B$33,Prosumer_ANE!$J$14:$J$33)+IF(Prosumer_ANE!$O19=0,Prosumer_ANE!$K19,Prosumer_ANE!$O19)+Prosumer_ANE!$T19+Prosumer_ANE!$R19+_xlfn.XLOOKUP(AI$34,Prosumer_ANE!$B$14:$B$33,Prosumer_ANE!$R$14:$R$33))</f>
        <v>0</v>
      </c>
      <c r="AJ40" s="190">
        <f>IF(AJ11=0,AJ11,AJ11+Prosumer_ANE!$I19+(Prosumer_ANE!$G19+_xlfn.XLOOKUP(AJ$34,Prosumer_ANE!$B$14:$B$33,Prosumer_ANE!$G$14:$G$33))+_xlfn.XLOOKUP(AJ$34,Prosumer_ANE!$B$14:$B$33,Prosumer_ANE!$J$14:$J$33)+IF(Prosumer_ANE!$O19=0,Prosumer_ANE!$K19,Prosumer_ANE!$O19)+Prosumer_ANE!$T19+Prosumer_ANE!$R19+_xlfn.XLOOKUP(AJ$34,Prosumer_ANE!$B$14:$B$33,Prosumer_ANE!$R$14:$R$33))</f>
        <v>0</v>
      </c>
      <c r="AK40" s="190">
        <f>IF(AK11=0,AK11,AK11+Prosumer_ANE!$I19+(Prosumer_ANE!$G19+_xlfn.XLOOKUP(AK$34,Prosumer_ANE!$B$14:$B$33,Prosumer_ANE!$G$14:$G$33))+_xlfn.XLOOKUP(AK$34,Prosumer_ANE!$B$14:$B$33,Prosumer_ANE!$J$14:$J$33)+IF(Prosumer_ANE!$O19=0,Prosumer_ANE!$K19,Prosumer_ANE!$O19)+Prosumer_ANE!$T19+Prosumer_ANE!$R19+_xlfn.XLOOKUP(AK$34,Prosumer_ANE!$B$14:$B$33,Prosumer_ANE!$R$14:$R$33))</f>
        <v>0</v>
      </c>
      <c r="AL40" s="190">
        <f>IF(AL11=0,AL11,AL11+Prosumer_ANE!$I19+(Prosumer_ANE!$G19+_xlfn.XLOOKUP(AL$34,Prosumer_ANE!$B$14:$B$33,Prosumer_ANE!$G$14:$G$33))+_xlfn.XLOOKUP(AL$34,Prosumer_ANE!$B$14:$B$33,Prosumer_ANE!$J$14:$J$33)+IF(Prosumer_ANE!$O19=0,Prosumer_ANE!$K19,Prosumer_ANE!$O19)+Prosumer_ANE!$T19+Prosumer_ANE!$R19+_xlfn.XLOOKUP(AL$34,Prosumer_ANE!$B$14:$B$33,Prosumer_ANE!$R$14:$R$33))</f>
        <v>0</v>
      </c>
      <c r="AM40" s="190">
        <f>IF(AM11=0,AM11,AM11+Prosumer_ANE!$I19+(Prosumer_ANE!$G19+_xlfn.XLOOKUP(AM$34,Prosumer_ANE!$B$14:$B$33,Prosumer_ANE!$G$14:$G$33))+_xlfn.XLOOKUP(AM$34,Prosumer_ANE!$B$14:$B$33,Prosumer_ANE!$J$14:$J$33)+IF(Prosumer_ANE!$O19=0,Prosumer_ANE!$K19,Prosumer_ANE!$O19)+Prosumer_ANE!$T19+Prosumer_ANE!$R19+_xlfn.XLOOKUP(AM$34,Prosumer_ANE!$B$14:$B$33,Prosumer_ANE!$R$14:$R$33))</f>
        <v>0</v>
      </c>
      <c r="AN40" s="190">
        <f>IF(AN11=0,AN11,AN11+Prosumer_ANE!$I19+(Prosumer_ANE!$G19+_xlfn.XLOOKUP(AN$34,Prosumer_ANE!$B$14:$B$33,Prosumer_ANE!$G$14:$G$33))+_xlfn.XLOOKUP(AN$34,Prosumer_ANE!$B$14:$B$33,Prosumer_ANE!$J$14:$J$33)+IF(Prosumer_ANE!$O19=0,Prosumer_ANE!$K19,Prosumer_ANE!$O19)+Prosumer_ANE!$T19+Prosumer_ANE!$R19+_xlfn.XLOOKUP(AN$34,Prosumer_ANE!$B$14:$B$33,Prosumer_ANE!$R$14:$R$33))</f>
        <v>0</v>
      </c>
      <c r="AO40" s="190">
        <f>IF(AO11=0,AO11,AO11+Prosumer_ANE!$I19+(Prosumer_ANE!$G19+_xlfn.XLOOKUP(AO$34,Prosumer_ANE!$B$14:$B$33,Prosumer_ANE!$G$14:$G$33))+_xlfn.XLOOKUP(AO$34,Prosumer_ANE!$B$14:$B$33,Prosumer_ANE!$J$14:$J$33)+IF(Prosumer_ANE!$O19=0,Prosumer_ANE!$K19,Prosumer_ANE!$O19)+Prosumer_ANE!$T19+Prosumer_ANE!$R19+_xlfn.XLOOKUP(AO$34,Prosumer_ANE!$B$14:$B$33,Prosumer_ANE!$R$14:$R$33))</f>
        <v>0</v>
      </c>
      <c r="AP40" s="190">
        <f>IF(AP11=0,AP11,AP11+Prosumer_ANE!$I19+(Prosumer_ANE!$G19+_xlfn.XLOOKUP(AP$34,Prosumer_ANE!$B$14:$B$33,Prosumer_ANE!$G$14:$G$33))+_xlfn.XLOOKUP(AP$34,Prosumer_ANE!$B$14:$B$33,Prosumer_ANE!$J$14:$J$33)+IF(Prosumer_ANE!$O19=0,Prosumer_ANE!$K19,Prosumer_ANE!$O19)+Prosumer_ANE!$T19+Prosumer_ANE!$R19+_xlfn.XLOOKUP(AP$34,Prosumer_ANE!$B$14:$B$33,Prosumer_ANE!$R$14:$R$33))</f>
        <v>0</v>
      </c>
      <c r="AQ40" s="190">
        <f>IF(AQ11=0,AQ11,AQ11+Prosumer_ANE!$I19+(Prosumer_ANE!$G19+_xlfn.XLOOKUP(AQ$34,Prosumer_ANE!$B$14:$B$33,Prosumer_ANE!$G$14:$G$33))+_xlfn.XLOOKUP(AQ$34,Prosumer_ANE!$B$14:$B$33,Prosumer_ANE!$J$14:$J$33)+IF(Prosumer_ANE!$O19=0,Prosumer_ANE!$K19,Prosumer_ANE!$O19)+Prosumer_ANE!$T19+Prosumer_ANE!$R19+_xlfn.XLOOKUP(AQ$34,Prosumer_ANE!$B$14:$B$33,Prosumer_ANE!$R$14:$R$33))</f>
        <v>0</v>
      </c>
      <c r="AR40" s="190">
        <f>IF(AR11=0,AR11,AR11+Prosumer_ANE!$I19+(Prosumer_ANE!$G19+_xlfn.XLOOKUP(AR$34,Prosumer_ANE!$B$14:$B$33,Prosumer_ANE!$G$14:$G$33))+_xlfn.XLOOKUP(AR$34,Prosumer_ANE!$B$14:$B$33,Prosumer_ANE!$J$14:$J$33)+IF(Prosumer_ANE!$O19=0,Prosumer_ANE!$K19,Prosumer_ANE!$O19)+Prosumer_ANE!$T19+Prosumer_ANE!$R19+_xlfn.XLOOKUP(AR$34,Prosumer_ANE!$B$14:$B$33,Prosumer_ANE!$R$14:$R$33))</f>
        <v>0</v>
      </c>
      <c r="AS40" s="190">
        <f>IF(AS11=0,AS11,AS11+Prosumer_ANE!$I19+(Prosumer_ANE!$G19+_xlfn.XLOOKUP(AS$34,Prosumer_ANE!$B$14:$B$33,Prosumer_ANE!$G$14:$G$33))+_xlfn.XLOOKUP(AS$34,Prosumer_ANE!$B$14:$B$33,Prosumer_ANE!$J$14:$J$33)+IF(Prosumer_ANE!$O19=0,Prosumer_ANE!$K19,Prosumer_ANE!$O19)+Prosumer_ANE!$T19+Prosumer_ANE!$R19+_xlfn.XLOOKUP(AS$34,Prosumer_ANE!$B$14:$B$33,Prosumer_ANE!$R$14:$R$33))</f>
        <v>0</v>
      </c>
      <c r="AT40" s="190">
        <f>IF(AT11=0,AT11,AT11+Prosumer_ANE!$I19+(Prosumer_ANE!$G19+_xlfn.XLOOKUP(AT$34,Prosumer_ANE!$B$14:$B$33,Prosumer_ANE!$G$14:$G$33))+_xlfn.XLOOKUP(AT$34,Prosumer_ANE!$B$14:$B$33,Prosumer_ANE!$J$14:$J$33)+IF(Prosumer_ANE!$O19=0,Prosumer_ANE!$K19,Prosumer_ANE!$O19)+Prosumer_ANE!$T19+Prosumer_ANE!$R19+_xlfn.XLOOKUP(AT$34,Prosumer_ANE!$B$14:$B$33,Prosumer_ANE!$R$14:$R$33))</f>
        <v>0</v>
      </c>
      <c r="AU40" s="190">
        <f>IF(AU11=0,AU11,AU11+Prosumer_ANE!$I19+(Prosumer_ANE!$G19+_xlfn.XLOOKUP(AU$34,Prosumer_ANE!$B$14:$B$33,Prosumer_ANE!$G$14:$G$33))+_xlfn.XLOOKUP(AU$34,Prosumer_ANE!$B$14:$B$33,Prosumer_ANE!$J$14:$J$33)+IF(Prosumer_ANE!$O19=0,Prosumer_ANE!$K19,Prosumer_ANE!$O19)+Prosumer_ANE!$T19+Prosumer_ANE!$R19+_xlfn.XLOOKUP(AU$34,Prosumer_ANE!$B$14:$B$33,Prosumer_ANE!$R$14:$R$33))</f>
        <v>0</v>
      </c>
      <c r="AV40" s="109">
        <v>6</v>
      </c>
    </row>
    <row r="41" spans="2:48">
      <c r="B41" s="109">
        <v>7</v>
      </c>
      <c r="C41" s="190">
        <f>IF(C12=0,C12,C12+IF(Prosumer_ONE!$O20=0,Prosumer_ONE!$K20,Prosumer_ONE!$O20)+(Prosumer_ONE!$G20+_xlfn.XLOOKUP(C$34,Prosumer_ONE!$B$14:$B$33,Prosumer_ONE!$G$14:$G$33))+Prosumer_ONE!$I20+_xlfn.XLOOKUP(C$34,Prosumer_ONE!$B$14:$B$33,Prosumer_ONE!$J$14:$J$33)+Prosumer_ONE!$T20+Prosumer_ONE!$R20+_xlfn.XLOOKUP(C$34,Prosumer_ONE!$B$14:$B$33,Prosumer_ONE!$R$14:$R$33))</f>
        <v>0</v>
      </c>
      <c r="D41" s="190">
        <f>IF(D12=0,D12,D12+IF(Prosumer_ONE!$O20=0,Prosumer_ONE!$K20,Prosumer_ONE!$O20)+(Prosumer_ONE!$G20+_xlfn.XLOOKUP(D$34,Prosumer_ONE!$B$14:$B$33,Prosumer_ONE!$G$14:$G$33))+Prosumer_ONE!$I20+_xlfn.XLOOKUP(D$34,Prosumer_ONE!$B$14:$B$33,Prosumer_ONE!$J$14:$J$33)+Prosumer_ONE!$T20+Prosumer_ONE!$R20+_xlfn.XLOOKUP(D$34,Prosumer_ONE!$B$14:$B$33,Prosumer_ONE!$R$14:$R$33))</f>
        <v>0</v>
      </c>
      <c r="E41" s="190">
        <f>IF(E12=0,E12,E12+IF(Prosumer_ONE!$O20=0,Prosumer_ONE!$K20,Prosumer_ONE!$O20)+(Prosumer_ONE!$G20+_xlfn.XLOOKUP(E$34,Prosumer_ONE!$B$14:$B$33,Prosumer_ONE!$G$14:$G$33))+Prosumer_ONE!$I20+_xlfn.XLOOKUP(E$34,Prosumer_ONE!$B$14:$B$33,Prosumer_ONE!$J$14:$J$33)+Prosumer_ONE!$T20+Prosumer_ONE!$R20+_xlfn.XLOOKUP(E$34,Prosumer_ONE!$B$14:$B$33,Prosumer_ONE!$R$14:$R$33))</f>
        <v>0</v>
      </c>
      <c r="F41" s="190">
        <f>IF(F12=0,F12,F12+IF(Prosumer_ONE!$O20=0,Prosumer_ONE!$K20,Prosumer_ONE!$O20)+(Prosumer_ONE!$G20+_xlfn.XLOOKUP(F$34,Prosumer_ONE!$B$14:$B$33,Prosumer_ONE!$G$14:$G$33))+Prosumer_ONE!$I20+_xlfn.XLOOKUP(F$34,Prosumer_ONE!$B$14:$B$33,Prosumer_ONE!$J$14:$J$33)+Prosumer_ONE!$T20+Prosumer_ONE!$R20+_xlfn.XLOOKUP(F$34,Prosumer_ONE!$B$14:$B$33,Prosumer_ONE!$R$14:$R$33))</f>
        <v>0</v>
      </c>
      <c r="G41" s="190">
        <f>IF(G12=0,G12,G12+IF(Prosumer_ONE!$O20=0,Prosumer_ONE!$K20,Prosumer_ONE!$O20)+(Prosumer_ONE!$G20+_xlfn.XLOOKUP(G$34,Prosumer_ONE!$B$14:$B$33,Prosumer_ONE!$G$14:$G$33))+Prosumer_ONE!$I20+_xlfn.XLOOKUP(G$34,Prosumer_ONE!$B$14:$B$33,Prosumer_ONE!$J$14:$J$33)+Prosumer_ONE!$T20+Prosumer_ONE!$R20+_xlfn.XLOOKUP(G$34,Prosumer_ONE!$B$14:$B$33,Prosumer_ONE!$R$14:$R$33))</f>
        <v>0</v>
      </c>
      <c r="H41" s="190">
        <f>IF(H12=0,H12,H12+IF(Prosumer_ONE!$O20=0,Prosumer_ONE!$K20,Prosumer_ONE!$O20)+(Prosumer_ONE!$G20+_xlfn.XLOOKUP(H$34,Prosumer_ONE!$B$14:$B$33,Prosumer_ONE!$G$14:$G$33))+Prosumer_ONE!$I20+_xlfn.XLOOKUP(H$34,Prosumer_ONE!$B$14:$B$33,Prosumer_ONE!$J$14:$J$33)+Prosumer_ONE!$T20+Prosumer_ONE!$R20+_xlfn.XLOOKUP(H$34,Prosumer_ONE!$B$14:$B$33,Prosumer_ONE!$R$14:$R$33))</f>
        <v>0</v>
      </c>
      <c r="I41" s="190">
        <f>IF(I12=0,I12,I12+IF(Prosumer_ONE!$O20=0,Prosumer_ONE!$K20,Prosumer_ONE!$O20)+(Prosumer_ONE!$G20+_xlfn.XLOOKUP(I$34,Prosumer_ONE!$B$14:$B$33,Prosumer_ONE!$G$14:$G$33))+Prosumer_ONE!$I20+_xlfn.XLOOKUP(I$34,Prosumer_ONE!$B$14:$B$33,Prosumer_ONE!$J$14:$J$33)+Prosumer_ONE!$T20+Prosumer_ONE!$R20+_xlfn.XLOOKUP(I$34,Prosumer_ONE!$B$14:$B$33,Prosumer_ONE!$R$14:$R$33))</f>
        <v>0</v>
      </c>
      <c r="J41" s="190">
        <f>IF(J12=0,J12,J12+IF(Prosumer_ONE!$O20=0,Prosumer_ONE!$K20,Prosumer_ONE!$O20)+(Prosumer_ONE!$G20+_xlfn.XLOOKUP(J$34,Prosumer_ONE!$B$14:$B$33,Prosumer_ONE!$G$14:$G$33))+Prosumer_ONE!$I20+_xlfn.XLOOKUP(J$34,Prosumer_ONE!$B$14:$B$33,Prosumer_ONE!$J$14:$J$33)+Prosumer_ONE!$T20+Prosumer_ONE!$R20+_xlfn.XLOOKUP(J$34,Prosumer_ONE!$B$14:$B$33,Prosumer_ONE!$R$14:$R$33))</f>
        <v>0</v>
      </c>
      <c r="K41" s="190">
        <f>IF(K12=0,K12,K12+IF(Prosumer_ONE!$O20=0,Prosumer_ONE!$K20,Prosumer_ONE!$O20)+(Prosumer_ONE!$G20+_xlfn.XLOOKUP(K$34,Prosumer_ONE!$B$14:$B$33,Prosumer_ONE!$G$14:$G$33))+Prosumer_ONE!$I20+_xlfn.XLOOKUP(K$34,Prosumer_ONE!$B$14:$B$33,Prosumer_ONE!$J$14:$J$33)+Prosumer_ONE!$T20+Prosumer_ONE!$R20+_xlfn.XLOOKUP(K$34,Prosumer_ONE!$B$14:$B$33,Prosumer_ONE!$R$14:$R$33))</f>
        <v>0</v>
      </c>
      <c r="L41" s="190">
        <f>IF(L12=0,L12,L12+IF(Prosumer_ONE!$O20=0,Prosumer_ONE!$K20,Prosumer_ONE!$O20)+(Prosumer_ONE!$G20+_xlfn.XLOOKUP(L$34,Prosumer_ONE!$B$14:$B$33,Prosumer_ONE!$G$14:$G$33))+Prosumer_ONE!$I20+_xlfn.XLOOKUP(L$34,Prosumer_ONE!$B$14:$B$33,Prosumer_ONE!$J$14:$J$33)+Prosumer_ONE!$T20+Prosumer_ONE!$R20+_xlfn.XLOOKUP(L$34,Prosumer_ONE!$B$14:$B$33,Prosumer_ONE!$R$14:$R$33))</f>
        <v>0</v>
      </c>
      <c r="M41" s="190">
        <f>IF(M12=0,M12,M12+IF(Prosumer_ONE!$O20=0,Prosumer_ONE!$K20,Prosumer_ONE!$O20)+(Prosumer_ONE!$G20+_xlfn.XLOOKUP(M$34,Prosumer_ONE!$B$14:$B$33,Prosumer_ONE!$G$14:$G$33))+Prosumer_ONE!$I20+_xlfn.XLOOKUP(M$34,Prosumer_ONE!$B$14:$B$33,Prosumer_ONE!$J$14:$J$33)+Prosumer_ONE!$T20+Prosumer_ONE!$R20+_xlfn.XLOOKUP(M$34,Prosumer_ONE!$B$14:$B$33,Prosumer_ONE!$R$14:$R$33))</f>
        <v>0</v>
      </c>
      <c r="N41" s="190">
        <f>IF(N12=0,N12,N12+IF(Prosumer_ONE!$O20=0,Prosumer_ONE!$K20,Prosumer_ONE!$O20)+(Prosumer_ONE!$G20+_xlfn.XLOOKUP(N$34,Prosumer_ONE!$B$14:$B$33,Prosumer_ONE!$G$14:$G$33))+Prosumer_ONE!$I20+_xlfn.XLOOKUP(N$34,Prosumer_ONE!$B$14:$B$33,Prosumer_ONE!$J$14:$J$33)+Prosumer_ONE!$T20+Prosumer_ONE!$R20+_xlfn.XLOOKUP(N$34,Prosumer_ONE!$B$14:$B$33,Prosumer_ONE!$R$14:$R$33))</f>
        <v>0</v>
      </c>
      <c r="O41" s="190">
        <f>IF(O12=0,O12,O12+IF(Prosumer_ONE!$O20=0,Prosumer_ONE!$K20,Prosumer_ONE!$O20)+(Prosumer_ONE!$G20+_xlfn.XLOOKUP(O$34,Prosumer_ONE!$B$14:$B$33,Prosumer_ONE!$G$14:$G$33))+Prosumer_ONE!$I20+_xlfn.XLOOKUP(O$34,Prosumer_ONE!$B$14:$B$33,Prosumer_ONE!$J$14:$J$33)+Prosumer_ONE!$T20+Prosumer_ONE!$R20+_xlfn.XLOOKUP(O$34,Prosumer_ONE!$B$14:$B$33,Prosumer_ONE!$R$14:$R$33))</f>
        <v>0</v>
      </c>
      <c r="P41" s="190">
        <f>IF(P12=0,P12,P12+IF(Prosumer_ONE!$O20=0,Prosumer_ONE!$K20,Prosumer_ONE!$O20)+(Prosumer_ONE!$G20+_xlfn.XLOOKUP(P$34,Prosumer_ONE!$B$14:$B$33,Prosumer_ONE!$G$14:$G$33))+Prosumer_ONE!$I20+_xlfn.XLOOKUP(P$34,Prosumer_ONE!$B$14:$B$33,Prosumer_ONE!$J$14:$J$33)+Prosumer_ONE!$T20+Prosumer_ONE!$R20+_xlfn.XLOOKUP(P$34,Prosumer_ONE!$B$14:$B$33,Prosumer_ONE!$R$14:$R$33))</f>
        <v>0</v>
      </c>
      <c r="Q41" s="190">
        <f>IF(Q12=0,Q12,Q12+IF(Prosumer_ONE!$O20=0,Prosumer_ONE!$K20,Prosumer_ONE!$O20)+(Prosumer_ONE!$G20+_xlfn.XLOOKUP(Q$34,Prosumer_ONE!$B$14:$B$33,Prosumer_ONE!$G$14:$G$33))+Prosumer_ONE!$I20+_xlfn.XLOOKUP(Q$34,Prosumer_ONE!$B$14:$B$33,Prosumer_ONE!$J$14:$J$33)+Prosumer_ONE!$T20+Prosumer_ONE!$R20+_xlfn.XLOOKUP(Q$34,Prosumer_ONE!$B$14:$B$33,Prosumer_ONE!$R$14:$R$33))</f>
        <v>0</v>
      </c>
      <c r="R41" s="190">
        <f>IF(R12=0,R12,R12+IF(Prosumer_ONE!$O20=0,Prosumer_ONE!$K20,Prosumer_ONE!$O20)+(Prosumer_ONE!$G20+_xlfn.XLOOKUP(R$34,Prosumer_ONE!$B$14:$B$33,Prosumer_ONE!$G$14:$G$33))+Prosumer_ONE!$I20+_xlfn.XLOOKUP(R$34,Prosumer_ONE!$B$14:$B$33,Prosumer_ONE!$J$14:$J$33)+Prosumer_ONE!$T20+Prosumer_ONE!$R20+_xlfn.XLOOKUP(R$34,Prosumer_ONE!$B$14:$B$33,Prosumer_ONE!$R$14:$R$33))</f>
        <v>0</v>
      </c>
      <c r="S41" s="190">
        <f>IF(S12=0,S12,S12+IF(Prosumer_ONE!$O20=0,Prosumer_ONE!$K20,Prosumer_ONE!$O20)+(Prosumer_ONE!$G20+_xlfn.XLOOKUP(S$34,Prosumer_ONE!$B$14:$B$33,Prosumer_ONE!$G$14:$G$33))+Prosumer_ONE!$I20+_xlfn.XLOOKUP(S$34,Prosumer_ONE!$B$14:$B$33,Prosumer_ONE!$J$14:$J$33)+Prosumer_ONE!$T20+Prosumer_ONE!$R20+_xlfn.XLOOKUP(S$34,Prosumer_ONE!$B$14:$B$33,Prosumer_ONE!$R$14:$R$33))</f>
        <v>0</v>
      </c>
      <c r="T41" s="190">
        <f>IF(T12=0,T12,T12+IF(Prosumer_ONE!$O20=0,Prosumer_ONE!$K20,Prosumer_ONE!$O20)+(Prosumer_ONE!$G20+_xlfn.XLOOKUP(T$34,Prosumer_ONE!$B$14:$B$33,Prosumer_ONE!$G$14:$G$33))+Prosumer_ONE!$I20+_xlfn.XLOOKUP(T$34,Prosumer_ONE!$B$14:$B$33,Prosumer_ONE!$J$14:$J$33)+Prosumer_ONE!$T20+Prosumer_ONE!$R20+_xlfn.XLOOKUP(T$34,Prosumer_ONE!$B$14:$B$33,Prosumer_ONE!$R$14:$R$33))</f>
        <v>0</v>
      </c>
      <c r="U41" s="190">
        <f>IF(U12=0,U12,U12+IF(Prosumer_ONE!$O20=0,Prosumer_ONE!$K20,Prosumer_ONE!$O20)+(Prosumer_ONE!$G20+_xlfn.XLOOKUP(U$34,Prosumer_ONE!$B$14:$B$33,Prosumer_ONE!$G$14:$G$33))+Prosumer_ONE!$I20+_xlfn.XLOOKUP(U$34,Prosumer_ONE!$B$14:$B$33,Prosumer_ONE!$J$14:$J$33)+Prosumer_ONE!$T20+Prosumer_ONE!$R20+_xlfn.XLOOKUP(U$34,Prosumer_ONE!$B$14:$B$33,Prosumer_ONE!$R$14:$R$33))</f>
        <v>0</v>
      </c>
      <c r="V41" s="190">
        <f>IF(V12=0,V12,V12+IF(Prosumer_ONE!$O20=0,Prosumer_ONE!$K20,Prosumer_ONE!$O20)+(Prosumer_ONE!$G20+_xlfn.XLOOKUP(V$34,Prosumer_ONE!$B$14:$B$33,Prosumer_ONE!$G$14:$G$33))+Prosumer_ONE!$I20+_xlfn.XLOOKUP(V$34,Prosumer_ONE!$B$14:$B$33,Prosumer_ONE!$J$14:$J$33)+Prosumer_ONE!$T20+Prosumer_ONE!$R20+_xlfn.XLOOKUP(V$34,Prosumer_ONE!$B$14:$B$33,Prosumer_ONE!$R$14:$R$33))</f>
        <v>0</v>
      </c>
      <c r="W41" s="109">
        <v>7</v>
      </c>
      <c r="Y41" s="109">
        <v>13</v>
      </c>
      <c r="AA41" s="109">
        <v>7</v>
      </c>
      <c r="AB41" s="190">
        <f>IF(AB12=0,AB12,AB12+Prosumer_ANE!$I20+(Prosumer_ANE!$G20+_xlfn.XLOOKUP(AB$34,Prosumer_ANE!$B$14:$B$33,Prosumer_ANE!$G$14:$G$33))+_xlfn.XLOOKUP(AB$34,Prosumer_ANE!$B$14:$B$33,Prosumer_ANE!$J$14:$J$33)+IF(Prosumer_ANE!$O20=0,Prosumer_ANE!$K20,Prosumer_ANE!$O20)+Prosumer_ANE!$T20+Prosumer_ANE!$R20+_xlfn.XLOOKUP(AB$34,Prosumer_ANE!$B$14:$B$33,Prosumer_ANE!$R$14:$R$33))</f>
        <v>0</v>
      </c>
      <c r="AC41" s="190">
        <f>IF(AC12=0,AC12,AC12+Prosumer_ANE!$I20+(Prosumer_ANE!$G20+_xlfn.XLOOKUP(AC$34,Prosumer_ANE!$B$14:$B$33,Prosumer_ANE!$G$14:$G$33))+_xlfn.XLOOKUP(AC$34,Prosumer_ANE!$B$14:$B$33,Prosumer_ANE!$J$14:$J$33)+IF(Prosumer_ANE!$O20=0,Prosumer_ANE!$K20,Prosumer_ANE!$O20)+Prosumer_ANE!$T20+Prosumer_ANE!$R20+_xlfn.XLOOKUP(AC$34,Prosumer_ANE!$B$14:$B$33,Prosumer_ANE!$R$14:$R$33))</f>
        <v>0</v>
      </c>
      <c r="AD41" s="190">
        <f>IF(AD12=0,AD12,AD12+Prosumer_ANE!$I20+(Prosumer_ANE!$G20+_xlfn.XLOOKUP(AD$34,Prosumer_ANE!$B$14:$B$33,Prosumer_ANE!$G$14:$G$33))+_xlfn.XLOOKUP(AD$34,Prosumer_ANE!$B$14:$B$33,Prosumer_ANE!$J$14:$J$33)+IF(Prosumer_ANE!$O20=0,Prosumer_ANE!$K20,Prosumer_ANE!$O20)+Prosumer_ANE!$T20+Prosumer_ANE!$R20+_xlfn.XLOOKUP(AD$34,Prosumer_ANE!$B$14:$B$33,Prosumer_ANE!$R$14:$R$33))</f>
        <v>0</v>
      </c>
      <c r="AE41" s="190">
        <f>IF(AE12=0,AE12,AE12+Prosumer_ANE!$I20+(Prosumer_ANE!$G20+_xlfn.XLOOKUP(AE$34,Prosumer_ANE!$B$14:$B$33,Prosumer_ANE!$G$14:$G$33))+_xlfn.XLOOKUP(AE$34,Prosumer_ANE!$B$14:$B$33,Prosumer_ANE!$J$14:$J$33)+IF(Prosumer_ANE!$O20=0,Prosumer_ANE!$K20,Prosumer_ANE!$O20)+Prosumer_ANE!$T20+Prosumer_ANE!$R20+_xlfn.XLOOKUP(AE$34,Prosumer_ANE!$B$14:$B$33,Prosumer_ANE!$R$14:$R$33))</f>
        <v>0</v>
      </c>
      <c r="AF41" s="190">
        <f>IF(AF12=0,AF12,AF12+Prosumer_ANE!$I20+(Prosumer_ANE!$G20+_xlfn.XLOOKUP(AF$34,Prosumer_ANE!$B$14:$B$33,Prosumer_ANE!$G$14:$G$33))+_xlfn.XLOOKUP(AF$34,Prosumer_ANE!$B$14:$B$33,Prosumer_ANE!$J$14:$J$33)+IF(Prosumer_ANE!$O20=0,Prosumer_ANE!$K20,Prosumer_ANE!$O20)+Prosumer_ANE!$T20+Prosumer_ANE!$R20+_xlfn.XLOOKUP(AF$34,Prosumer_ANE!$B$14:$B$33,Prosumer_ANE!$R$14:$R$33))</f>
        <v>0</v>
      </c>
      <c r="AG41" s="190">
        <f>IF(AG12=0,AG12,AG12+Prosumer_ANE!$I20+(Prosumer_ANE!$G20+_xlfn.XLOOKUP(AG$34,Prosumer_ANE!$B$14:$B$33,Prosumer_ANE!$G$14:$G$33))+_xlfn.XLOOKUP(AG$34,Prosumer_ANE!$B$14:$B$33,Prosumer_ANE!$J$14:$J$33)+IF(Prosumer_ANE!$O20=0,Prosumer_ANE!$K20,Prosumer_ANE!$O20)+Prosumer_ANE!$T20+Prosumer_ANE!$R20+_xlfn.XLOOKUP(AG$34,Prosumer_ANE!$B$14:$B$33,Prosumer_ANE!$R$14:$R$33))</f>
        <v>0</v>
      </c>
      <c r="AH41" s="190">
        <f>IF(AH12=0,AH12,AH12+Prosumer_ANE!$I20+(Prosumer_ANE!$G20+_xlfn.XLOOKUP(AH$34,Prosumer_ANE!$B$14:$B$33,Prosumer_ANE!$G$14:$G$33))+_xlfn.XLOOKUP(AH$34,Prosumer_ANE!$B$14:$B$33,Prosumer_ANE!$J$14:$J$33)+IF(Prosumer_ANE!$O20=0,Prosumer_ANE!$K20,Prosumer_ANE!$O20)+Prosumer_ANE!$T20+Prosumer_ANE!$R20+_xlfn.XLOOKUP(AH$34,Prosumer_ANE!$B$14:$B$33,Prosumer_ANE!$R$14:$R$33))</f>
        <v>0</v>
      </c>
      <c r="AI41" s="190">
        <f>IF(AI12=0,AI12,AI12+Prosumer_ANE!$I20+(Prosumer_ANE!$G20+_xlfn.XLOOKUP(AI$34,Prosumer_ANE!$B$14:$B$33,Prosumer_ANE!$G$14:$G$33))+_xlfn.XLOOKUP(AI$34,Prosumer_ANE!$B$14:$B$33,Prosumer_ANE!$J$14:$J$33)+IF(Prosumer_ANE!$O20=0,Prosumer_ANE!$K20,Prosumer_ANE!$O20)+Prosumer_ANE!$T20+Prosumer_ANE!$R20+_xlfn.XLOOKUP(AI$34,Prosumer_ANE!$B$14:$B$33,Prosumer_ANE!$R$14:$R$33))</f>
        <v>0</v>
      </c>
      <c r="AJ41" s="190">
        <f>IF(AJ12=0,AJ12,AJ12+Prosumer_ANE!$I20+(Prosumer_ANE!$G20+_xlfn.XLOOKUP(AJ$34,Prosumer_ANE!$B$14:$B$33,Prosumer_ANE!$G$14:$G$33))+_xlfn.XLOOKUP(AJ$34,Prosumer_ANE!$B$14:$B$33,Prosumer_ANE!$J$14:$J$33)+IF(Prosumer_ANE!$O20=0,Prosumer_ANE!$K20,Prosumer_ANE!$O20)+Prosumer_ANE!$T20+Prosumer_ANE!$R20+_xlfn.XLOOKUP(AJ$34,Prosumer_ANE!$B$14:$B$33,Prosumer_ANE!$R$14:$R$33))</f>
        <v>0</v>
      </c>
      <c r="AK41" s="190">
        <f>IF(AK12=0,AK12,AK12+Prosumer_ANE!$I20+(Prosumer_ANE!$G20+_xlfn.XLOOKUP(AK$34,Prosumer_ANE!$B$14:$B$33,Prosumer_ANE!$G$14:$G$33))+_xlfn.XLOOKUP(AK$34,Prosumer_ANE!$B$14:$B$33,Prosumer_ANE!$J$14:$J$33)+IF(Prosumer_ANE!$O20=0,Prosumer_ANE!$K20,Prosumer_ANE!$O20)+Prosumer_ANE!$T20+Prosumer_ANE!$R20+_xlfn.XLOOKUP(AK$34,Prosumer_ANE!$B$14:$B$33,Prosumer_ANE!$R$14:$R$33))</f>
        <v>0</v>
      </c>
      <c r="AL41" s="190">
        <f>IF(AL12=0,AL12,AL12+Prosumer_ANE!$I20+(Prosumer_ANE!$G20+_xlfn.XLOOKUP(AL$34,Prosumer_ANE!$B$14:$B$33,Prosumer_ANE!$G$14:$G$33))+_xlfn.XLOOKUP(AL$34,Prosumer_ANE!$B$14:$B$33,Prosumer_ANE!$J$14:$J$33)+IF(Prosumer_ANE!$O20=0,Prosumer_ANE!$K20,Prosumer_ANE!$O20)+Prosumer_ANE!$T20+Prosumer_ANE!$R20+_xlfn.XLOOKUP(AL$34,Prosumer_ANE!$B$14:$B$33,Prosumer_ANE!$R$14:$R$33))</f>
        <v>0</v>
      </c>
      <c r="AM41" s="190">
        <f>IF(AM12=0,AM12,AM12+Prosumer_ANE!$I20+(Prosumer_ANE!$G20+_xlfn.XLOOKUP(AM$34,Prosumer_ANE!$B$14:$B$33,Prosumer_ANE!$G$14:$G$33))+_xlfn.XLOOKUP(AM$34,Prosumer_ANE!$B$14:$B$33,Prosumer_ANE!$J$14:$J$33)+IF(Prosumer_ANE!$O20=0,Prosumer_ANE!$K20,Prosumer_ANE!$O20)+Prosumer_ANE!$T20+Prosumer_ANE!$R20+_xlfn.XLOOKUP(AM$34,Prosumer_ANE!$B$14:$B$33,Prosumer_ANE!$R$14:$R$33))</f>
        <v>0</v>
      </c>
      <c r="AN41" s="190">
        <f>IF(AN12=0,AN12,AN12+Prosumer_ANE!$I20+(Prosumer_ANE!$G20+_xlfn.XLOOKUP(AN$34,Prosumer_ANE!$B$14:$B$33,Prosumer_ANE!$G$14:$G$33))+_xlfn.XLOOKUP(AN$34,Prosumer_ANE!$B$14:$B$33,Prosumer_ANE!$J$14:$J$33)+IF(Prosumer_ANE!$O20=0,Prosumer_ANE!$K20,Prosumer_ANE!$O20)+Prosumer_ANE!$T20+Prosumer_ANE!$R20+_xlfn.XLOOKUP(AN$34,Prosumer_ANE!$B$14:$B$33,Prosumer_ANE!$R$14:$R$33))</f>
        <v>0</v>
      </c>
      <c r="AO41" s="190">
        <f>IF(AO12=0,AO12,AO12+Prosumer_ANE!$I20+(Prosumer_ANE!$G20+_xlfn.XLOOKUP(AO$34,Prosumer_ANE!$B$14:$B$33,Prosumer_ANE!$G$14:$G$33))+_xlfn.XLOOKUP(AO$34,Prosumer_ANE!$B$14:$B$33,Prosumer_ANE!$J$14:$J$33)+IF(Prosumer_ANE!$O20=0,Prosumer_ANE!$K20,Prosumer_ANE!$O20)+Prosumer_ANE!$T20+Prosumer_ANE!$R20+_xlfn.XLOOKUP(AO$34,Prosumer_ANE!$B$14:$B$33,Prosumer_ANE!$R$14:$R$33))</f>
        <v>0</v>
      </c>
      <c r="AP41" s="190">
        <f>IF(AP12=0,AP12,AP12+Prosumer_ANE!$I20+(Prosumer_ANE!$G20+_xlfn.XLOOKUP(AP$34,Prosumer_ANE!$B$14:$B$33,Prosumer_ANE!$G$14:$G$33))+_xlfn.XLOOKUP(AP$34,Prosumer_ANE!$B$14:$B$33,Prosumer_ANE!$J$14:$J$33)+IF(Prosumer_ANE!$O20=0,Prosumer_ANE!$K20,Prosumer_ANE!$O20)+Prosumer_ANE!$T20+Prosumer_ANE!$R20+_xlfn.XLOOKUP(AP$34,Prosumer_ANE!$B$14:$B$33,Prosumer_ANE!$R$14:$R$33))</f>
        <v>0</v>
      </c>
      <c r="AQ41" s="190">
        <f>IF(AQ12=0,AQ12,AQ12+Prosumer_ANE!$I20+(Prosumer_ANE!$G20+_xlfn.XLOOKUP(AQ$34,Prosumer_ANE!$B$14:$B$33,Prosumer_ANE!$G$14:$G$33))+_xlfn.XLOOKUP(AQ$34,Prosumer_ANE!$B$14:$B$33,Prosumer_ANE!$J$14:$J$33)+IF(Prosumer_ANE!$O20=0,Prosumer_ANE!$K20,Prosumer_ANE!$O20)+Prosumer_ANE!$T20+Prosumer_ANE!$R20+_xlfn.XLOOKUP(AQ$34,Prosumer_ANE!$B$14:$B$33,Prosumer_ANE!$R$14:$R$33))</f>
        <v>0</v>
      </c>
      <c r="AR41" s="190">
        <f>IF(AR12=0,AR12,AR12+Prosumer_ANE!$I20+(Prosumer_ANE!$G20+_xlfn.XLOOKUP(AR$34,Prosumer_ANE!$B$14:$B$33,Prosumer_ANE!$G$14:$G$33))+_xlfn.XLOOKUP(AR$34,Prosumer_ANE!$B$14:$B$33,Prosumer_ANE!$J$14:$J$33)+IF(Prosumer_ANE!$O20=0,Prosumer_ANE!$K20,Prosumer_ANE!$O20)+Prosumer_ANE!$T20+Prosumer_ANE!$R20+_xlfn.XLOOKUP(AR$34,Prosumer_ANE!$B$14:$B$33,Prosumer_ANE!$R$14:$R$33))</f>
        <v>0</v>
      </c>
      <c r="AS41" s="190">
        <f>IF(AS12=0,AS12,AS12+Prosumer_ANE!$I20+(Prosumer_ANE!$G20+_xlfn.XLOOKUP(AS$34,Prosumer_ANE!$B$14:$B$33,Prosumer_ANE!$G$14:$G$33))+_xlfn.XLOOKUP(AS$34,Prosumer_ANE!$B$14:$B$33,Prosumer_ANE!$J$14:$J$33)+IF(Prosumer_ANE!$O20=0,Prosumer_ANE!$K20,Prosumer_ANE!$O20)+Prosumer_ANE!$T20+Prosumer_ANE!$R20+_xlfn.XLOOKUP(AS$34,Prosumer_ANE!$B$14:$B$33,Prosumer_ANE!$R$14:$R$33))</f>
        <v>0</v>
      </c>
      <c r="AT41" s="190">
        <f>IF(AT12=0,AT12,AT12+Prosumer_ANE!$I20+(Prosumer_ANE!$G20+_xlfn.XLOOKUP(AT$34,Prosumer_ANE!$B$14:$B$33,Prosumer_ANE!$G$14:$G$33))+_xlfn.XLOOKUP(AT$34,Prosumer_ANE!$B$14:$B$33,Prosumer_ANE!$J$14:$J$33)+IF(Prosumer_ANE!$O20=0,Prosumer_ANE!$K20,Prosumer_ANE!$O20)+Prosumer_ANE!$T20+Prosumer_ANE!$R20+_xlfn.XLOOKUP(AT$34,Prosumer_ANE!$B$14:$B$33,Prosumer_ANE!$R$14:$R$33))</f>
        <v>0</v>
      </c>
      <c r="AU41" s="190">
        <f>IF(AU12=0,AU12,AU12+Prosumer_ANE!$I20+(Prosumer_ANE!$G20+_xlfn.XLOOKUP(AU$34,Prosumer_ANE!$B$14:$B$33,Prosumer_ANE!$G$14:$G$33))+_xlfn.XLOOKUP(AU$34,Prosumer_ANE!$B$14:$B$33,Prosumer_ANE!$J$14:$J$33)+IF(Prosumer_ANE!$O20=0,Prosumer_ANE!$K20,Prosumer_ANE!$O20)+Prosumer_ANE!$T20+Prosumer_ANE!$R20+_xlfn.XLOOKUP(AU$34,Prosumer_ANE!$B$14:$B$33,Prosumer_ANE!$R$14:$R$33))</f>
        <v>0</v>
      </c>
      <c r="AV41" s="109">
        <v>7</v>
      </c>
    </row>
    <row r="42" spans="2:48">
      <c r="B42" s="109">
        <v>8</v>
      </c>
      <c r="C42" s="190">
        <f>IF(C13=0,C13,C13+IF(Prosumer_ONE!$O21=0,Prosumer_ONE!$K21,Prosumer_ONE!$O21)+(Prosumer_ONE!$G21+_xlfn.XLOOKUP(C$34,Prosumer_ONE!$B$14:$B$33,Prosumer_ONE!$G$14:$G$33))+Prosumer_ONE!$I21+_xlfn.XLOOKUP(C$34,Prosumer_ONE!$B$14:$B$33,Prosumer_ONE!$J$14:$J$33)+Prosumer_ONE!$T21+Prosumer_ONE!$R21+_xlfn.XLOOKUP(C$34,Prosumer_ONE!$B$14:$B$33,Prosumer_ONE!$R$14:$R$33))</f>
        <v>0</v>
      </c>
      <c r="D42" s="190">
        <f>IF(D13=0,D13,D13+IF(Prosumer_ONE!$O21=0,Prosumer_ONE!$K21,Prosumer_ONE!$O21)+(Prosumer_ONE!$G21+_xlfn.XLOOKUP(D$34,Prosumer_ONE!$B$14:$B$33,Prosumer_ONE!$G$14:$G$33))+Prosumer_ONE!$I21+_xlfn.XLOOKUP(D$34,Prosumer_ONE!$B$14:$B$33,Prosumer_ONE!$J$14:$J$33)+Prosumer_ONE!$T21+Prosumer_ONE!$R21+_xlfn.XLOOKUP(D$34,Prosumer_ONE!$B$14:$B$33,Prosumer_ONE!$R$14:$R$33))</f>
        <v>0</v>
      </c>
      <c r="E42" s="190">
        <f>IF(E13=0,E13,E13+IF(Prosumer_ONE!$O21=0,Prosumer_ONE!$K21,Prosumer_ONE!$O21)+(Prosumer_ONE!$G21+_xlfn.XLOOKUP(E$34,Prosumer_ONE!$B$14:$B$33,Prosumer_ONE!$G$14:$G$33))+Prosumer_ONE!$I21+_xlfn.XLOOKUP(E$34,Prosumer_ONE!$B$14:$B$33,Prosumer_ONE!$J$14:$J$33)+Prosumer_ONE!$T21+Prosumer_ONE!$R21+_xlfn.XLOOKUP(E$34,Prosumer_ONE!$B$14:$B$33,Prosumer_ONE!$R$14:$R$33))</f>
        <v>0</v>
      </c>
      <c r="F42" s="190">
        <f>IF(F13=0,F13,F13+IF(Prosumer_ONE!$O21=0,Prosumer_ONE!$K21,Prosumer_ONE!$O21)+(Prosumer_ONE!$G21+_xlfn.XLOOKUP(F$34,Prosumer_ONE!$B$14:$B$33,Prosumer_ONE!$G$14:$G$33))+Prosumer_ONE!$I21+_xlfn.XLOOKUP(F$34,Prosumer_ONE!$B$14:$B$33,Prosumer_ONE!$J$14:$J$33)+Prosumer_ONE!$T21+Prosumer_ONE!$R21+_xlfn.XLOOKUP(F$34,Prosumer_ONE!$B$14:$B$33,Prosumer_ONE!$R$14:$R$33))</f>
        <v>0</v>
      </c>
      <c r="G42" s="190">
        <f>IF(G13=0,G13,G13+IF(Prosumer_ONE!$O21=0,Prosumer_ONE!$K21,Prosumer_ONE!$O21)+(Prosumer_ONE!$G21+_xlfn.XLOOKUP(G$34,Prosumer_ONE!$B$14:$B$33,Prosumer_ONE!$G$14:$G$33))+Prosumer_ONE!$I21+_xlfn.XLOOKUP(G$34,Prosumer_ONE!$B$14:$B$33,Prosumer_ONE!$J$14:$J$33)+Prosumer_ONE!$T21+Prosumer_ONE!$R21+_xlfn.XLOOKUP(G$34,Prosumer_ONE!$B$14:$B$33,Prosumer_ONE!$R$14:$R$33))</f>
        <v>0</v>
      </c>
      <c r="H42" s="190">
        <f>IF(H13=0,H13,H13+IF(Prosumer_ONE!$O21=0,Prosumer_ONE!$K21,Prosumer_ONE!$O21)+(Prosumer_ONE!$G21+_xlfn.XLOOKUP(H$34,Prosumer_ONE!$B$14:$B$33,Prosumer_ONE!$G$14:$G$33))+Prosumer_ONE!$I21+_xlfn.XLOOKUP(H$34,Prosumer_ONE!$B$14:$B$33,Prosumer_ONE!$J$14:$J$33)+Prosumer_ONE!$T21+Prosumer_ONE!$R21+_xlfn.XLOOKUP(H$34,Prosumer_ONE!$B$14:$B$33,Prosumer_ONE!$R$14:$R$33))</f>
        <v>0</v>
      </c>
      <c r="I42" s="190">
        <f>IF(I13=0,I13,I13+IF(Prosumer_ONE!$O21=0,Prosumer_ONE!$K21,Prosumer_ONE!$O21)+(Prosumer_ONE!$G21+_xlfn.XLOOKUP(I$34,Prosumer_ONE!$B$14:$B$33,Prosumer_ONE!$G$14:$G$33))+Prosumer_ONE!$I21+_xlfn.XLOOKUP(I$34,Prosumer_ONE!$B$14:$B$33,Prosumer_ONE!$J$14:$J$33)+Prosumer_ONE!$T21+Prosumer_ONE!$R21+_xlfn.XLOOKUP(I$34,Prosumer_ONE!$B$14:$B$33,Prosumer_ONE!$R$14:$R$33))</f>
        <v>0</v>
      </c>
      <c r="J42" s="190">
        <f>IF(J13=0,J13,J13+IF(Prosumer_ONE!$O21=0,Prosumer_ONE!$K21,Prosumer_ONE!$O21)+(Prosumer_ONE!$G21+_xlfn.XLOOKUP(J$34,Prosumer_ONE!$B$14:$B$33,Prosumer_ONE!$G$14:$G$33))+Prosumer_ONE!$I21+_xlfn.XLOOKUP(J$34,Prosumer_ONE!$B$14:$B$33,Prosumer_ONE!$J$14:$J$33)+Prosumer_ONE!$T21+Prosumer_ONE!$R21+_xlfn.XLOOKUP(J$34,Prosumer_ONE!$B$14:$B$33,Prosumer_ONE!$R$14:$R$33))</f>
        <v>0</v>
      </c>
      <c r="K42" s="190">
        <f>IF(K13=0,K13,K13+IF(Prosumer_ONE!$O21=0,Prosumer_ONE!$K21,Prosumer_ONE!$O21)+(Prosumer_ONE!$G21+_xlfn.XLOOKUP(K$34,Prosumer_ONE!$B$14:$B$33,Prosumer_ONE!$G$14:$G$33))+Prosumer_ONE!$I21+_xlfn.XLOOKUP(K$34,Prosumer_ONE!$B$14:$B$33,Prosumer_ONE!$J$14:$J$33)+Prosumer_ONE!$T21+Prosumer_ONE!$R21+_xlfn.XLOOKUP(K$34,Prosumer_ONE!$B$14:$B$33,Prosumer_ONE!$R$14:$R$33))</f>
        <v>0</v>
      </c>
      <c r="L42" s="190">
        <f>IF(L13=0,L13,L13+IF(Prosumer_ONE!$O21=0,Prosumer_ONE!$K21,Prosumer_ONE!$O21)+(Prosumer_ONE!$G21+_xlfn.XLOOKUP(L$34,Prosumer_ONE!$B$14:$B$33,Prosumer_ONE!$G$14:$G$33))+Prosumer_ONE!$I21+_xlfn.XLOOKUP(L$34,Prosumer_ONE!$B$14:$B$33,Prosumer_ONE!$J$14:$J$33)+Prosumer_ONE!$T21+Prosumer_ONE!$R21+_xlfn.XLOOKUP(L$34,Prosumer_ONE!$B$14:$B$33,Prosumer_ONE!$R$14:$R$33))</f>
        <v>0</v>
      </c>
      <c r="M42" s="190">
        <f>IF(M13=0,M13,M13+IF(Prosumer_ONE!$O21=0,Prosumer_ONE!$K21,Prosumer_ONE!$O21)+(Prosumer_ONE!$G21+_xlfn.XLOOKUP(M$34,Prosumer_ONE!$B$14:$B$33,Prosumer_ONE!$G$14:$G$33))+Prosumer_ONE!$I21+_xlfn.XLOOKUP(M$34,Prosumer_ONE!$B$14:$B$33,Prosumer_ONE!$J$14:$J$33)+Prosumer_ONE!$T21+Prosumer_ONE!$R21+_xlfn.XLOOKUP(M$34,Prosumer_ONE!$B$14:$B$33,Prosumer_ONE!$R$14:$R$33))</f>
        <v>0</v>
      </c>
      <c r="N42" s="190">
        <f>IF(N13=0,N13,N13+IF(Prosumer_ONE!$O21=0,Prosumer_ONE!$K21,Prosumer_ONE!$O21)+(Prosumer_ONE!$G21+_xlfn.XLOOKUP(N$34,Prosumer_ONE!$B$14:$B$33,Prosumer_ONE!$G$14:$G$33))+Prosumer_ONE!$I21+_xlfn.XLOOKUP(N$34,Prosumer_ONE!$B$14:$B$33,Prosumer_ONE!$J$14:$J$33)+Prosumer_ONE!$T21+Prosumer_ONE!$R21+_xlfn.XLOOKUP(N$34,Prosumer_ONE!$B$14:$B$33,Prosumer_ONE!$R$14:$R$33))</f>
        <v>0</v>
      </c>
      <c r="O42" s="190">
        <f>IF(O13=0,O13,O13+IF(Prosumer_ONE!$O21=0,Prosumer_ONE!$K21,Prosumer_ONE!$O21)+(Prosumer_ONE!$G21+_xlfn.XLOOKUP(O$34,Prosumer_ONE!$B$14:$B$33,Prosumer_ONE!$G$14:$G$33))+Prosumer_ONE!$I21+_xlfn.XLOOKUP(O$34,Prosumer_ONE!$B$14:$B$33,Prosumer_ONE!$J$14:$J$33)+Prosumer_ONE!$T21+Prosumer_ONE!$R21+_xlfn.XLOOKUP(O$34,Prosumer_ONE!$B$14:$B$33,Prosumer_ONE!$R$14:$R$33))</f>
        <v>0</v>
      </c>
      <c r="P42" s="190">
        <f>IF(P13=0,P13,P13+IF(Prosumer_ONE!$O21=0,Prosumer_ONE!$K21,Prosumer_ONE!$O21)+(Prosumer_ONE!$G21+_xlfn.XLOOKUP(P$34,Prosumer_ONE!$B$14:$B$33,Prosumer_ONE!$G$14:$G$33))+Prosumer_ONE!$I21+_xlfn.XLOOKUP(P$34,Prosumer_ONE!$B$14:$B$33,Prosumer_ONE!$J$14:$J$33)+Prosumer_ONE!$T21+Prosumer_ONE!$R21+_xlfn.XLOOKUP(P$34,Prosumer_ONE!$B$14:$B$33,Prosumer_ONE!$R$14:$R$33))</f>
        <v>0</v>
      </c>
      <c r="Q42" s="190">
        <f>IF(Q13=0,Q13,Q13+IF(Prosumer_ONE!$O21=0,Prosumer_ONE!$K21,Prosumer_ONE!$O21)+(Prosumer_ONE!$G21+_xlfn.XLOOKUP(Q$34,Prosumer_ONE!$B$14:$B$33,Prosumer_ONE!$G$14:$G$33))+Prosumer_ONE!$I21+_xlfn.XLOOKUP(Q$34,Prosumer_ONE!$B$14:$B$33,Prosumer_ONE!$J$14:$J$33)+Prosumer_ONE!$T21+Prosumer_ONE!$R21+_xlfn.XLOOKUP(Q$34,Prosumer_ONE!$B$14:$B$33,Prosumer_ONE!$R$14:$R$33))</f>
        <v>0</v>
      </c>
      <c r="R42" s="190">
        <f>IF(R13=0,R13,R13+IF(Prosumer_ONE!$O21=0,Prosumer_ONE!$K21,Prosumer_ONE!$O21)+(Prosumer_ONE!$G21+_xlfn.XLOOKUP(R$34,Prosumer_ONE!$B$14:$B$33,Prosumer_ONE!$G$14:$G$33))+Prosumer_ONE!$I21+_xlfn.XLOOKUP(R$34,Prosumer_ONE!$B$14:$B$33,Prosumer_ONE!$J$14:$J$33)+Prosumer_ONE!$T21+Prosumer_ONE!$R21+_xlfn.XLOOKUP(R$34,Prosumer_ONE!$B$14:$B$33,Prosumer_ONE!$R$14:$R$33))</f>
        <v>0</v>
      </c>
      <c r="S42" s="190">
        <f>IF(S13=0,S13,S13+IF(Prosumer_ONE!$O21=0,Prosumer_ONE!$K21,Prosumer_ONE!$O21)+(Prosumer_ONE!$G21+_xlfn.XLOOKUP(S$34,Prosumer_ONE!$B$14:$B$33,Prosumer_ONE!$G$14:$G$33))+Prosumer_ONE!$I21+_xlfn.XLOOKUP(S$34,Prosumer_ONE!$B$14:$B$33,Prosumer_ONE!$J$14:$J$33)+Prosumer_ONE!$T21+Prosumer_ONE!$R21+_xlfn.XLOOKUP(S$34,Prosumer_ONE!$B$14:$B$33,Prosumer_ONE!$R$14:$R$33))</f>
        <v>0</v>
      </c>
      <c r="T42" s="190">
        <f>IF(T13=0,T13,T13+IF(Prosumer_ONE!$O21=0,Prosumer_ONE!$K21,Prosumer_ONE!$O21)+(Prosumer_ONE!$G21+_xlfn.XLOOKUP(T$34,Prosumer_ONE!$B$14:$B$33,Prosumer_ONE!$G$14:$G$33))+Prosumer_ONE!$I21+_xlfn.XLOOKUP(T$34,Prosumer_ONE!$B$14:$B$33,Prosumer_ONE!$J$14:$J$33)+Prosumer_ONE!$T21+Prosumer_ONE!$R21+_xlfn.XLOOKUP(T$34,Prosumer_ONE!$B$14:$B$33,Prosumer_ONE!$R$14:$R$33))</f>
        <v>0</v>
      </c>
      <c r="U42" s="190">
        <f>IF(U13=0,U13,U13+IF(Prosumer_ONE!$O21=0,Prosumer_ONE!$K21,Prosumer_ONE!$O21)+(Prosumer_ONE!$G21+_xlfn.XLOOKUP(U$34,Prosumer_ONE!$B$14:$B$33,Prosumer_ONE!$G$14:$G$33))+Prosumer_ONE!$I21+_xlfn.XLOOKUP(U$34,Prosumer_ONE!$B$14:$B$33,Prosumer_ONE!$J$14:$J$33)+Prosumer_ONE!$T21+Prosumer_ONE!$R21+_xlfn.XLOOKUP(U$34,Prosumer_ONE!$B$14:$B$33,Prosumer_ONE!$R$14:$R$33))</f>
        <v>0</v>
      </c>
      <c r="V42" s="190">
        <f>IF(V13=0,V13,V13+IF(Prosumer_ONE!$O21=0,Prosumer_ONE!$K21,Prosumer_ONE!$O21)+(Prosumer_ONE!$G21+_xlfn.XLOOKUP(V$34,Prosumer_ONE!$B$14:$B$33,Prosumer_ONE!$G$14:$G$33))+Prosumer_ONE!$I21+_xlfn.XLOOKUP(V$34,Prosumer_ONE!$B$14:$B$33,Prosumer_ONE!$J$14:$J$33)+Prosumer_ONE!$T21+Prosumer_ONE!$R21+_xlfn.XLOOKUP(V$34,Prosumer_ONE!$B$14:$B$33,Prosumer_ONE!$R$14:$R$33))</f>
        <v>0</v>
      </c>
      <c r="W42" s="109">
        <v>8</v>
      </c>
      <c r="Y42" s="109">
        <v>15</v>
      </c>
      <c r="AA42" s="109">
        <v>8</v>
      </c>
      <c r="AB42" s="190">
        <f>IF(AB13=0,AB13,AB13+Prosumer_ANE!$I21+(Prosumer_ANE!$G21+_xlfn.XLOOKUP(AB$34,Prosumer_ANE!$B$14:$B$33,Prosumer_ANE!$G$14:$G$33))+_xlfn.XLOOKUP(AB$34,Prosumer_ANE!$B$14:$B$33,Prosumer_ANE!$J$14:$J$33)+IF(Prosumer_ANE!$O21=0,Prosumer_ANE!$K21,Prosumer_ANE!$O21)+Prosumer_ANE!$T21+Prosumer_ANE!$R21+_xlfn.XLOOKUP(AB$34,Prosumer_ANE!$B$14:$B$33,Prosumer_ANE!$R$14:$R$33))</f>
        <v>0</v>
      </c>
      <c r="AC42" s="190">
        <f>IF(AC13=0,AC13,AC13+Prosumer_ANE!$I21+(Prosumer_ANE!$G21+_xlfn.XLOOKUP(AC$34,Prosumer_ANE!$B$14:$B$33,Prosumer_ANE!$G$14:$G$33))+_xlfn.XLOOKUP(AC$34,Prosumer_ANE!$B$14:$B$33,Prosumer_ANE!$J$14:$J$33)+IF(Prosumer_ANE!$O21=0,Prosumer_ANE!$K21,Prosumer_ANE!$O21)+Prosumer_ANE!$T21+Prosumer_ANE!$R21+_xlfn.XLOOKUP(AC$34,Prosumer_ANE!$B$14:$B$33,Prosumer_ANE!$R$14:$R$33))</f>
        <v>0</v>
      </c>
      <c r="AD42" s="190">
        <f>IF(AD13=0,AD13,AD13+Prosumer_ANE!$I21+(Prosumer_ANE!$G21+_xlfn.XLOOKUP(AD$34,Prosumer_ANE!$B$14:$B$33,Prosumer_ANE!$G$14:$G$33))+_xlfn.XLOOKUP(AD$34,Prosumer_ANE!$B$14:$B$33,Prosumer_ANE!$J$14:$J$33)+IF(Prosumer_ANE!$O21=0,Prosumer_ANE!$K21,Prosumer_ANE!$O21)+Prosumer_ANE!$T21+Prosumer_ANE!$R21+_xlfn.XLOOKUP(AD$34,Prosumer_ANE!$B$14:$B$33,Prosumer_ANE!$R$14:$R$33))</f>
        <v>0</v>
      </c>
      <c r="AE42" s="190">
        <f>IF(AE13=0,AE13,AE13+Prosumer_ANE!$I21+(Prosumer_ANE!$G21+_xlfn.XLOOKUP(AE$34,Prosumer_ANE!$B$14:$B$33,Prosumer_ANE!$G$14:$G$33))+_xlfn.XLOOKUP(AE$34,Prosumer_ANE!$B$14:$B$33,Prosumer_ANE!$J$14:$J$33)+IF(Prosumer_ANE!$O21=0,Prosumer_ANE!$K21,Prosumer_ANE!$O21)+Prosumer_ANE!$T21+Prosumer_ANE!$R21+_xlfn.XLOOKUP(AE$34,Prosumer_ANE!$B$14:$B$33,Prosumer_ANE!$R$14:$R$33))</f>
        <v>0</v>
      </c>
      <c r="AF42" s="190">
        <f>IF(AF13=0,AF13,AF13+Prosumer_ANE!$I21+(Prosumer_ANE!$G21+_xlfn.XLOOKUP(AF$34,Prosumer_ANE!$B$14:$B$33,Prosumer_ANE!$G$14:$G$33))+_xlfn.XLOOKUP(AF$34,Prosumer_ANE!$B$14:$B$33,Prosumer_ANE!$J$14:$J$33)+IF(Prosumer_ANE!$O21=0,Prosumer_ANE!$K21,Prosumer_ANE!$O21)+Prosumer_ANE!$T21+Prosumer_ANE!$R21+_xlfn.XLOOKUP(AF$34,Prosumer_ANE!$B$14:$B$33,Prosumer_ANE!$R$14:$R$33))</f>
        <v>0</v>
      </c>
      <c r="AG42" s="190">
        <f>IF(AG13=0,AG13,AG13+Prosumer_ANE!$I21+(Prosumer_ANE!$G21+_xlfn.XLOOKUP(AG$34,Prosumer_ANE!$B$14:$B$33,Prosumer_ANE!$G$14:$G$33))+_xlfn.XLOOKUP(AG$34,Prosumer_ANE!$B$14:$B$33,Prosumer_ANE!$J$14:$J$33)+IF(Prosumer_ANE!$O21=0,Prosumer_ANE!$K21,Prosumer_ANE!$O21)+Prosumer_ANE!$T21+Prosumer_ANE!$R21+_xlfn.XLOOKUP(AG$34,Prosumer_ANE!$B$14:$B$33,Prosumer_ANE!$R$14:$R$33))</f>
        <v>0</v>
      </c>
      <c r="AH42" s="190">
        <f>IF(AH13=0,AH13,AH13+Prosumer_ANE!$I21+(Prosumer_ANE!$G21+_xlfn.XLOOKUP(AH$34,Prosumer_ANE!$B$14:$B$33,Prosumer_ANE!$G$14:$G$33))+_xlfn.XLOOKUP(AH$34,Prosumer_ANE!$B$14:$B$33,Prosumer_ANE!$J$14:$J$33)+IF(Prosumer_ANE!$O21=0,Prosumer_ANE!$K21,Prosumer_ANE!$O21)+Prosumer_ANE!$T21+Prosumer_ANE!$R21+_xlfn.XLOOKUP(AH$34,Prosumer_ANE!$B$14:$B$33,Prosumer_ANE!$R$14:$R$33))</f>
        <v>0</v>
      </c>
      <c r="AI42" s="190">
        <f>IF(AI13=0,AI13,AI13+Prosumer_ANE!$I21+(Prosumer_ANE!$G21+_xlfn.XLOOKUP(AI$34,Prosumer_ANE!$B$14:$B$33,Prosumer_ANE!$G$14:$G$33))+_xlfn.XLOOKUP(AI$34,Prosumer_ANE!$B$14:$B$33,Prosumer_ANE!$J$14:$J$33)+IF(Prosumer_ANE!$O21=0,Prosumer_ANE!$K21,Prosumer_ANE!$O21)+Prosumer_ANE!$T21+Prosumer_ANE!$R21+_xlfn.XLOOKUP(AI$34,Prosumer_ANE!$B$14:$B$33,Prosumer_ANE!$R$14:$R$33))</f>
        <v>0</v>
      </c>
      <c r="AJ42" s="190">
        <f>IF(AJ13=0,AJ13,AJ13+Prosumer_ANE!$I21+(Prosumer_ANE!$G21+_xlfn.XLOOKUP(AJ$34,Prosumer_ANE!$B$14:$B$33,Prosumer_ANE!$G$14:$G$33))+_xlfn.XLOOKUP(AJ$34,Prosumer_ANE!$B$14:$B$33,Prosumer_ANE!$J$14:$J$33)+IF(Prosumer_ANE!$O21=0,Prosumer_ANE!$K21,Prosumer_ANE!$O21)+Prosumer_ANE!$T21+Prosumer_ANE!$R21+_xlfn.XLOOKUP(AJ$34,Prosumer_ANE!$B$14:$B$33,Prosumer_ANE!$R$14:$R$33))</f>
        <v>0</v>
      </c>
      <c r="AK42" s="190">
        <f>IF(AK13=0,AK13,AK13+Prosumer_ANE!$I21+(Prosumer_ANE!$G21+_xlfn.XLOOKUP(AK$34,Prosumer_ANE!$B$14:$B$33,Prosumer_ANE!$G$14:$G$33))+_xlfn.XLOOKUP(AK$34,Prosumer_ANE!$B$14:$B$33,Prosumer_ANE!$J$14:$J$33)+IF(Prosumer_ANE!$O21=0,Prosumer_ANE!$K21,Prosumer_ANE!$O21)+Prosumer_ANE!$T21+Prosumer_ANE!$R21+_xlfn.XLOOKUP(AK$34,Prosumer_ANE!$B$14:$B$33,Prosumer_ANE!$R$14:$R$33))</f>
        <v>0</v>
      </c>
      <c r="AL42" s="190">
        <f>IF(AL13=0,AL13,AL13+Prosumer_ANE!$I21+(Prosumer_ANE!$G21+_xlfn.XLOOKUP(AL$34,Prosumer_ANE!$B$14:$B$33,Prosumer_ANE!$G$14:$G$33))+_xlfn.XLOOKUP(AL$34,Prosumer_ANE!$B$14:$B$33,Prosumer_ANE!$J$14:$J$33)+IF(Prosumer_ANE!$O21=0,Prosumer_ANE!$K21,Prosumer_ANE!$O21)+Prosumer_ANE!$T21+Prosumer_ANE!$R21+_xlfn.XLOOKUP(AL$34,Prosumer_ANE!$B$14:$B$33,Prosumer_ANE!$R$14:$R$33))</f>
        <v>0</v>
      </c>
      <c r="AM42" s="190">
        <f>IF(AM13=0,AM13,AM13+Prosumer_ANE!$I21+(Prosumer_ANE!$G21+_xlfn.XLOOKUP(AM$34,Prosumer_ANE!$B$14:$B$33,Prosumer_ANE!$G$14:$G$33))+_xlfn.XLOOKUP(AM$34,Prosumer_ANE!$B$14:$B$33,Prosumer_ANE!$J$14:$J$33)+IF(Prosumer_ANE!$O21=0,Prosumer_ANE!$K21,Prosumer_ANE!$O21)+Prosumer_ANE!$T21+Prosumer_ANE!$R21+_xlfn.XLOOKUP(AM$34,Prosumer_ANE!$B$14:$B$33,Prosumer_ANE!$R$14:$R$33))</f>
        <v>0</v>
      </c>
      <c r="AN42" s="190">
        <f>IF(AN13=0,AN13,AN13+Prosumer_ANE!$I21+(Prosumer_ANE!$G21+_xlfn.XLOOKUP(AN$34,Prosumer_ANE!$B$14:$B$33,Prosumer_ANE!$G$14:$G$33))+_xlfn.XLOOKUP(AN$34,Prosumer_ANE!$B$14:$B$33,Prosumer_ANE!$J$14:$J$33)+IF(Prosumer_ANE!$O21=0,Prosumer_ANE!$K21,Prosumer_ANE!$O21)+Prosumer_ANE!$T21+Prosumer_ANE!$R21+_xlfn.XLOOKUP(AN$34,Prosumer_ANE!$B$14:$B$33,Prosumer_ANE!$R$14:$R$33))</f>
        <v>0</v>
      </c>
      <c r="AO42" s="190">
        <f>IF(AO13=0,AO13,AO13+Prosumer_ANE!$I21+(Prosumer_ANE!$G21+_xlfn.XLOOKUP(AO$34,Prosumer_ANE!$B$14:$B$33,Prosumer_ANE!$G$14:$G$33))+_xlfn.XLOOKUP(AO$34,Prosumer_ANE!$B$14:$B$33,Prosumer_ANE!$J$14:$J$33)+IF(Prosumer_ANE!$O21=0,Prosumer_ANE!$K21,Prosumer_ANE!$O21)+Prosumer_ANE!$T21+Prosumer_ANE!$R21+_xlfn.XLOOKUP(AO$34,Prosumer_ANE!$B$14:$B$33,Prosumer_ANE!$R$14:$R$33))</f>
        <v>0</v>
      </c>
      <c r="AP42" s="190">
        <f>IF(AP13=0,AP13,AP13+Prosumer_ANE!$I21+(Prosumer_ANE!$G21+_xlfn.XLOOKUP(AP$34,Prosumer_ANE!$B$14:$B$33,Prosumer_ANE!$G$14:$G$33))+_xlfn.XLOOKUP(AP$34,Prosumer_ANE!$B$14:$B$33,Prosumer_ANE!$J$14:$J$33)+IF(Prosumer_ANE!$O21=0,Prosumer_ANE!$K21,Prosumer_ANE!$O21)+Prosumer_ANE!$T21+Prosumer_ANE!$R21+_xlfn.XLOOKUP(AP$34,Prosumer_ANE!$B$14:$B$33,Prosumer_ANE!$R$14:$R$33))</f>
        <v>0</v>
      </c>
      <c r="AQ42" s="190">
        <f>IF(AQ13=0,AQ13,AQ13+Prosumer_ANE!$I21+(Prosumer_ANE!$G21+_xlfn.XLOOKUP(AQ$34,Prosumer_ANE!$B$14:$B$33,Prosumer_ANE!$G$14:$G$33))+_xlfn.XLOOKUP(AQ$34,Prosumer_ANE!$B$14:$B$33,Prosumer_ANE!$J$14:$J$33)+IF(Prosumer_ANE!$O21=0,Prosumer_ANE!$K21,Prosumer_ANE!$O21)+Prosumer_ANE!$T21+Prosumer_ANE!$R21+_xlfn.XLOOKUP(AQ$34,Prosumer_ANE!$B$14:$B$33,Prosumer_ANE!$R$14:$R$33))</f>
        <v>0</v>
      </c>
      <c r="AR42" s="190">
        <f>IF(AR13=0,AR13,AR13+Prosumer_ANE!$I21+(Prosumer_ANE!$G21+_xlfn.XLOOKUP(AR$34,Prosumer_ANE!$B$14:$B$33,Prosumer_ANE!$G$14:$G$33))+_xlfn.XLOOKUP(AR$34,Prosumer_ANE!$B$14:$B$33,Prosumer_ANE!$J$14:$J$33)+IF(Prosumer_ANE!$O21=0,Prosumer_ANE!$K21,Prosumer_ANE!$O21)+Prosumer_ANE!$T21+Prosumer_ANE!$R21+_xlfn.XLOOKUP(AR$34,Prosumer_ANE!$B$14:$B$33,Prosumer_ANE!$R$14:$R$33))</f>
        <v>0</v>
      </c>
      <c r="AS42" s="190">
        <f>IF(AS13=0,AS13,AS13+Prosumer_ANE!$I21+(Prosumer_ANE!$G21+_xlfn.XLOOKUP(AS$34,Prosumer_ANE!$B$14:$B$33,Prosumer_ANE!$G$14:$G$33))+_xlfn.XLOOKUP(AS$34,Prosumer_ANE!$B$14:$B$33,Prosumer_ANE!$J$14:$J$33)+IF(Prosumer_ANE!$O21=0,Prosumer_ANE!$K21,Prosumer_ANE!$O21)+Prosumer_ANE!$T21+Prosumer_ANE!$R21+_xlfn.XLOOKUP(AS$34,Prosumer_ANE!$B$14:$B$33,Prosumer_ANE!$R$14:$R$33))</f>
        <v>0</v>
      </c>
      <c r="AT42" s="190">
        <f>IF(AT13=0,AT13,AT13+Prosumer_ANE!$I21+(Prosumer_ANE!$G21+_xlfn.XLOOKUP(AT$34,Prosumer_ANE!$B$14:$B$33,Prosumer_ANE!$G$14:$G$33))+_xlfn.XLOOKUP(AT$34,Prosumer_ANE!$B$14:$B$33,Prosumer_ANE!$J$14:$J$33)+IF(Prosumer_ANE!$O21=0,Prosumer_ANE!$K21,Prosumer_ANE!$O21)+Prosumer_ANE!$T21+Prosumer_ANE!$R21+_xlfn.XLOOKUP(AT$34,Prosumer_ANE!$B$14:$B$33,Prosumer_ANE!$R$14:$R$33))</f>
        <v>0</v>
      </c>
      <c r="AU42" s="190">
        <f>IF(AU13=0,AU13,AU13+Prosumer_ANE!$I21+(Prosumer_ANE!$G21+_xlfn.XLOOKUP(AU$34,Prosumer_ANE!$B$14:$B$33,Prosumer_ANE!$G$14:$G$33))+_xlfn.XLOOKUP(AU$34,Prosumer_ANE!$B$14:$B$33,Prosumer_ANE!$J$14:$J$33)+IF(Prosumer_ANE!$O21=0,Prosumer_ANE!$K21,Prosumer_ANE!$O21)+Prosumer_ANE!$T21+Prosumer_ANE!$R21+_xlfn.XLOOKUP(AU$34,Prosumer_ANE!$B$14:$B$33,Prosumer_ANE!$R$14:$R$33))</f>
        <v>0</v>
      </c>
      <c r="AV42" s="109">
        <v>8</v>
      </c>
    </row>
    <row r="43" spans="2:48">
      <c r="B43" s="109">
        <v>9</v>
      </c>
      <c r="C43" s="190">
        <f>IF(C14=0,C14,C14+IF(Prosumer_ONE!$O22=0,Prosumer_ONE!$K22,Prosumer_ONE!$O22)+(Prosumer_ONE!$G22+_xlfn.XLOOKUP(C$34,Prosumer_ONE!$B$14:$B$33,Prosumer_ONE!$G$14:$G$33))+Prosumer_ONE!$I22+_xlfn.XLOOKUP(C$34,Prosumer_ONE!$B$14:$B$33,Prosumer_ONE!$J$14:$J$33)+Prosumer_ONE!$T22+Prosumer_ONE!$R22+_xlfn.XLOOKUP(C$34,Prosumer_ONE!$B$14:$B$33,Prosumer_ONE!$R$14:$R$33))</f>
        <v>0</v>
      </c>
      <c r="D43" s="190">
        <f>IF(D14=0,D14,D14+IF(Prosumer_ONE!$O22=0,Prosumer_ONE!$K22,Prosumer_ONE!$O22)+(Prosumer_ONE!$G22+_xlfn.XLOOKUP(D$34,Prosumer_ONE!$B$14:$B$33,Prosumer_ONE!$G$14:$G$33))+Prosumer_ONE!$I22+_xlfn.XLOOKUP(D$34,Prosumer_ONE!$B$14:$B$33,Prosumer_ONE!$J$14:$J$33)+Prosumer_ONE!$T22+Prosumer_ONE!$R22+_xlfn.XLOOKUP(D$34,Prosumer_ONE!$B$14:$B$33,Prosumer_ONE!$R$14:$R$33))</f>
        <v>0</v>
      </c>
      <c r="E43" s="190">
        <f>IF(E14=0,E14,E14+IF(Prosumer_ONE!$O22=0,Prosumer_ONE!$K22,Prosumer_ONE!$O22)+(Prosumer_ONE!$G22+_xlfn.XLOOKUP(E$34,Prosumer_ONE!$B$14:$B$33,Prosumer_ONE!$G$14:$G$33))+Prosumer_ONE!$I22+_xlfn.XLOOKUP(E$34,Prosumer_ONE!$B$14:$B$33,Prosumer_ONE!$J$14:$J$33)+Prosumer_ONE!$T22+Prosumer_ONE!$R22+_xlfn.XLOOKUP(E$34,Prosumer_ONE!$B$14:$B$33,Prosumer_ONE!$R$14:$R$33))</f>
        <v>0</v>
      </c>
      <c r="F43" s="190">
        <f>IF(F14=0,F14,F14+IF(Prosumer_ONE!$O22=0,Prosumer_ONE!$K22,Prosumer_ONE!$O22)+(Prosumer_ONE!$G22+_xlfn.XLOOKUP(F$34,Prosumer_ONE!$B$14:$B$33,Prosumer_ONE!$G$14:$G$33))+Prosumer_ONE!$I22+_xlfn.XLOOKUP(F$34,Prosumer_ONE!$B$14:$B$33,Prosumer_ONE!$J$14:$J$33)+Prosumer_ONE!$T22+Prosumer_ONE!$R22+_xlfn.XLOOKUP(F$34,Prosumer_ONE!$B$14:$B$33,Prosumer_ONE!$R$14:$R$33))</f>
        <v>0</v>
      </c>
      <c r="G43" s="190">
        <f>IF(G14=0,G14,G14+IF(Prosumer_ONE!$O22=0,Prosumer_ONE!$K22,Prosumer_ONE!$O22)+(Prosumer_ONE!$G22+_xlfn.XLOOKUP(G$34,Prosumer_ONE!$B$14:$B$33,Prosumer_ONE!$G$14:$G$33))+Prosumer_ONE!$I22+_xlfn.XLOOKUP(G$34,Prosumer_ONE!$B$14:$B$33,Prosumer_ONE!$J$14:$J$33)+Prosumer_ONE!$T22+Prosumer_ONE!$R22+_xlfn.XLOOKUP(G$34,Prosumer_ONE!$B$14:$B$33,Prosumer_ONE!$R$14:$R$33))</f>
        <v>0</v>
      </c>
      <c r="H43" s="190">
        <f>IF(H14=0,H14,H14+IF(Prosumer_ONE!$O22=0,Prosumer_ONE!$K22,Prosumer_ONE!$O22)+(Prosumer_ONE!$G22+_xlfn.XLOOKUP(H$34,Prosumer_ONE!$B$14:$B$33,Prosumer_ONE!$G$14:$G$33))+Prosumer_ONE!$I22+_xlfn.XLOOKUP(H$34,Prosumer_ONE!$B$14:$B$33,Prosumer_ONE!$J$14:$J$33)+Prosumer_ONE!$T22+Prosumer_ONE!$R22+_xlfn.XLOOKUP(H$34,Prosumer_ONE!$B$14:$B$33,Prosumer_ONE!$R$14:$R$33))</f>
        <v>0</v>
      </c>
      <c r="I43" s="190">
        <f>IF(I14=0,I14,I14+IF(Prosumer_ONE!$O22=0,Prosumer_ONE!$K22,Prosumer_ONE!$O22)+(Prosumer_ONE!$G22+_xlfn.XLOOKUP(I$34,Prosumer_ONE!$B$14:$B$33,Prosumer_ONE!$G$14:$G$33))+Prosumer_ONE!$I22+_xlfn.XLOOKUP(I$34,Prosumer_ONE!$B$14:$B$33,Prosumer_ONE!$J$14:$J$33)+Prosumer_ONE!$T22+Prosumer_ONE!$R22+_xlfn.XLOOKUP(I$34,Prosumer_ONE!$B$14:$B$33,Prosumer_ONE!$R$14:$R$33))</f>
        <v>0</v>
      </c>
      <c r="J43" s="190">
        <f>IF(J14=0,J14,J14+IF(Prosumer_ONE!$O22=0,Prosumer_ONE!$K22,Prosumer_ONE!$O22)+(Prosumer_ONE!$G22+_xlfn.XLOOKUP(J$34,Prosumer_ONE!$B$14:$B$33,Prosumer_ONE!$G$14:$G$33))+Prosumer_ONE!$I22+_xlfn.XLOOKUP(J$34,Prosumer_ONE!$B$14:$B$33,Prosumer_ONE!$J$14:$J$33)+Prosumer_ONE!$T22+Prosumer_ONE!$R22+_xlfn.XLOOKUP(J$34,Prosumer_ONE!$B$14:$B$33,Prosumer_ONE!$R$14:$R$33))</f>
        <v>0</v>
      </c>
      <c r="K43" s="190">
        <f>IF(K14=0,K14,K14+IF(Prosumer_ONE!$O22=0,Prosumer_ONE!$K22,Prosumer_ONE!$O22)+(Prosumer_ONE!$G22+_xlfn.XLOOKUP(K$34,Prosumer_ONE!$B$14:$B$33,Prosumer_ONE!$G$14:$G$33))+Prosumer_ONE!$I22+_xlfn.XLOOKUP(K$34,Prosumer_ONE!$B$14:$B$33,Prosumer_ONE!$J$14:$J$33)+Prosumer_ONE!$T22+Prosumer_ONE!$R22+_xlfn.XLOOKUP(K$34,Prosumer_ONE!$B$14:$B$33,Prosumer_ONE!$R$14:$R$33))</f>
        <v>0</v>
      </c>
      <c r="L43" s="190">
        <f>IF(L14=0,L14,L14+IF(Prosumer_ONE!$O22=0,Prosumer_ONE!$K22,Prosumer_ONE!$O22)+(Prosumer_ONE!$G22+_xlfn.XLOOKUP(L$34,Prosumer_ONE!$B$14:$B$33,Prosumer_ONE!$G$14:$G$33))+Prosumer_ONE!$I22+_xlfn.XLOOKUP(L$34,Prosumer_ONE!$B$14:$B$33,Prosumer_ONE!$J$14:$J$33)+Prosumer_ONE!$T22+Prosumer_ONE!$R22+_xlfn.XLOOKUP(L$34,Prosumer_ONE!$B$14:$B$33,Prosumer_ONE!$R$14:$R$33))</f>
        <v>0</v>
      </c>
      <c r="M43" s="190">
        <f>IF(M14=0,M14,M14+IF(Prosumer_ONE!$O22=0,Prosumer_ONE!$K22,Prosumer_ONE!$O22)+(Prosumer_ONE!$G22+_xlfn.XLOOKUP(M$34,Prosumer_ONE!$B$14:$B$33,Prosumer_ONE!$G$14:$G$33))+Prosumer_ONE!$I22+_xlfn.XLOOKUP(M$34,Prosumer_ONE!$B$14:$B$33,Prosumer_ONE!$J$14:$J$33)+Prosumer_ONE!$T22+Prosumer_ONE!$R22+_xlfn.XLOOKUP(M$34,Prosumer_ONE!$B$14:$B$33,Prosumer_ONE!$R$14:$R$33))</f>
        <v>0</v>
      </c>
      <c r="N43" s="190">
        <f>IF(N14=0,N14,N14+IF(Prosumer_ONE!$O22=0,Prosumer_ONE!$K22,Prosumer_ONE!$O22)+(Prosumer_ONE!$G22+_xlfn.XLOOKUP(N$34,Prosumer_ONE!$B$14:$B$33,Prosumer_ONE!$G$14:$G$33))+Prosumer_ONE!$I22+_xlfn.XLOOKUP(N$34,Prosumer_ONE!$B$14:$B$33,Prosumer_ONE!$J$14:$J$33)+Prosumer_ONE!$T22+Prosumer_ONE!$R22+_xlfn.XLOOKUP(N$34,Prosumer_ONE!$B$14:$B$33,Prosumer_ONE!$R$14:$R$33))</f>
        <v>0</v>
      </c>
      <c r="O43" s="190">
        <f>IF(O14=0,O14,O14+IF(Prosumer_ONE!$O22=0,Prosumer_ONE!$K22,Prosumer_ONE!$O22)+(Prosumer_ONE!$G22+_xlfn.XLOOKUP(O$34,Prosumer_ONE!$B$14:$B$33,Prosumer_ONE!$G$14:$G$33))+Prosumer_ONE!$I22+_xlfn.XLOOKUP(O$34,Prosumer_ONE!$B$14:$B$33,Prosumer_ONE!$J$14:$J$33)+Prosumer_ONE!$T22+Prosumer_ONE!$R22+_xlfn.XLOOKUP(O$34,Prosumer_ONE!$B$14:$B$33,Prosumer_ONE!$R$14:$R$33))</f>
        <v>0</v>
      </c>
      <c r="P43" s="190">
        <f>IF(P14=0,P14,P14+IF(Prosumer_ONE!$O22=0,Prosumer_ONE!$K22,Prosumer_ONE!$O22)+(Prosumer_ONE!$G22+_xlfn.XLOOKUP(P$34,Prosumer_ONE!$B$14:$B$33,Prosumer_ONE!$G$14:$G$33))+Prosumer_ONE!$I22+_xlfn.XLOOKUP(P$34,Prosumer_ONE!$B$14:$B$33,Prosumer_ONE!$J$14:$J$33)+Prosumer_ONE!$T22+Prosumer_ONE!$R22+_xlfn.XLOOKUP(P$34,Prosumer_ONE!$B$14:$B$33,Prosumer_ONE!$R$14:$R$33))</f>
        <v>0</v>
      </c>
      <c r="Q43" s="190">
        <f>IF(Q14=0,Q14,Q14+IF(Prosumer_ONE!$O22=0,Prosumer_ONE!$K22,Prosumer_ONE!$O22)+(Prosumer_ONE!$G22+_xlfn.XLOOKUP(Q$34,Prosumer_ONE!$B$14:$B$33,Prosumer_ONE!$G$14:$G$33))+Prosumer_ONE!$I22+_xlfn.XLOOKUP(Q$34,Prosumer_ONE!$B$14:$B$33,Prosumer_ONE!$J$14:$J$33)+Prosumer_ONE!$T22+Prosumer_ONE!$R22+_xlfn.XLOOKUP(Q$34,Prosumer_ONE!$B$14:$B$33,Prosumer_ONE!$R$14:$R$33))</f>
        <v>0</v>
      </c>
      <c r="R43" s="190">
        <f>IF(R14=0,R14,R14+IF(Prosumer_ONE!$O22=0,Prosumer_ONE!$K22,Prosumer_ONE!$O22)+(Prosumer_ONE!$G22+_xlfn.XLOOKUP(R$34,Prosumer_ONE!$B$14:$B$33,Prosumer_ONE!$G$14:$G$33))+Prosumer_ONE!$I22+_xlfn.XLOOKUP(R$34,Prosumer_ONE!$B$14:$B$33,Prosumer_ONE!$J$14:$J$33)+Prosumer_ONE!$T22+Prosumer_ONE!$R22+_xlfn.XLOOKUP(R$34,Prosumer_ONE!$B$14:$B$33,Prosumer_ONE!$R$14:$R$33))</f>
        <v>0</v>
      </c>
      <c r="S43" s="190">
        <f>IF(S14=0,S14,S14+IF(Prosumer_ONE!$O22=0,Prosumer_ONE!$K22,Prosumer_ONE!$O22)+(Prosumer_ONE!$G22+_xlfn.XLOOKUP(S$34,Prosumer_ONE!$B$14:$B$33,Prosumer_ONE!$G$14:$G$33))+Prosumer_ONE!$I22+_xlfn.XLOOKUP(S$34,Prosumer_ONE!$B$14:$B$33,Prosumer_ONE!$J$14:$J$33)+Prosumer_ONE!$T22+Prosumer_ONE!$R22+_xlfn.XLOOKUP(S$34,Prosumer_ONE!$B$14:$B$33,Prosumer_ONE!$R$14:$R$33))</f>
        <v>0</v>
      </c>
      <c r="T43" s="190">
        <f>IF(T14=0,T14,T14+IF(Prosumer_ONE!$O22=0,Prosumer_ONE!$K22,Prosumer_ONE!$O22)+(Prosumer_ONE!$G22+_xlfn.XLOOKUP(T$34,Prosumer_ONE!$B$14:$B$33,Prosumer_ONE!$G$14:$G$33))+Prosumer_ONE!$I22+_xlfn.XLOOKUP(T$34,Prosumer_ONE!$B$14:$B$33,Prosumer_ONE!$J$14:$J$33)+Prosumer_ONE!$T22+Prosumer_ONE!$R22+_xlfn.XLOOKUP(T$34,Prosumer_ONE!$B$14:$B$33,Prosumer_ONE!$R$14:$R$33))</f>
        <v>0</v>
      </c>
      <c r="U43" s="190">
        <f>IF(U14=0,U14,U14+IF(Prosumer_ONE!$O22=0,Prosumer_ONE!$K22,Prosumer_ONE!$O22)+(Prosumer_ONE!$G22+_xlfn.XLOOKUP(U$34,Prosumer_ONE!$B$14:$B$33,Prosumer_ONE!$G$14:$G$33))+Prosumer_ONE!$I22+_xlfn.XLOOKUP(U$34,Prosumer_ONE!$B$14:$B$33,Prosumer_ONE!$J$14:$J$33)+Prosumer_ONE!$T22+Prosumer_ONE!$R22+_xlfn.XLOOKUP(U$34,Prosumer_ONE!$B$14:$B$33,Prosumer_ONE!$R$14:$R$33))</f>
        <v>0</v>
      </c>
      <c r="V43" s="190">
        <f>IF(V14=0,V14,V14+IF(Prosumer_ONE!$O22=0,Prosumer_ONE!$K22,Prosumer_ONE!$O22)+(Prosumer_ONE!$G22+_xlfn.XLOOKUP(V$34,Prosumer_ONE!$B$14:$B$33,Prosumer_ONE!$G$14:$G$33))+Prosumer_ONE!$I22+_xlfn.XLOOKUP(V$34,Prosumer_ONE!$B$14:$B$33,Prosumer_ONE!$J$14:$J$33)+Prosumer_ONE!$T22+Prosumer_ONE!$R22+_xlfn.XLOOKUP(V$34,Prosumer_ONE!$B$14:$B$33,Prosumer_ONE!$R$14:$R$33))</f>
        <v>0</v>
      </c>
      <c r="W43" s="109">
        <v>9</v>
      </c>
      <c r="Y43" s="109">
        <v>17</v>
      </c>
      <c r="AA43" s="109">
        <v>9</v>
      </c>
      <c r="AB43" s="190">
        <f>IF(AB14=0,AB14,AB14+Prosumer_ANE!$I22+(Prosumer_ANE!$G22+_xlfn.XLOOKUP(AB$34,Prosumer_ANE!$B$14:$B$33,Prosumer_ANE!$G$14:$G$33))+_xlfn.XLOOKUP(AB$34,Prosumer_ANE!$B$14:$B$33,Prosumer_ANE!$J$14:$J$33)+IF(Prosumer_ANE!$O22=0,Prosumer_ANE!$K22,Prosumer_ANE!$O22)+Prosumer_ANE!$T22+Prosumer_ANE!$R22+_xlfn.XLOOKUP(AB$34,Prosumer_ANE!$B$14:$B$33,Prosumer_ANE!$R$14:$R$33))</f>
        <v>0</v>
      </c>
      <c r="AC43" s="190">
        <f>IF(AC14=0,AC14,AC14+Prosumer_ANE!$I22+(Prosumer_ANE!$G22+_xlfn.XLOOKUP(AC$34,Prosumer_ANE!$B$14:$B$33,Prosumer_ANE!$G$14:$G$33))+_xlfn.XLOOKUP(AC$34,Prosumer_ANE!$B$14:$B$33,Prosumer_ANE!$J$14:$J$33)+IF(Prosumer_ANE!$O22=0,Prosumer_ANE!$K22,Prosumer_ANE!$O22)+Prosumer_ANE!$T22+Prosumer_ANE!$R22+_xlfn.XLOOKUP(AC$34,Prosumer_ANE!$B$14:$B$33,Prosumer_ANE!$R$14:$R$33))</f>
        <v>0</v>
      </c>
      <c r="AD43" s="190">
        <f>IF(AD14=0,AD14,AD14+Prosumer_ANE!$I22+(Prosumer_ANE!$G22+_xlfn.XLOOKUP(AD$34,Prosumer_ANE!$B$14:$B$33,Prosumer_ANE!$G$14:$G$33))+_xlfn.XLOOKUP(AD$34,Prosumer_ANE!$B$14:$B$33,Prosumer_ANE!$J$14:$J$33)+IF(Prosumer_ANE!$O22=0,Prosumer_ANE!$K22,Prosumer_ANE!$O22)+Prosumer_ANE!$T22+Prosumer_ANE!$R22+_xlfn.XLOOKUP(AD$34,Prosumer_ANE!$B$14:$B$33,Prosumer_ANE!$R$14:$R$33))</f>
        <v>0</v>
      </c>
      <c r="AE43" s="190">
        <f>IF(AE14=0,AE14,AE14+Prosumer_ANE!$I22+(Prosumer_ANE!$G22+_xlfn.XLOOKUP(AE$34,Prosumer_ANE!$B$14:$B$33,Prosumer_ANE!$G$14:$G$33))+_xlfn.XLOOKUP(AE$34,Prosumer_ANE!$B$14:$B$33,Prosumer_ANE!$J$14:$J$33)+IF(Prosumer_ANE!$O22=0,Prosumer_ANE!$K22,Prosumer_ANE!$O22)+Prosumer_ANE!$T22+Prosumer_ANE!$R22+_xlfn.XLOOKUP(AE$34,Prosumer_ANE!$B$14:$B$33,Prosumer_ANE!$R$14:$R$33))</f>
        <v>0</v>
      </c>
      <c r="AF43" s="190">
        <f>IF(AF14=0,AF14,AF14+Prosumer_ANE!$I22+(Prosumer_ANE!$G22+_xlfn.XLOOKUP(AF$34,Prosumer_ANE!$B$14:$B$33,Prosumer_ANE!$G$14:$G$33))+_xlfn.XLOOKUP(AF$34,Prosumer_ANE!$B$14:$B$33,Prosumer_ANE!$J$14:$J$33)+IF(Prosumer_ANE!$O22=0,Prosumer_ANE!$K22,Prosumer_ANE!$O22)+Prosumer_ANE!$T22+Prosumer_ANE!$R22+_xlfn.XLOOKUP(AF$34,Prosumer_ANE!$B$14:$B$33,Prosumer_ANE!$R$14:$R$33))</f>
        <v>0</v>
      </c>
      <c r="AG43" s="190">
        <f>IF(AG14=0,AG14,AG14+Prosumer_ANE!$I22+(Prosumer_ANE!$G22+_xlfn.XLOOKUP(AG$34,Prosumer_ANE!$B$14:$B$33,Prosumer_ANE!$G$14:$G$33))+_xlfn.XLOOKUP(AG$34,Prosumer_ANE!$B$14:$B$33,Prosumer_ANE!$J$14:$J$33)+IF(Prosumer_ANE!$O22=0,Prosumer_ANE!$K22,Prosumer_ANE!$O22)+Prosumer_ANE!$T22+Prosumer_ANE!$R22+_xlfn.XLOOKUP(AG$34,Prosumer_ANE!$B$14:$B$33,Prosumer_ANE!$R$14:$R$33))</f>
        <v>0</v>
      </c>
      <c r="AH43" s="190">
        <f>IF(AH14=0,AH14,AH14+Prosumer_ANE!$I22+(Prosumer_ANE!$G22+_xlfn.XLOOKUP(AH$34,Prosumer_ANE!$B$14:$B$33,Prosumer_ANE!$G$14:$G$33))+_xlfn.XLOOKUP(AH$34,Prosumer_ANE!$B$14:$B$33,Prosumer_ANE!$J$14:$J$33)+IF(Prosumer_ANE!$O22=0,Prosumer_ANE!$K22,Prosumer_ANE!$O22)+Prosumer_ANE!$T22+Prosumer_ANE!$R22+_xlfn.XLOOKUP(AH$34,Prosumer_ANE!$B$14:$B$33,Prosumer_ANE!$R$14:$R$33))</f>
        <v>0</v>
      </c>
      <c r="AI43" s="190">
        <f>IF(AI14=0,AI14,AI14+Prosumer_ANE!$I22+(Prosumer_ANE!$G22+_xlfn.XLOOKUP(AI$34,Prosumer_ANE!$B$14:$B$33,Prosumer_ANE!$G$14:$G$33))+_xlfn.XLOOKUP(AI$34,Prosumer_ANE!$B$14:$B$33,Prosumer_ANE!$J$14:$J$33)+IF(Prosumer_ANE!$O22=0,Prosumer_ANE!$K22,Prosumer_ANE!$O22)+Prosumer_ANE!$T22+Prosumer_ANE!$R22+_xlfn.XLOOKUP(AI$34,Prosumer_ANE!$B$14:$B$33,Prosumer_ANE!$R$14:$R$33))</f>
        <v>0</v>
      </c>
      <c r="AJ43" s="190">
        <f>IF(AJ14=0,AJ14,AJ14+Prosumer_ANE!$I22+(Prosumer_ANE!$G22+_xlfn.XLOOKUP(AJ$34,Prosumer_ANE!$B$14:$B$33,Prosumer_ANE!$G$14:$G$33))+_xlfn.XLOOKUP(AJ$34,Prosumer_ANE!$B$14:$B$33,Prosumer_ANE!$J$14:$J$33)+IF(Prosumer_ANE!$O22=0,Prosumer_ANE!$K22,Prosumer_ANE!$O22)+Prosumer_ANE!$T22+Prosumer_ANE!$R22+_xlfn.XLOOKUP(AJ$34,Prosumer_ANE!$B$14:$B$33,Prosumer_ANE!$R$14:$R$33))</f>
        <v>0</v>
      </c>
      <c r="AK43" s="190">
        <f>IF(AK14=0,AK14,AK14+Prosumer_ANE!$I22+(Prosumer_ANE!$G22+_xlfn.XLOOKUP(AK$34,Prosumer_ANE!$B$14:$B$33,Prosumer_ANE!$G$14:$G$33))+_xlfn.XLOOKUP(AK$34,Prosumer_ANE!$B$14:$B$33,Prosumer_ANE!$J$14:$J$33)+IF(Prosumer_ANE!$O22=0,Prosumer_ANE!$K22,Prosumer_ANE!$O22)+Prosumer_ANE!$T22+Prosumer_ANE!$R22+_xlfn.XLOOKUP(AK$34,Prosumer_ANE!$B$14:$B$33,Prosumer_ANE!$R$14:$R$33))</f>
        <v>0</v>
      </c>
      <c r="AL43" s="190">
        <f>IF(AL14=0,AL14,AL14+Prosumer_ANE!$I22+(Prosumer_ANE!$G22+_xlfn.XLOOKUP(AL$34,Prosumer_ANE!$B$14:$B$33,Prosumer_ANE!$G$14:$G$33))+_xlfn.XLOOKUP(AL$34,Prosumer_ANE!$B$14:$B$33,Prosumer_ANE!$J$14:$J$33)+IF(Prosumer_ANE!$O22=0,Prosumer_ANE!$K22,Prosumer_ANE!$O22)+Prosumer_ANE!$T22+Prosumer_ANE!$R22+_xlfn.XLOOKUP(AL$34,Prosumer_ANE!$B$14:$B$33,Prosumer_ANE!$R$14:$R$33))</f>
        <v>0</v>
      </c>
      <c r="AM43" s="190">
        <f>IF(AM14=0,AM14,AM14+Prosumer_ANE!$I22+(Prosumer_ANE!$G22+_xlfn.XLOOKUP(AM$34,Prosumer_ANE!$B$14:$B$33,Prosumer_ANE!$G$14:$G$33))+_xlfn.XLOOKUP(AM$34,Prosumer_ANE!$B$14:$B$33,Prosumer_ANE!$J$14:$J$33)+IF(Prosumer_ANE!$O22=0,Prosumer_ANE!$K22,Prosumer_ANE!$O22)+Prosumer_ANE!$T22+Prosumer_ANE!$R22+_xlfn.XLOOKUP(AM$34,Prosumer_ANE!$B$14:$B$33,Prosumer_ANE!$R$14:$R$33))</f>
        <v>0</v>
      </c>
      <c r="AN43" s="190">
        <f>IF(AN14=0,AN14,AN14+Prosumer_ANE!$I22+(Prosumer_ANE!$G22+_xlfn.XLOOKUP(AN$34,Prosumer_ANE!$B$14:$B$33,Prosumer_ANE!$G$14:$G$33))+_xlfn.XLOOKUP(AN$34,Prosumer_ANE!$B$14:$B$33,Prosumer_ANE!$J$14:$J$33)+IF(Prosumer_ANE!$O22=0,Prosumer_ANE!$K22,Prosumer_ANE!$O22)+Prosumer_ANE!$T22+Prosumer_ANE!$R22+_xlfn.XLOOKUP(AN$34,Prosumer_ANE!$B$14:$B$33,Prosumer_ANE!$R$14:$R$33))</f>
        <v>0</v>
      </c>
      <c r="AO43" s="190">
        <f>IF(AO14=0,AO14,AO14+Prosumer_ANE!$I22+(Prosumer_ANE!$G22+_xlfn.XLOOKUP(AO$34,Prosumer_ANE!$B$14:$B$33,Prosumer_ANE!$G$14:$G$33))+_xlfn.XLOOKUP(AO$34,Prosumer_ANE!$B$14:$B$33,Prosumer_ANE!$J$14:$J$33)+IF(Prosumer_ANE!$O22=0,Prosumer_ANE!$K22,Prosumer_ANE!$O22)+Prosumer_ANE!$T22+Prosumer_ANE!$R22+_xlfn.XLOOKUP(AO$34,Prosumer_ANE!$B$14:$B$33,Prosumer_ANE!$R$14:$R$33))</f>
        <v>0</v>
      </c>
      <c r="AP43" s="190">
        <f>IF(AP14=0,AP14,AP14+Prosumer_ANE!$I22+(Prosumer_ANE!$G22+_xlfn.XLOOKUP(AP$34,Prosumer_ANE!$B$14:$B$33,Prosumer_ANE!$G$14:$G$33))+_xlfn.XLOOKUP(AP$34,Prosumer_ANE!$B$14:$B$33,Prosumer_ANE!$J$14:$J$33)+IF(Prosumer_ANE!$O22=0,Prosumer_ANE!$K22,Prosumer_ANE!$O22)+Prosumer_ANE!$T22+Prosumer_ANE!$R22+_xlfn.XLOOKUP(AP$34,Prosumer_ANE!$B$14:$B$33,Prosumer_ANE!$R$14:$R$33))</f>
        <v>0</v>
      </c>
      <c r="AQ43" s="190">
        <f>IF(AQ14=0,AQ14,AQ14+Prosumer_ANE!$I22+(Prosumer_ANE!$G22+_xlfn.XLOOKUP(AQ$34,Prosumer_ANE!$B$14:$B$33,Prosumer_ANE!$G$14:$G$33))+_xlfn.XLOOKUP(AQ$34,Prosumer_ANE!$B$14:$B$33,Prosumer_ANE!$J$14:$J$33)+IF(Prosumer_ANE!$O22=0,Prosumer_ANE!$K22,Prosumer_ANE!$O22)+Prosumer_ANE!$T22+Prosumer_ANE!$R22+_xlfn.XLOOKUP(AQ$34,Prosumer_ANE!$B$14:$B$33,Prosumer_ANE!$R$14:$R$33))</f>
        <v>0</v>
      </c>
      <c r="AR43" s="190">
        <f>IF(AR14=0,AR14,AR14+Prosumer_ANE!$I22+(Prosumer_ANE!$G22+_xlfn.XLOOKUP(AR$34,Prosumer_ANE!$B$14:$B$33,Prosumer_ANE!$G$14:$G$33))+_xlfn.XLOOKUP(AR$34,Prosumer_ANE!$B$14:$B$33,Prosumer_ANE!$J$14:$J$33)+IF(Prosumer_ANE!$O22=0,Prosumer_ANE!$K22,Prosumer_ANE!$O22)+Prosumer_ANE!$T22+Prosumer_ANE!$R22+_xlfn.XLOOKUP(AR$34,Prosumer_ANE!$B$14:$B$33,Prosumer_ANE!$R$14:$R$33))</f>
        <v>0</v>
      </c>
      <c r="AS43" s="190">
        <f>IF(AS14=0,AS14,AS14+Prosumer_ANE!$I22+(Prosumer_ANE!$G22+_xlfn.XLOOKUP(AS$34,Prosumer_ANE!$B$14:$B$33,Prosumer_ANE!$G$14:$G$33))+_xlfn.XLOOKUP(AS$34,Prosumer_ANE!$B$14:$B$33,Prosumer_ANE!$J$14:$J$33)+IF(Prosumer_ANE!$O22=0,Prosumer_ANE!$K22,Prosumer_ANE!$O22)+Prosumer_ANE!$T22+Prosumer_ANE!$R22+_xlfn.XLOOKUP(AS$34,Prosumer_ANE!$B$14:$B$33,Prosumer_ANE!$R$14:$R$33))</f>
        <v>0</v>
      </c>
      <c r="AT43" s="190">
        <f>IF(AT14=0,AT14,AT14+Prosumer_ANE!$I22+(Prosumer_ANE!$G22+_xlfn.XLOOKUP(AT$34,Prosumer_ANE!$B$14:$B$33,Prosumer_ANE!$G$14:$G$33))+_xlfn.XLOOKUP(AT$34,Prosumer_ANE!$B$14:$B$33,Prosumer_ANE!$J$14:$J$33)+IF(Prosumer_ANE!$O22=0,Prosumer_ANE!$K22,Prosumer_ANE!$O22)+Prosumer_ANE!$T22+Prosumer_ANE!$R22+_xlfn.XLOOKUP(AT$34,Prosumer_ANE!$B$14:$B$33,Prosumer_ANE!$R$14:$R$33))</f>
        <v>0</v>
      </c>
      <c r="AU43" s="190">
        <f>IF(AU14=0,AU14,AU14+Prosumer_ANE!$I22+(Prosumer_ANE!$G22+_xlfn.XLOOKUP(AU$34,Prosumer_ANE!$B$14:$B$33,Prosumer_ANE!$G$14:$G$33))+_xlfn.XLOOKUP(AU$34,Prosumer_ANE!$B$14:$B$33,Prosumer_ANE!$J$14:$J$33)+IF(Prosumer_ANE!$O22=0,Prosumer_ANE!$K22,Prosumer_ANE!$O22)+Prosumer_ANE!$T22+Prosumer_ANE!$R22+_xlfn.XLOOKUP(AU$34,Prosumer_ANE!$B$14:$B$33,Prosumer_ANE!$R$14:$R$33))</f>
        <v>0</v>
      </c>
      <c r="AV43" s="109">
        <v>9</v>
      </c>
    </row>
    <row r="44" spans="2:48">
      <c r="B44" s="109">
        <v>10</v>
      </c>
      <c r="C44" s="190">
        <f>IF(C15=0,C15,C15+IF(Prosumer_ONE!$O23=0,Prosumer_ONE!$K23,Prosumer_ONE!$O23)+(Prosumer_ONE!$G23+_xlfn.XLOOKUP(C$34,Prosumer_ONE!$B$14:$B$33,Prosumer_ONE!$G$14:$G$33))+Prosumer_ONE!$I23+_xlfn.XLOOKUP(C$34,Prosumer_ONE!$B$14:$B$33,Prosumer_ONE!$J$14:$J$33)+Prosumer_ONE!$T23+Prosumer_ONE!$R23+_xlfn.XLOOKUP(C$34,Prosumer_ONE!$B$14:$B$33,Prosumer_ONE!$R$14:$R$33))</f>
        <v>0</v>
      </c>
      <c r="D44" s="190">
        <f>IF(D15=0,D15,D15+IF(Prosumer_ONE!$O23=0,Prosumer_ONE!$K23,Prosumer_ONE!$O23)+(Prosumer_ONE!$G23+_xlfn.XLOOKUP(D$34,Prosumer_ONE!$B$14:$B$33,Prosumer_ONE!$G$14:$G$33))+Prosumer_ONE!$I23+_xlfn.XLOOKUP(D$34,Prosumer_ONE!$B$14:$B$33,Prosumer_ONE!$J$14:$J$33)+Prosumer_ONE!$T23+Prosumer_ONE!$R23+_xlfn.XLOOKUP(D$34,Prosumer_ONE!$B$14:$B$33,Prosumer_ONE!$R$14:$R$33))</f>
        <v>0</v>
      </c>
      <c r="E44" s="190">
        <f>IF(E15=0,E15,E15+IF(Prosumer_ONE!$O23=0,Prosumer_ONE!$K23,Prosumer_ONE!$O23)+(Prosumer_ONE!$G23+_xlfn.XLOOKUP(E$34,Prosumer_ONE!$B$14:$B$33,Prosumer_ONE!$G$14:$G$33))+Prosumer_ONE!$I23+_xlfn.XLOOKUP(E$34,Prosumer_ONE!$B$14:$B$33,Prosumer_ONE!$J$14:$J$33)+Prosumer_ONE!$T23+Prosumer_ONE!$R23+_xlfn.XLOOKUP(E$34,Prosumer_ONE!$B$14:$B$33,Prosumer_ONE!$R$14:$R$33))</f>
        <v>0</v>
      </c>
      <c r="F44" s="190">
        <f>IF(F15=0,F15,F15+IF(Prosumer_ONE!$O23=0,Prosumer_ONE!$K23,Prosumer_ONE!$O23)+(Prosumer_ONE!$G23+_xlfn.XLOOKUP(F$34,Prosumer_ONE!$B$14:$B$33,Prosumer_ONE!$G$14:$G$33))+Prosumer_ONE!$I23+_xlfn.XLOOKUP(F$34,Prosumer_ONE!$B$14:$B$33,Prosumer_ONE!$J$14:$J$33)+Prosumer_ONE!$T23+Prosumer_ONE!$R23+_xlfn.XLOOKUP(F$34,Prosumer_ONE!$B$14:$B$33,Prosumer_ONE!$R$14:$R$33))</f>
        <v>0</v>
      </c>
      <c r="G44" s="190">
        <f>IF(G15=0,G15,G15+IF(Prosumer_ONE!$O23=0,Prosumer_ONE!$K23,Prosumer_ONE!$O23)+(Prosumer_ONE!$G23+_xlfn.XLOOKUP(G$34,Prosumer_ONE!$B$14:$B$33,Prosumer_ONE!$G$14:$G$33))+Prosumer_ONE!$I23+_xlfn.XLOOKUP(G$34,Prosumer_ONE!$B$14:$B$33,Prosumer_ONE!$J$14:$J$33)+Prosumer_ONE!$T23+Prosumer_ONE!$R23+_xlfn.XLOOKUP(G$34,Prosumer_ONE!$B$14:$B$33,Prosumer_ONE!$R$14:$R$33))</f>
        <v>0</v>
      </c>
      <c r="H44" s="190">
        <f>IF(H15=0,H15,H15+IF(Prosumer_ONE!$O23=0,Prosumer_ONE!$K23,Prosumer_ONE!$O23)+(Prosumer_ONE!$G23+_xlfn.XLOOKUP(H$34,Prosumer_ONE!$B$14:$B$33,Prosumer_ONE!$G$14:$G$33))+Prosumer_ONE!$I23+_xlfn.XLOOKUP(H$34,Prosumer_ONE!$B$14:$B$33,Prosumer_ONE!$J$14:$J$33)+Prosumer_ONE!$T23+Prosumer_ONE!$R23+_xlfn.XLOOKUP(H$34,Prosumer_ONE!$B$14:$B$33,Prosumer_ONE!$R$14:$R$33))</f>
        <v>0</v>
      </c>
      <c r="I44" s="190">
        <f>IF(I15=0,I15,I15+IF(Prosumer_ONE!$O23=0,Prosumer_ONE!$K23,Prosumer_ONE!$O23)+(Prosumer_ONE!$G23+_xlfn.XLOOKUP(I$34,Prosumer_ONE!$B$14:$B$33,Prosumer_ONE!$G$14:$G$33))+Prosumer_ONE!$I23+_xlfn.XLOOKUP(I$34,Prosumer_ONE!$B$14:$B$33,Prosumer_ONE!$J$14:$J$33)+Prosumer_ONE!$T23+Prosumer_ONE!$R23+_xlfn.XLOOKUP(I$34,Prosumer_ONE!$B$14:$B$33,Prosumer_ONE!$R$14:$R$33))</f>
        <v>0</v>
      </c>
      <c r="J44" s="190">
        <f>IF(J15=0,J15,J15+IF(Prosumer_ONE!$O23=0,Prosumer_ONE!$K23,Prosumer_ONE!$O23)+(Prosumer_ONE!$G23+_xlfn.XLOOKUP(J$34,Prosumer_ONE!$B$14:$B$33,Prosumer_ONE!$G$14:$G$33))+Prosumer_ONE!$I23+_xlfn.XLOOKUP(J$34,Prosumer_ONE!$B$14:$B$33,Prosumer_ONE!$J$14:$J$33)+Prosumer_ONE!$T23+Prosumer_ONE!$R23+_xlfn.XLOOKUP(J$34,Prosumer_ONE!$B$14:$B$33,Prosumer_ONE!$R$14:$R$33))</f>
        <v>0</v>
      </c>
      <c r="K44" s="190">
        <f>IF(K15=0,K15,K15+IF(Prosumer_ONE!$O23=0,Prosumer_ONE!$K23,Prosumer_ONE!$O23)+(Prosumer_ONE!$G23+_xlfn.XLOOKUP(K$34,Prosumer_ONE!$B$14:$B$33,Prosumer_ONE!$G$14:$G$33))+Prosumer_ONE!$I23+_xlfn.XLOOKUP(K$34,Prosumer_ONE!$B$14:$B$33,Prosumer_ONE!$J$14:$J$33)+Prosumer_ONE!$T23+Prosumer_ONE!$R23+_xlfn.XLOOKUP(K$34,Prosumer_ONE!$B$14:$B$33,Prosumer_ONE!$R$14:$R$33))</f>
        <v>0</v>
      </c>
      <c r="L44" s="190">
        <f>IF(L15=0,L15,L15+IF(Prosumer_ONE!$O23=0,Prosumer_ONE!$K23,Prosumer_ONE!$O23)+(Prosumer_ONE!$G23+_xlfn.XLOOKUP(L$34,Prosumer_ONE!$B$14:$B$33,Prosumer_ONE!$G$14:$G$33))+Prosumer_ONE!$I23+_xlfn.XLOOKUP(L$34,Prosumer_ONE!$B$14:$B$33,Prosumer_ONE!$J$14:$J$33)+Prosumer_ONE!$T23+Prosumer_ONE!$R23+_xlfn.XLOOKUP(L$34,Prosumer_ONE!$B$14:$B$33,Prosumer_ONE!$R$14:$R$33))</f>
        <v>0</v>
      </c>
      <c r="M44" s="190">
        <f>IF(M15=0,M15,M15+IF(Prosumer_ONE!$O23=0,Prosumer_ONE!$K23,Prosumer_ONE!$O23)+(Prosumer_ONE!$G23+_xlfn.XLOOKUP(M$34,Prosumer_ONE!$B$14:$B$33,Prosumer_ONE!$G$14:$G$33))+Prosumer_ONE!$I23+_xlfn.XLOOKUP(M$34,Prosumer_ONE!$B$14:$B$33,Prosumer_ONE!$J$14:$J$33)+Prosumer_ONE!$T23+Prosumer_ONE!$R23+_xlfn.XLOOKUP(M$34,Prosumer_ONE!$B$14:$B$33,Prosumer_ONE!$R$14:$R$33))</f>
        <v>0</v>
      </c>
      <c r="N44" s="190">
        <f>IF(N15=0,N15,N15+IF(Prosumer_ONE!$O23=0,Prosumer_ONE!$K23,Prosumer_ONE!$O23)+(Prosumer_ONE!$G23+_xlfn.XLOOKUP(N$34,Prosumer_ONE!$B$14:$B$33,Prosumer_ONE!$G$14:$G$33))+Prosumer_ONE!$I23+_xlfn.XLOOKUP(N$34,Prosumer_ONE!$B$14:$B$33,Prosumer_ONE!$J$14:$J$33)+Prosumer_ONE!$T23+Prosumer_ONE!$R23+_xlfn.XLOOKUP(N$34,Prosumer_ONE!$B$14:$B$33,Prosumer_ONE!$R$14:$R$33))</f>
        <v>0</v>
      </c>
      <c r="O44" s="190">
        <f>IF(O15=0,O15,O15+IF(Prosumer_ONE!$O23=0,Prosumer_ONE!$K23,Prosumer_ONE!$O23)+(Prosumer_ONE!$G23+_xlfn.XLOOKUP(O$34,Prosumer_ONE!$B$14:$B$33,Prosumer_ONE!$G$14:$G$33))+Prosumer_ONE!$I23+_xlfn.XLOOKUP(O$34,Prosumer_ONE!$B$14:$B$33,Prosumer_ONE!$J$14:$J$33)+Prosumer_ONE!$T23+Prosumer_ONE!$R23+_xlfn.XLOOKUP(O$34,Prosumer_ONE!$B$14:$B$33,Prosumer_ONE!$R$14:$R$33))</f>
        <v>0</v>
      </c>
      <c r="P44" s="190">
        <f>IF(P15=0,P15,P15+IF(Prosumer_ONE!$O23=0,Prosumer_ONE!$K23,Prosumer_ONE!$O23)+(Prosumer_ONE!$G23+_xlfn.XLOOKUP(P$34,Prosumer_ONE!$B$14:$B$33,Prosumer_ONE!$G$14:$G$33))+Prosumer_ONE!$I23+_xlfn.XLOOKUP(P$34,Prosumer_ONE!$B$14:$B$33,Prosumer_ONE!$J$14:$J$33)+Prosumer_ONE!$T23+Prosumer_ONE!$R23+_xlfn.XLOOKUP(P$34,Prosumer_ONE!$B$14:$B$33,Prosumer_ONE!$R$14:$R$33))</f>
        <v>0</v>
      </c>
      <c r="Q44" s="190">
        <f>IF(Q15=0,Q15,Q15+IF(Prosumer_ONE!$O23=0,Prosumer_ONE!$K23,Prosumer_ONE!$O23)+(Prosumer_ONE!$G23+_xlfn.XLOOKUP(Q$34,Prosumer_ONE!$B$14:$B$33,Prosumer_ONE!$G$14:$G$33))+Prosumer_ONE!$I23+_xlfn.XLOOKUP(Q$34,Prosumer_ONE!$B$14:$B$33,Prosumer_ONE!$J$14:$J$33)+Prosumer_ONE!$T23+Prosumer_ONE!$R23+_xlfn.XLOOKUP(Q$34,Prosumer_ONE!$B$14:$B$33,Prosumer_ONE!$R$14:$R$33))</f>
        <v>0</v>
      </c>
      <c r="R44" s="190">
        <f>IF(R15=0,R15,R15+IF(Prosumer_ONE!$O23=0,Prosumer_ONE!$K23,Prosumer_ONE!$O23)+(Prosumer_ONE!$G23+_xlfn.XLOOKUP(R$34,Prosumer_ONE!$B$14:$B$33,Prosumer_ONE!$G$14:$G$33))+Prosumer_ONE!$I23+_xlfn.XLOOKUP(R$34,Prosumer_ONE!$B$14:$B$33,Prosumer_ONE!$J$14:$J$33)+Prosumer_ONE!$T23+Prosumer_ONE!$R23+_xlfn.XLOOKUP(R$34,Prosumer_ONE!$B$14:$B$33,Prosumer_ONE!$R$14:$R$33))</f>
        <v>0</v>
      </c>
      <c r="S44" s="190">
        <f>IF(S15=0,S15,S15+IF(Prosumer_ONE!$O23=0,Prosumer_ONE!$K23,Prosumer_ONE!$O23)+(Prosumer_ONE!$G23+_xlfn.XLOOKUP(S$34,Prosumer_ONE!$B$14:$B$33,Prosumer_ONE!$G$14:$G$33))+Prosumer_ONE!$I23+_xlfn.XLOOKUP(S$34,Prosumer_ONE!$B$14:$B$33,Prosumer_ONE!$J$14:$J$33)+Prosumer_ONE!$T23+Prosumer_ONE!$R23+_xlfn.XLOOKUP(S$34,Prosumer_ONE!$B$14:$B$33,Prosumer_ONE!$R$14:$R$33))</f>
        <v>0</v>
      </c>
      <c r="T44" s="190">
        <f>IF(T15=0,T15,T15+IF(Prosumer_ONE!$O23=0,Prosumer_ONE!$K23,Prosumer_ONE!$O23)+(Prosumer_ONE!$G23+_xlfn.XLOOKUP(T$34,Prosumer_ONE!$B$14:$B$33,Prosumer_ONE!$G$14:$G$33))+Prosumer_ONE!$I23+_xlfn.XLOOKUP(T$34,Prosumer_ONE!$B$14:$B$33,Prosumer_ONE!$J$14:$J$33)+Prosumer_ONE!$T23+Prosumer_ONE!$R23+_xlfn.XLOOKUP(T$34,Prosumer_ONE!$B$14:$B$33,Prosumer_ONE!$R$14:$R$33))</f>
        <v>0</v>
      </c>
      <c r="U44" s="190">
        <f>IF(U15=0,U15,U15+IF(Prosumer_ONE!$O23=0,Prosumer_ONE!$K23,Prosumer_ONE!$O23)+(Prosumer_ONE!$G23+_xlfn.XLOOKUP(U$34,Prosumer_ONE!$B$14:$B$33,Prosumer_ONE!$G$14:$G$33))+Prosumer_ONE!$I23+_xlfn.XLOOKUP(U$34,Prosumer_ONE!$B$14:$B$33,Prosumer_ONE!$J$14:$J$33)+Prosumer_ONE!$T23+Prosumer_ONE!$R23+_xlfn.XLOOKUP(U$34,Prosumer_ONE!$B$14:$B$33,Prosumer_ONE!$R$14:$R$33))</f>
        <v>0</v>
      </c>
      <c r="V44" s="190">
        <f>IF(V15=0,V15,V15+IF(Prosumer_ONE!$O23=0,Prosumer_ONE!$K23,Prosumer_ONE!$O23)+(Prosumer_ONE!$G23+_xlfn.XLOOKUP(V$34,Prosumer_ONE!$B$14:$B$33,Prosumer_ONE!$G$14:$G$33))+Prosumer_ONE!$I23+_xlfn.XLOOKUP(V$34,Prosumer_ONE!$B$14:$B$33,Prosumer_ONE!$J$14:$J$33)+Prosumer_ONE!$T23+Prosumer_ONE!$R23+_xlfn.XLOOKUP(V$34,Prosumer_ONE!$B$14:$B$33,Prosumer_ONE!$R$14:$R$33))</f>
        <v>0</v>
      </c>
      <c r="W44" s="109">
        <v>10</v>
      </c>
      <c r="Y44" s="109">
        <v>19</v>
      </c>
      <c r="AA44" s="109">
        <v>10</v>
      </c>
      <c r="AB44" s="190">
        <f>IF(AB15=0,AB15,AB15+Prosumer_ANE!$I23+(Prosumer_ANE!$G23+_xlfn.XLOOKUP(AB$34,Prosumer_ANE!$B$14:$B$33,Prosumer_ANE!$G$14:$G$33))+_xlfn.XLOOKUP(AB$34,Prosumer_ANE!$B$14:$B$33,Prosumer_ANE!$J$14:$J$33)+IF(Prosumer_ANE!$O23=0,Prosumer_ANE!$K23,Prosumer_ANE!$O23)+Prosumer_ANE!$T23+Prosumer_ANE!$R23+_xlfn.XLOOKUP(AB$34,Prosumer_ANE!$B$14:$B$33,Prosumer_ANE!$R$14:$R$33))</f>
        <v>0</v>
      </c>
      <c r="AC44" s="190">
        <f>IF(AC15=0,AC15,AC15+Prosumer_ANE!$I23+(Prosumer_ANE!$G23+_xlfn.XLOOKUP(AC$34,Prosumer_ANE!$B$14:$B$33,Prosumer_ANE!$G$14:$G$33))+_xlfn.XLOOKUP(AC$34,Prosumer_ANE!$B$14:$B$33,Prosumer_ANE!$J$14:$J$33)+IF(Prosumer_ANE!$O23=0,Prosumer_ANE!$K23,Prosumer_ANE!$O23)+Prosumer_ANE!$T23+Prosumer_ANE!$R23+_xlfn.XLOOKUP(AC$34,Prosumer_ANE!$B$14:$B$33,Prosumer_ANE!$R$14:$R$33))</f>
        <v>0</v>
      </c>
      <c r="AD44" s="190">
        <f>IF(AD15=0,AD15,AD15+Prosumer_ANE!$I23+(Prosumer_ANE!$G23+_xlfn.XLOOKUP(AD$34,Prosumer_ANE!$B$14:$B$33,Prosumer_ANE!$G$14:$G$33))+_xlfn.XLOOKUP(AD$34,Prosumer_ANE!$B$14:$B$33,Prosumer_ANE!$J$14:$J$33)+IF(Prosumer_ANE!$O23=0,Prosumer_ANE!$K23,Prosumer_ANE!$O23)+Prosumer_ANE!$T23+Prosumer_ANE!$R23+_xlfn.XLOOKUP(AD$34,Prosumer_ANE!$B$14:$B$33,Prosumer_ANE!$R$14:$R$33))</f>
        <v>0</v>
      </c>
      <c r="AE44" s="190">
        <f>IF(AE15=0,AE15,AE15+Prosumer_ANE!$I23+(Prosumer_ANE!$G23+_xlfn.XLOOKUP(AE$34,Prosumer_ANE!$B$14:$B$33,Prosumer_ANE!$G$14:$G$33))+_xlfn.XLOOKUP(AE$34,Prosumer_ANE!$B$14:$B$33,Prosumer_ANE!$J$14:$J$33)+IF(Prosumer_ANE!$O23=0,Prosumer_ANE!$K23,Prosumer_ANE!$O23)+Prosumer_ANE!$T23+Prosumer_ANE!$R23+_xlfn.XLOOKUP(AE$34,Prosumer_ANE!$B$14:$B$33,Prosumer_ANE!$R$14:$R$33))</f>
        <v>0</v>
      </c>
      <c r="AF44" s="190">
        <f>IF(AF15=0,AF15,AF15+Prosumer_ANE!$I23+(Prosumer_ANE!$G23+_xlfn.XLOOKUP(AF$34,Prosumer_ANE!$B$14:$B$33,Prosumer_ANE!$G$14:$G$33))+_xlfn.XLOOKUP(AF$34,Prosumer_ANE!$B$14:$B$33,Prosumer_ANE!$J$14:$J$33)+IF(Prosumer_ANE!$O23=0,Prosumer_ANE!$K23,Prosumer_ANE!$O23)+Prosumer_ANE!$T23+Prosumer_ANE!$R23+_xlfn.XLOOKUP(AF$34,Prosumer_ANE!$B$14:$B$33,Prosumer_ANE!$R$14:$R$33))</f>
        <v>0</v>
      </c>
      <c r="AG44" s="190">
        <f>IF(AG15=0,AG15,AG15+Prosumer_ANE!$I23+(Prosumer_ANE!$G23+_xlfn.XLOOKUP(AG$34,Prosumer_ANE!$B$14:$B$33,Prosumer_ANE!$G$14:$G$33))+_xlfn.XLOOKUP(AG$34,Prosumer_ANE!$B$14:$B$33,Prosumer_ANE!$J$14:$J$33)+IF(Prosumer_ANE!$O23=0,Prosumer_ANE!$K23,Prosumer_ANE!$O23)+Prosumer_ANE!$T23+Prosumer_ANE!$R23+_xlfn.XLOOKUP(AG$34,Prosumer_ANE!$B$14:$B$33,Prosumer_ANE!$R$14:$R$33))</f>
        <v>0</v>
      </c>
      <c r="AH44" s="190">
        <f>IF(AH15=0,AH15,AH15+Prosumer_ANE!$I23+(Prosumer_ANE!$G23+_xlfn.XLOOKUP(AH$34,Prosumer_ANE!$B$14:$B$33,Prosumer_ANE!$G$14:$G$33))+_xlfn.XLOOKUP(AH$34,Prosumer_ANE!$B$14:$B$33,Prosumer_ANE!$J$14:$J$33)+IF(Prosumer_ANE!$O23=0,Prosumer_ANE!$K23,Prosumer_ANE!$O23)+Prosumer_ANE!$T23+Prosumer_ANE!$R23+_xlfn.XLOOKUP(AH$34,Prosumer_ANE!$B$14:$B$33,Prosumer_ANE!$R$14:$R$33))</f>
        <v>0</v>
      </c>
      <c r="AI44" s="190">
        <f>IF(AI15=0,AI15,AI15+Prosumer_ANE!$I23+(Prosumer_ANE!$G23+_xlfn.XLOOKUP(AI$34,Prosumer_ANE!$B$14:$B$33,Prosumer_ANE!$G$14:$G$33))+_xlfn.XLOOKUP(AI$34,Prosumer_ANE!$B$14:$B$33,Prosumer_ANE!$J$14:$J$33)+IF(Prosumer_ANE!$O23=0,Prosumer_ANE!$K23,Prosumer_ANE!$O23)+Prosumer_ANE!$T23+Prosumer_ANE!$R23+_xlfn.XLOOKUP(AI$34,Prosumer_ANE!$B$14:$B$33,Prosumer_ANE!$R$14:$R$33))</f>
        <v>0</v>
      </c>
      <c r="AJ44" s="190">
        <f>IF(AJ15=0,AJ15,AJ15+Prosumer_ANE!$I23+(Prosumer_ANE!$G23+_xlfn.XLOOKUP(AJ$34,Prosumer_ANE!$B$14:$B$33,Prosumer_ANE!$G$14:$G$33))+_xlfn.XLOOKUP(AJ$34,Prosumer_ANE!$B$14:$B$33,Prosumer_ANE!$J$14:$J$33)+IF(Prosumer_ANE!$O23=0,Prosumer_ANE!$K23,Prosumer_ANE!$O23)+Prosumer_ANE!$T23+Prosumer_ANE!$R23+_xlfn.XLOOKUP(AJ$34,Prosumer_ANE!$B$14:$B$33,Prosumer_ANE!$R$14:$R$33))</f>
        <v>0</v>
      </c>
      <c r="AK44" s="190">
        <f>IF(AK15=0,AK15,AK15+Prosumer_ANE!$I23+(Prosumer_ANE!$G23+_xlfn.XLOOKUP(AK$34,Prosumer_ANE!$B$14:$B$33,Prosumer_ANE!$G$14:$G$33))+_xlfn.XLOOKUP(AK$34,Prosumer_ANE!$B$14:$B$33,Prosumer_ANE!$J$14:$J$33)+IF(Prosumer_ANE!$O23=0,Prosumer_ANE!$K23,Prosumer_ANE!$O23)+Prosumer_ANE!$T23+Prosumer_ANE!$R23+_xlfn.XLOOKUP(AK$34,Prosumer_ANE!$B$14:$B$33,Prosumer_ANE!$R$14:$R$33))</f>
        <v>0</v>
      </c>
      <c r="AL44" s="190">
        <f>IF(AL15=0,AL15,AL15+Prosumer_ANE!$I23+(Prosumer_ANE!$G23+_xlfn.XLOOKUP(AL$34,Prosumer_ANE!$B$14:$B$33,Prosumer_ANE!$G$14:$G$33))+_xlfn.XLOOKUP(AL$34,Prosumer_ANE!$B$14:$B$33,Prosumer_ANE!$J$14:$J$33)+IF(Prosumer_ANE!$O23=0,Prosumer_ANE!$K23,Prosumer_ANE!$O23)+Prosumer_ANE!$T23+Prosumer_ANE!$R23+_xlfn.XLOOKUP(AL$34,Prosumer_ANE!$B$14:$B$33,Prosumer_ANE!$R$14:$R$33))</f>
        <v>0</v>
      </c>
      <c r="AM44" s="190">
        <f>IF(AM15=0,AM15,AM15+Prosumer_ANE!$I23+(Prosumer_ANE!$G23+_xlfn.XLOOKUP(AM$34,Prosumer_ANE!$B$14:$B$33,Prosumer_ANE!$G$14:$G$33))+_xlfn.XLOOKUP(AM$34,Prosumer_ANE!$B$14:$B$33,Prosumer_ANE!$J$14:$J$33)+IF(Prosumer_ANE!$O23=0,Prosumer_ANE!$K23,Prosumer_ANE!$O23)+Prosumer_ANE!$T23+Prosumer_ANE!$R23+_xlfn.XLOOKUP(AM$34,Prosumer_ANE!$B$14:$B$33,Prosumer_ANE!$R$14:$R$33))</f>
        <v>0</v>
      </c>
      <c r="AN44" s="190">
        <f>IF(AN15=0,AN15,AN15+Prosumer_ANE!$I23+(Prosumer_ANE!$G23+_xlfn.XLOOKUP(AN$34,Prosumer_ANE!$B$14:$B$33,Prosumer_ANE!$G$14:$G$33))+_xlfn.XLOOKUP(AN$34,Prosumer_ANE!$B$14:$B$33,Prosumer_ANE!$J$14:$J$33)+IF(Prosumer_ANE!$O23=0,Prosumer_ANE!$K23,Prosumer_ANE!$O23)+Prosumer_ANE!$T23+Prosumer_ANE!$R23+_xlfn.XLOOKUP(AN$34,Prosumer_ANE!$B$14:$B$33,Prosumer_ANE!$R$14:$R$33))</f>
        <v>0</v>
      </c>
      <c r="AO44" s="190">
        <f>IF(AO15=0,AO15,AO15+Prosumer_ANE!$I23+(Prosumer_ANE!$G23+_xlfn.XLOOKUP(AO$34,Prosumer_ANE!$B$14:$B$33,Prosumer_ANE!$G$14:$G$33))+_xlfn.XLOOKUP(AO$34,Prosumer_ANE!$B$14:$B$33,Prosumer_ANE!$J$14:$J$33)+IF(Prosumer_ANE!$O23=0,Prosumer_ANE!$K23,Prosumer_ANE!$O23)+Prosumer_ANE!$T23+Prosumer_ANE!$R23+_xlfn.XLOOKUP(AO$34,Prosumer_ANE!$B$14:$B$33,Prosumer_ANE!$R$14:$R$33))</f>
        <v>0</v>
      </c>
      <c r="AP44" s="190">
        <f>IF(AP15=0,AP15,AP15+Prosumer_ANE!$I23+(Prosumer_ANE!$G23+_xlfn.XLOOKUP(AP$34,Prosumer_ANE!$B$14:$B$33,Prosumer_ANE!$G$14:$G$33))+_xlfn.XLOOKUP(AP$34,Prosumer_ANE!$B$14:$B$33,Prosumer_ANE!$J$14:$J$33)+IF(Prosumer_ANE!$O23=0,Prosumer_ANE!$K23,Prosumer_ANE!$O23)+Prosumer_ANE!$T23+Prosumer_ANE!$R23+_xlfn.XLOOKUP(AP$34,Prosumer_ANE!$B$14:$B$33,Prosumer_ANE!$R$14:$R$33))</f>
        <v>0</v>
      </c>
      <c r="AQ44" s="190">
        <f>IF(AQ15=0,AQ15,AQ15+Prosumer_ANE!$I23+(Prosumer_ANE!$G23+_xlfn.XLOOKUP(AQ$34,Prosumer_ANE!$B$14:$B$33,Prosumer_ANE!$G$14:$G$33))+_xlfn.XLOOKUP(AQ$34,Prosumer_ANE!$B$14:$B$33,Prosumer_ANE!$J$14:$J$33)+IF(Prosumer_ANE!$O23=0,Prosumer_ANE!$K23,Prosumer_ANE!$O23)+Prosumer_ANE!$T23+Prosumer_ANE!$R23+_xlfn.XLOOKUP(AQ$34,Prosumer_ANE!$B$14:$B$33,Prosumer_ANE!$R$14:$R$33))</f>
        <v>0</v>
      </c>
      <c r="AR44" s="190">
        <f>IF(AR15=0,AR15,AR15+Prosumer_ANE!$I23+(Prosumer_ANE!$G23+_xlfn.XLOOKUP(AR$34,Prosumer_ANE!$B$14:$B$33,Prosumer_ANE!$G$14:$G$33))+_xlfn.XLOOKUP(AR$34,Prosumer_ANE!$B$14:$B$33,Prosumer_ANE!$J$14:$J$33)+IF(Prosumer_ANE!$O23=0,Prosumer_ANE!$K23,Prosumer_ANE!$O23)+Prosumer_ANE!$T23+Prosumer_ANE!$R23+_xlfn.XLOOKUP(AR$34,Prosumer_ANE!$B$14:$B$33,Prosumer_ANE!$R$14:$R$33))</f>
        <v>0</v>
      </c>
      <c r="AS44" s="190">
        <f>IF(AS15=0,AS15,AS15+Prosumer_ANE!$I23+(Prosumer_ANE!$G23+_xlfn.XLOOKUP(AS$34,Prosumer_ANE!$B$14:$B$33,Prosumer_ANE!$G$14:$G$33))+_xlfn.XLOOKUP(AS$34,Prosumer_ANE!$B$14:$B$33,Prosumer_ANE!$J$14:$J$33)+IF(Prosumer_ANE!$O23=0,Prosumer_ANE!$K23,Prosumer_ANE!$O23)+Prosumer_ANE!$T23+Prosumer_ANE!$R23+_xlfn.XLOOKUP(AS$34,Prosumer_ANE!$B$14:$B$33,Prosumer_ANE!$R$14:$R$33))</f>
        <v>0</v>
      </c>
      <c r="AT44" s="190">
        <f>IF(AT15=0,AT15,AT15+Prosumer_ANE!$I23+(Prosumer_ANE!$G23+_xlfn.XLOOKUP(AT$34,Prosumer_ANE!$B$14:$B$33,Prosumer_ANE!$G$14:$G$33))+_xlfn.XLOOKUP(AT$34,Prosumer_ANE!$B$14:$B$33,Prosumer_ANE!$J$14:$J$33)+IF(Prosumer_ANE!$O23=0,Prosumer_ANE!$K23,Prosumer_ANE!$O23)+Prosumer_ANE!$T23+Prosumer_ANE!$R23+_xlfn.XLOOKUP(AT$34,Prosumer_ANE!$B$14:$B$33,Prosumer_ANE!$R$14:$R$33))</f>
        <v>0</v>
      </c>
      <c r="AU44" s="190">
        <f>IF(AU15=0,AU15,AU15+Prosumer_ANE!$I23+(Prosumer_ANE!$G23+_xlfn.XLOOKUP(AU$34,Prosumer_ANE!$B$14:$B$33,Prosumer_ANE!$G$14:$G$33))+_xlfn.XLOOKUP(AU$34,Prosumer_ANE!$B$14:$B$33,Prosumer_ANE!$J$14:$J$33)+IF(Prosumer_ANE!$O23=0,Prosumer_ANE!$K23,Prosumer_ANE!$O23)+Prosumer_ANE!$T23+Prosumer_ANE!$R23+_xlfn.XLOOKUP(AU$34,Prosumer_ANE!$B$14:$B$33,Prosumer_ANE!$R$14:$R$33))</f>
        <v>0</v>
      </c>
      <c r="AV44" s="109">
        <v>10</v>
      </c>
    </row>
    <row r="45" spans="2:48">
      <c r="B45" s="109">
        <v>11</v>
      </c>
      <c r="C45" s="190">
        <f>IF(C16=0,C16,C16+IF(Prosumer_ONE!$O24=0,Prosumer_ONE!$K24,Prosumer_ONE!$O24)+(Prosumer_ONE!$G24+_xlfn.XLOOKUP(C$34,Prosumer_ONE!$B$14:$B$33,Prosumer_ONE!$G$14:$G$33))+Prosumer_ONE!$I24+_xlfn.XLOOKUP(C$34,Prosumer_ONE!$B$14:$B$33,Prosumer_ONE!$J$14:$J$33)+Prosumer_ONE!$T24+Prosumer_ONE!$R24+_xlfn.XLOOKUP(C$34,Prosumer_ONE!$B$14:$B$33,Prosumer_ONE!$R$14:$R$33))</f>
        <v>0</v>
      </c>
      <c r="D45" s="190">
        <f>IF(D16=0,D16,D16+IF(Prosumer_ONE!$O24=0,Prosumer_ONE!$K24,Prosumer_ONE!$O24)+(Prosumer_ONE!$G24+_xlfn.XLOOKUP(D$34,Prosumer_ONE!$B$14:$B$33,Prosumer_ONE!$G$14:$G$33))+Prosumer_ONE!$I24+_xlfn.XLOOKUP(D$34,Prosumer_ONE!$B$14:$B$33,Prosumer_ONE!$J$14:$J$33)+Prosumer_ONE!$T24+Prosumer_ONE!$R24+_xlfn.XLOOKUP(D$34,Prosumer_ONE!$B$14:$B$33,Prosumer_ONE!$R$14:$R$33))</f>
        <v>0</v>
      </c>
      <c r="E45" s="190">
        <f>IF(E16=0,E16,E16+IF(Prosumer_ONE!$O24=0,Prosumer_ONE!$K24,Prosumer_ONE!$O24)+(Prosumer_ONE!$G24+_xlfn.XLOOKUP(E$34,Prosumer_ONE!$B$14:$B$33,Prosumer_ONE!$G$14:$G$33))+Prosumer_ONE!$I24+_xlfn.XLOOKUP(E$34,Prosumer_ONE!$B$14:$B$33,Prosumer_ONE!$J$14:$J$33)+Prosumer_ONE!$T24+Prosumer_ONE!$R24+_xlfn.XLOOKUP(E$34,Prosumer_ONE!$B$14:$B$33,Prosumer_ONE!$R$14:$R$33))</f>
        <v>0</v>
      </c>
      <c r="F45" s="190">
        <f>IF(F16=0,F16,F16+IF(Prosumer_ONE!$O24=0,Prosumer_ONE!$K24,Prosumer_ONE!$O24)+(Prosumer_ONE!$G24+_xlfn.XLOOKUP(F$34,Prosumer_ONE!$B$14:$B$33,Prosumer_ONE!$G$14:$G$33))+Prosumer_ONE!$I24+_xlfn.XLOOKUP(F$34,Prosumer_ONE!$B$14:$B$33,Prosumer_ONE!$J$14:$J$33)+Prosumer_ONE!$T24+Prosumer_ONE!$R24+_xlfn.XLOOKUP(F$34,Prosumer_ONE!$B$14:$B$33,Prosumer_ONE!$R$14:$R$33))</f>
        <v>0</v>
      </c>
      <c r="G45" s="190">
        <f>IF(G16=0,G16,G16+IF(Prosumer_ONE!$O24=0,Prosumer_ONE!$K24,Prosumer_ONE!$O24)+(Prosumer_ONE!$G24+_xlfn.XLOOKUP(G$34,Prosumer_ONE!$B$14:$B$33,Prosumer_ONE!$G$14:$G$33))+Prosumer_ONE!$I24+_xlfn.XLOOKUP(G$34,Prosumer_ONE!$B$14:$B$33,Prosumer_ONE!$J$14:$J$33)+Prosumer_ONE!$T24+Prosumer_ONE!$R24+_xlfn.XLOOKUP(G$34,Prosumer_ONE!$B$14:$B$33,Prosumer_ONE!$R$14:$R$33))</f>
        <v>0</v>
      </c>
      <c r="H45" s="190">
        <f>IF(H16=0,H16,H16+IF(Prosumer_ONE!$O24=0,Prosumer_ONE!$K24,Prosumer_ONE!$O24)+(Prosumer_ONE!$G24+_xlfn.XLOOKUP(H$34,Prosumer_ONE!$B$14:$B$33,Prosumer_ONE!$G$14:$G$33))+Prosumer_ONE!$I24+_xlfn.XLOOKUP(H$34,Prosumer_ONE!$B$14:$B$33,Prosumer_ONE!$J$14:$J$33)+Prosumer_ONE!$T24+Prosumer_ONE!$R24+_xlfn.XLOOKUP(H$34,Prosumer_ONE!$B$14:$B$33,Prosumer_ONE!$R$14:$R$33))</f>
        <v>0</v>
      </c>
      <c r="I45" s="190">
        <f>IF(I16=0,I16,I16+IF(Prosumer_ONE!$O24=0,Prosumer_ONE!$K24,Prosumer_ONE!$O24)+(Prosumer_ONE!$G24+_xlfn.XLOOKUP(I$34,Prosumer_ONE!$B$14:$B$33,Prosumer_ONE!$G$14:$G$33))+Prosumer_ONE!$I24+_xlfn.XLOOKUP(I$34,Prosumer_ONE!$B$14:$B$33,Prosumer_ONE!$J$14:$J$33)+Prosumer_ONE!$T24+Prosumer_ONE!$R24+_xlfn.XLOOKUP(I$34,Prosumer_ONE!$B$14:$B$33,Prosumer_ONE!$R$14:$R$33))</f>
        <v>0</v>
      </c>
      <c r="J45" s="190">
        <f>IF(J16=0,J16,J16+IF(Prosumer_ONE!$O24=0,Prosumer_ONE!$K24,Prosumer_ONE!$O24)+(Prosumer_ONE!$G24+_xlfn.XLOOKUP(J$34,Prosumer_ONE!$B$14:$B$33,Prosumer_ONE!$G$14:$G$33))+Prosumer_ONE!$I24+_xlfn.XLOOKUP(J$34,Prosumer_ONE!$B$14:$B$33,Prosumer_ONE!$J$14:$J$33)+Prosumer_ONE!$T24+Prosumer_ONE!$R24+_xlfn.XLOOKUP(J$34,Prosumer_ONE!$B$14:$B$33,Prosumer_ONE!$R$14:$R$33))</f>
        <v>0</v>
      </c>
      <c r="K45" s="190">
        <f>IF(K16=0,K16,K16+IF(Prosumer_ONE!$O24=0,Prosumer_ONE!$K24,Prosumer_ONE!$O24)+(Prosumer_ONE!$G24+_xlfn.XLOOKUP(K$34,Prosumer_ONE!$B$14:$B$33,Prosumer_ONE!$G$14:$G$33))+Prosumer_ONE!$I24+_xlfn.XLOOKUP(K$34,Prosumer_ONE!$B$14:$B$33,Prosumer_ONE!$J$14:$J$33)+Prosumer_ONE!$T24+Prosumer_ONE!$R24+_xlfn.XLOOKUP(K$34,Prosumer_ONE!$B$14:$B$33,Prosumer_ONE!$R$14:$R$33))</f>
        <v>0</v>
      </c>
      <c r="L45" s="190">
        <f>IF(L16=0,L16,L16+IF(Prosumer_ONE!$O24=0,Prosumer_ONE!$K24,Prosumer_ONE!$O24)+(Prosumer_ONE!$G24+_xlfn.XLOOKUP(L$34,Prosumer_ONE!$B$14:$B$33,Prosumer_ONE!$G$14:$G$33))+Prosumer_ONE!$I24+_xlfn.XLOOKUP(L$34,Prosumer_ONE!$B$14:$B$33,Prosumer_ONE!$J$14:$J$33)+Prosumer_ONE!$T24+Prosumer_ONE!$R24+_xlfn.XLOOKUP(L$34,Prosumer_ONE!$B$14:$B$33,Prosumer_ONE!$R$14:$R$33))</f>
        <v>0</v>
      </c>
      <c r="M45" s="190">
        <f>IF(M16=0,M16,M16+IF(Prosumer_ONE!$O24=0,Prosumer_ONE!$K24,Prosumer_ONE!$O24)+(Prosumer_ONE!$G24+_xlfn.XLOOKUP(M$34,Prosumer_ONE!$B$14:$B$33,Prosumer_ONE!$G$14:$G$33))+Prosumer_ONE!$I24+_xlfn.XLOOKUP(M$34,Prosumer_ONE!$B$14:$B$33,Prosumer_ONE!$J$14:$J$33)+Prosumer_ONE!$T24+Prosumer_ONE!$R24+_xlfn.XLOOKUP(M$34,Prosumer_ONE!$B$14:$B$33,Prosumer_ONE!$R$14:$R$33))</f>
        <v>0</v>
      </c>
      <c r="N45" s="190">
        <f>IF(N16=0,N16,N16+IF(Prosumer_ONE!$O24=0,Prosumer_ONE!$K24,Prosumer_ONE!$O24)+(Prosumer_ONE!$G24+_xlfn.XLOOKUP(N$34,Prosumer_ONE!$B$14:$B$33,Prosumer_ONE!$G$14:$G$33))+Prosumer_ONE!$I24+_xlfn.XLOOKUP(N$34,Prosumer_ONE!$B$14:$B$33,Prosumer_ONE!$J$14:$J$33)+Prosumer_ONE!$T24+Prosumer_ONE!$R24+_xlfn.XLOOKUP(N$34,Prosumer_ONE!$B$14:$B$33,Prosumer_ONE!$R$14:$R$33))</f>
        <v>0</v>
      </c>
      <c r="O45" s="190">
        <f>IF(O16=0,O16,O16+IF(Prosumer_ONE!$O24=0,Prosumer_ONE!$K24,Prosumer_ONE!$O24)+(Prosumer_ONE!$G24+_xlfn.XLOOKUP(O$34,Prosumer_ONE!$B$14:$B$33,Prosumer_ONE!$G$14:$G$33))+Prosumer_ONE!$I24+_xlfn.XLOOKUP(O$34,Prosumer_ONE!$B$14:$B$33,Prosumer_ONE!$J$14:$J$33)+Prosumer_ONE!$T24+Prosumer_ONE!$R24+_xlfn.XLOOKUP(O$34,Prosumer_ONE!$B$14:$B$33,Prosumer_ONE!$R$14:$R$33))</f>
        <v>0</v>
      </c>
      <c r="P45" s="190">
        <f>IF(P16=0,P16,P16+IF(Prosumer_ONE!$O24=0,Prosumer_ONE!$K24,Prosumer_ONE!$O24)+(Prosumer_ONE!$G24+_xlfn.XLOOKUP(P$34,Prosumer_ONE!$B$14:$B$33,Prosumer_ONE!$G$14:$G$33))+Prosumer_ONE!$I24+_xlfn.XLOOKUP(P$34,Prosumer_ONE!$B$14:$B$33,Prosumer_ONE!$J$14:$J$33)+Prosumer_ONE!$T24+Prosumer_ONE!$R24+_xlfn.XLOOKUP(P$34,Prosumer_ONE!$B$14:$B$33,Prosumer_ONE!$R$14:$R$33))</f>
        <v>0</v>
      </c>
      <c r="Q45" s="190">
        <f>IF(Q16=0,Q16,Q16+IF(Prosumer_ONE!$O24=0,Prosumer_ONE!$K24,Prosumer_ONE!$O24)+(Prosumer_ONE!$G24+_xlfn.XLOOKUP(Q$34,Prosumer_ONE!$B$14:$B$33,Prosumer_ONE!$G$14:$G$33))+Prosumer_ONE!$I24+_xlfn.XLOOKUP(Q$34,Prosumer_ONE!$B$14:$B$33,Prosumer_ONE!$J$14:$J$33)+Prosumer_ONE!$T24+Prosumer_ONE!$R24+_xlfn.XLOOKUP(Q$34,Prosumer_ONE!$B$14:$B$33,Prosumer_ONE!$R$14:$R$33))</f>
        <v>0</v>
      </c>
      <c r="R45" s="190">
        <f>IF(R16=0,R16,R16+IF(Prosumer_ONE!$O24=0,Prosumer_ONE!$K24,Prosumer_ONE!$O24)+(Prosumer_ONE!$G24+_xlfn.XLOOKUP(R$34,Prosumer_ONE!$B$14:$B$33,Prosumer_ONE!$G$14:$G$33))+Prosumer_ONE!$I24+_xlfn.XLOOKUP(R$34,Prosumer_ONE!$B$14:$B$33,Prosumer_ONE!$J$14:$J$33)+Prosumer_ONE!$T24+Prosumer_ONE!$R24+_xlfn.XLOOKUP(R$34,Prosumer_ONE!$B$14:$B$33,Prosumer_ONE!$R$14:$R$33))</f>
        <v>0</v>
      </c>
      <c r="S45" s="190">
        <f>IF(S16=0,S16,S16+IF(Prosumer_ONE!$O24=0,Prosumer_ONE!$K24,Prosumer_ONE!$O24)+(Prosumer_ONE!$G24+_xlfn.XLOOKUP(S$34,Prosumer_ONE!$B$14:$B$33,Prosumer_ONE!$G$14:$G$33))+Prosumer_ONE!$I24+_xlfn.XLOOKUP(S$34,Prosumer_ONE!$B$14:$B$33,Prosumer_ONE!$J$14:$J$33)+Prosumer_ONE!$T24+Prosumer_ONE!$R24+_xlfn.XLOOKUP(S$34,Prosumer_ONE!$B$14:$B$33,Prosumer_ONE!$R$14:$R$33))</f>
        <v>0</v>
      </c>
      <c r="T45" s="190">
        <f>IF(T16=0,T16,T16+IF(Prosumer_ONE!$O24=0,Prosumer_ONE!$K24,Prosumer_ONE!$O24)+(Prosumer_ONE!$G24+_xlfn.XLOOKUP(T$34,Prosumer_ONE!$B$14:$B$33,Prosumer_ONE!$G$14:$G$33))+Prosumer_ONE!$I24+_xlfn.XLOOKUP(T$34,Prosumer_ONE!$B$14:$B$33,Prosumer_ONE!$J$14:$J$33)+Prosumer_ONE!$T24+Prosumer_ONE!$R24+_xlfn.XLOOKUP(T$34,Prosumer_ONE!$B$14:$B$33,Prosumer_ONE!$R$14:$R$33))</f>
        <v>0</v>
      </c>
      <c r="U45" s="190">
        <f>IF(U16=0,U16,U16+IF(Prosumer_ONE!$O24=0,Prosumer_ONE!$K24,Prosumer_ONE!$O24)+(Prosumer_ONE!$G24+_xlfn.XLOOKUP(U$34,Prosumer_ONE!$B$14:$B$33,Prosumer_ONE!$G$14:$G$33))+Prosumer_ONE!$I24+_xlfn.XLOOKUP(U$34,Prosumer_ONE!$B$14:$B$33,Prosumer_ONE!$J$14:$J$33)+Prosumer_ONE!$T24+Prosumer_ONE!$R24+_xlfn.XLOOKUP(U$34,Prosumer_ONE!$B$14:$B$33,Prosumer_ONE!$R$14:$R$33))</f>
        <v>0</v>
      </c>
      <c r="V45" s="190">
        <f>IF(V16=0,V16,V16+IF(Prosumer_ONE!$O24=0,Prosumer_ONE!$K24,Prosumer_ONE!$O24)+(Prosumer_ONE!$G24+_xlfn.XLOOKUP(V$34,Prosumer_ONE!$B$14:$B$33,Prosumer_ONE!$G$14:$G$33))+Prosumer_ONE!$I24+_xlfn.XLOOKUP(V$34,Prosumer_ONE!$B$14:$B$33,Prosumer_ONE!$J$14:$J$33)+Prosumer_ONE!$T24+Prosumer_ONE!$R24+_xlfn.XLOOKUP(V$34,Prosumer_ONE!$B$14:$B$33,Prosumer_ONE!$R$14:$R$33))</f>
        <v>0</v>
      </c>
      <c r="W45" s="109">
        <v>11</v>
      </c>
      <c r="Y45" s="109">
        <v>21</v>
      </c>
      <c r="AA45" s="109">
        <v>11</v>
      </c>
      <c r="AB45" s="190">
        <f>IF(AB16=0,AB16,AB16+Prosumer_ANE!$I24+(Prosumer_ANE!$G24+_xlfn.XLOOKUP(AB$34,Prosumer_ANE!$B$14:$B$33,Prosumer_ANE!$G$14:$G$33))+_xlfn.XLOOKUP(AB$34,Prosumer_ANE!$B$14:$B$33,Prosumer_ANE!$J$14:$J$33)+IF(Prosumer_ANE!$O24=0,Prosumer_ANE!$K24,Prosumer_ANE!$O24)+Prosumer_ANE!$T24+Prosumer_ANE!$R24+_xlfn.XLOOKUP(AB$34,Prosumer_ANE!$B$14:$B$33,Prosumer_ANE!$R$14:$R$33))</f>
        <v>0</v>
      </c>
      <c r="AC45" s="190">
        <f>IF(AC16=0,AC16,AC16+Prosumer_ANE!$I24+(Prosumer_ANE!$G24+_xlfn.XLOOKUP(AC$34,Prosumer_ANE!$B$14:$B$33,Prosumer_ANE!$G$14:$G$33))+_xlfn.XLOOKUP(AC$34,Prosumer_ANE!$B$14:$B$33,Prosumer_ANE!$J$14:$J$33)+IF(Prosumer_ANE!$O24=0,Prosumer_ANE!$K24,Prosumer_ANE!$O24)+Prosumer_ANE!$T24+Prosumer_ANE!$R24+_xlfn.XLOOKUP(AC$34,Prosumer_ANE!$B$14:$B$33,Prosumer_ANE!$R$14:$R$33))</f>
        <v>0</v>
      </c>
      <c r="AD45" s="190">
        <f>IF(AD16=0,AD16,AD16+Prosumer_ANE!$I24+(Prosumer_ANE!$G24+_xlfn.XLOOKUP(AD$34,Prosumer_ANE!$B$14:$B$33,Prosumer_ANE!$G$14:$G$33))+_xlfn.XLOOKUP(AD$34,Prosumer_ANE!$B$14:$B$33,Prosumer_ANE!$J$14:$J$33)+IF(Prosumer_ANE!$O24=0,Prosumer_ANE!$K24,Prosumer_ANE!$O24)+Prosumer_ANE!$T24+Prosumer_ANE!$R24+_xlfn.XLOOKUP(AD$34,Prosumer_ANE!$B$14:$B$33,Prosumer_ANE!$R$14:$R$33))</f>
        <v>0</v>
      </c>
      <c r="AE45" s="190">
        <f>IF(AE16=0,AE16,AE16+Prosumer_ANE!$I24+(Prosumer_ANE!$G24+_xlfn.XLOOKUP(AE$34,Prosumer_ANE!$B$14:$B$33,Prosumer_ANE!$G$14:$G$33))+_xlfn.XLOOKUP(AE$34,Prosumer_ANE!$B$14:$B$33,Prosumer_ANE!$J$14:$J$33)+IF(Prosumer_ANE!$O24=0,Prosumer_ANE!$K24,Prosumer_ANE!$O24)+Prosumer_ANE!$T24+Prosumer_ANE!$R24+_xlfn.XLOOKUP(AE$34,Prosumer_ANE!$B$14:$B$33,Prosumer_ANE!$R$14:$R$33))</f>
        <v>0</v>
      </c>
      <c r="AF45" s="190">
        <f>IF(AF16=0,AF16,AF16+Prosumer_ANE!$I24+(Prosumer_ANE!$G24+_xlfn.XLOOKUP(AF$34,Prosumer_ANE!$B$14:$B$33,Prosumer_ANE!$G$14:$G$33))+_xlfn.XLOOKUP(AF$34,Prosumer_ANE!$B$14:$B$33,Prosumer_ANE!$J$14:$J$33)+IF(Prosumer_ANE!$O24=0,Prosumer_ANE!$K24,Prosumer_ANE!$O24)+Prosumer_ANE!$T24+Prosumer_ANE!$R24+_xlfn.XLOOKUP(AF$34,Prosumer_ANE!$B$14:$B$33,Prosumer_ANE!$R$14:$R$33))</f>
        <v>0</v>
      </c>
      <c r="AG45" s="190">
        <f>IF(AG16=0,AG16,AG16+Prosumer_ANE!$I24+(Prosumer_ANE!$G24+_xlfn.XLOOKUP(AG$34,Prosumer_ANE!$B$14:$B$33,Prosumer_ANE!$G$14:$G$33))+_xlfn.XLOOKUP(AG$34,Prosumer_ANE!$B$14:$B$33,Prosumer_ANE!$J$14:$J$33)+IF(Prosumer_ANE!$O24=0,Prosumer_ANE!$K24,Prosumer_ANE!$O24)+Prosumer_ANE!$T24+Prosumer_ANE!$R24+_xlfn.XLOOKUP(AG$34,Prosumer_ANE!$B$14:$B$33,Prosumer_ANE!$R$14:$R$33))</f>
        <v>0</v>
      </c>
      <c r="AH45" s="190">
        <f>IF(AH16=0,AH16,AH16+Prosumer_ANE!$I24+(Prosumer_ANE!$G24+_xlfn.XLOOKUP(AH$34,Prosumer_ANE!$B$14:$B$33,Prosumer_ANE!$G$14:$G$33))+_xlfn.XLOOKUP(AH$34,Prosumer_ANE!$B$14:$B$33,Prosumer_ANE!$J$14:$J$33)+IF(Prosumer_ANE!$O24=0,Prosumer_ANE!$K24,Prosumer_ANE!$O24)+Prosumer_ANE!$T24+Prosumer_ANE!$R24+_xlfn.XLOOKUP(AH$34,Prosumer_ANE!$B$14:$B$33,Prosumer_ANE!$R$14:$R$33))</f>
        <v>0</v>
      </c>
      <c r="AI45" s="190">
        <f>IF(AI16=0,AI16,AI16+Prosumer_ANE!$I24+(Prosumer_ANE!$G24+_xlfn.XLOOKUP(AI$34,Prosumer_ANE!$B$14:$B$33,Prosumer_ANE!$G$14:$G$33))+_xlfn.XLOOKUP(AI$34,Prosumer_ANE!$B$14:$B$33,Prosumer_ANE!$J$14:$J$33)+IF(Prosumer_ANE!$O24=0,Prosumer_ANE!$K24,Prosumer_ANE!$O24)+Prosumer_ANE!$T24+Prosumer_ANE!$R24+_xlfn.XLOOKUP(AI$34,Prosumer_ANE!$B$14:$B$33,Prosumer_ANE!$R$14:$R$33))</f>
        <v>0</v>
      </c>
      <c r="AJ45" s="190">
        <f>IF(AJ16=0,AJ16,AJ16+Prosumer_ANE!$I24+(Prosumer_ANE!$G24+_xlfn.XLOOKUP(AJ$34,Prosumer_ANE!$B$14:$B$33,Prosumer_ANE!$G$14:$G$33))+_xlfn.XLOOKUP(AJ$34,Prosumer_ANE!$B$14:$B$33,Prosumer_ANE!$J$14:$J$33)+IF(Prosumer_ANE!$O24=0,Prosumer_ANE!$K24,Prosumer_ANE!$O24)+Prosumer_ANE!$T24+Prosumer_ANE!$R24+_xlfn.XLOOKUP(AJ$34,Prosumer_ANE!$B$14:$B$33,Prosumer_ANE!$R$14:$R$33))</f>
        <v>0</v>
      </c>
      <c r="AK45" s="190">
        <f>IF(AK16=0,AK16,AK16+Prosumer_ANE!$I24+(Prosumer_ANE!$G24+_xlfn.XLOOKUP(AK$34,Prosumer_ANE!$B$14:$B$33,Prosumer_ANE!$G$14:$G$33))+_xlfn.XLOOKUP(AK$34,Prosumer_ANE!$B$14:$B$33,Prosumer_ANE!$J$14:$J$33)+IF(Prosumer_ANE!$O24=0,Prosumer_ANE!$K24,Prosumer_ANE!$O24)+Prosumer_ANE!$T24+Prosumer_ANE!$R24+_xlfn.XLOOKUP(AK$34,Prosumer_ANE!$B$14:$B$33,Prosumer_ANE!$R$14:$R$33))</f>
        <v>0</v>
      </c>
      <c r="AL45" s="190">
        <f>IF(AL16=0,AL16,AL16+Prosumer_ANE!$I24+(Prosumer_ANE!$G24+_xlfn.XLOOKUP(AL$34,Prosumer_ANE!$B$14:$B$33,Prosumer_ANE!$G$14:$G$33))+_xlfn.XLOOKUP(AL$34,Prosumer_ANE!$B$14:$B$33,Prosumer_ANE!$J$14:$J$33)+IF(Prosumer_ANE!$O24=0,Prosumer_ANE!$K24,Prosumer_ANE!$O24)+Prosumer_ANE!$T24+Prosumer_ANE!$R24+_xlfn.XLOOKUP(AL$34,Prosumer_ANE!$B$14:$B$33,Prosumer_ANE!$R$14:$R$33))</f>
        <v>0</v>
      </c>
      <c r="AM45" s="190">
        <f>IF(AM16=0,AM16,AM16+Prosumer_ANE!$I24+(Prosumer_ANE!$G24+_xlfn.XLOOKUP(AM$34,Prosumer_ANE!$B$14:$B$33,Prosumer_ANE!$G$14:$G$33))+_xlfn.XLOOKUP(AM$34,Prosumer_ANE!$B$14:$B$33,Prosumer_ANE!$J$14:$J$33)+IF(Prosumer_ANE!$O24=0,Prosumer_ANE!$K24,Prosumer_ANE!$O24)+Prosumer_ANE!$T24+Prosumer_ANE!$R24+_xlfn.XLOOKUP(AM$34,Prosumer_ANE!$B$14:$B$33,Prosumer_ANE!$R$14:$R$33))</f>
        <v>0</v>
      </c>
      <c r="AN45" s="190">
        <f>IF(AN16=0,AN16,AN16+Prosumer_ANE!$I24+(Prosumer_ANE!$G24+_xlfn.XLOOKUP(AN$34,Prosumer_ANE!$B$14:$B$33,Prosumer_ANE!$G$14:$G$33))+_xlfn.XLOOKUP(AN$34,Prosumer_ANE!$B$14:$B$33,Prosumer_ANE!$J$14:$J$33)+IF(Prosumer_ANE!$O24=0,Prosumer_ANE!$K24,Prosumer_ANE!$O24)+Prosumer_ANE!$T24+Prosumer_ANE!$R24+_xlfn.XLOOKUP(AN$34,Prosumer_ANE!$B$14:$B$33,Prosumer_ANE!$R$14:$R$33))</f>
        <v>0</v>
      </c>
      <c r="AO45" s="190">
        <f>IF(AO16=0,AO16,AO16+Prosumer_ANE!$I24+(Prosumer_ANE!$G24+_xlfn.XLOOKUP(AO$34,Prosumer_ANE!$B$14:$B$33,Prosumer_ANE!$G$14:$G$33))+_xlfn.XLOOKUP(AO$34,Prosumer_ANE!$B$14:$B$33,Prosumer_ANE!$J$14:$J$33)+IF(Prosumer_ANE!$O24=0,Prosumer_ANE!$K24,Prosumer_ANE!$O24)+Prosumer_ANE!$T24+Prosumer_ANE!$R24+_xlfn.XLOOKUP(AO$34,Prosumer_ANE!$B$14:$B$33,Prosumer_ANE!$R$14:$R$33))</f>
        <v>0</v>
      </c>
      <c r="AP45" s="190">
        <f>IF(AP16=0,AP16,AP16+Prosumer_ANE!$I24+(Prosumer_ANE!$G24+_xlfn.XLOOKUP(AP$34,Prosumer_ANE!$B$14:$B$33,Prosumer_ANE!$G$14:$G$33))+_xlfn.XLOOKUP(AP$34,Prosumer_ANE!$B$14:$B$33,Prosumer_ANE!$J$14:$J$33)+IF(Prosumer_ANE!$O24=0,Prosumer_ANE!$K24,Prosumer_ANE!$O24)+Prosumer_ANE!$T24+Prosumer_ANE!$R24+_xlfn.XLOOKUP(AP$34,Prosumer_ANE!$B$14:$B$33,Prosumer_ANE!$R$14:$R$33))</f>
        <v>0</v>
      </c>
      <c r="AQ45" s="190">
        <f>IF(AQ16=0,AQ16,AQ16+Prosumer_ANE!$I24+(Prosumer_ANE!$G24+_xlfn.XLOOKUP(AQ$34,Prosumer_ANE!$B$14:$B$33,Prosumer_ANE!$G$14:$G$33))+_xlfn.XLOOKUP(AQ$34,Prosumer_ANE!$B$14:$B$33,Prosumer_ANE!$J$14:$J$33)+IF(Prosumer_ANE!$O24=0,Prosumer_ANE!$K24,Prosumer_ANE!$O24)+Prosumer_ANE!$T24+Prosumer_ANE!$R24+_xlfn.XLOOKUP(AQ$34,Prosumer_ANE!$B$14:$B$33,Prosumer_ANE!$R$14:$R$33))</f>
        <v>0</v>
      </c>
      <c r="AR45" s="190">
        <f>IF(AR16=0,AR16,AR16+Prosumer_ANE!$I24+(Prosumer_ANE!$G24+_xlfn.XLOOKUP(AR$34,Prosumer_ANE!$B$14:$B$33,Prosumer_ANE!$G$14:$G$33))+_xlfn.XLOOKUP(AR$34,Prosumer_ANE!$B$14:$B$33,Prosumer_ANE!$J$14:$J$33)+IF(Prosumer_ANE!$O24=0,Prosumer_ANE!$K24,Prosumer_ANE!$O24)+Prosumer_ANE!$T24+Prosumer_ANE!$R24+_xlfn.XLOOKUP(AR$34,Prosumer_ANE!$B$14:$B$33,Prosumer_ANE!$R$14:$R$33))</f>
        <v>0</v>
      </c>
      <c r="AS45" s="190">
        <f>IF(AS16=0,AS16,AS16+Prosumer_ANE!$I24+(Prosumer_ANE!$G24+_xlfn.XLOOKUP(AS$34,Prosumer_ANE!$B$14:$B$33,Prosumer_ANE!$G$14:$G$33))+_xlfn.XLOOKUP(AS$34,Prosumer_ANE!$B$14:$B$33,Prosumer_ANE!$J$14:$J$33)+IF(Prosumer_ANE!$O24=0,Prosumer_ANE!$K24,Prosumer_ANE!$O24)+Prosumer_ANE!$T24+Prosumer_ANE!$R24+_xlfn.XLOOKUP(AS$34,Prosumer_ANE!$B$14:$B$33,Prosumer_ANE!$R$14:$R$33))</f>
        <v>0</v>
      </c>
      <c r="AT45" s="190">
        <f>IF(AT16=0,AT16,AT16+Prosumer_ANE!$I24+(Prosumer_ANE!$G24+_xlfn.XLOOKUP(AT$34,Prosumer_ANE!$B$14:$B$33,Prosumer_ANE!$G$14:$G$33))+_xlfn.XLOOKUP(AT$34,Prosumer_ANE!$B$14:$B$33,Prosumer_ANE!$J$14:$J$33)+IF(Prosumer_ANE!$O24=0,Prosumer_ANE!$K24,Prosumer_ANE!$O24)+Prosumer_ANE!$T24+Prosumer_ANE!$R24+_xlfn.XLOOKUP(AT$34,Prosumer_ANE!$B$14:$B$33,Prosumer_ANE!$R$14:$R$33))</f>
        <v>0</v>
      </c>
      <c r="AU45" s="190">
        <f>IF(AU16=0,AU16,AU16+Prosumer_ANE!$I24+(Prosumer_ANE!$G24+_xlfn.XLOOKUP(AU$34,Prosumer_ANE!$B$14:$B$33,Prosumer_ANE!$G$14:$G$33))+_xlfn.XLOOKUP(AU$34,Prosumer_ANE!$B$14:$B$33,Prosumer_ANE!$J$14:$J$33)+IF(Prosumer_ANE!$O24=0,Prosumer_ANE!$K24,Prosumer_ANE!$O24)+Prosumer_ANE!$T24+Prosumer_ANE!$R24+_xlfn.XLOOKUP(AU$34,Prosumer_ANE!$B$14:$B$33,Prosumer_ANE!$R$14:$R$33))</f>
        <v>0</v>
      </c>
      <c r="AV45" s="109">
        <v>11</v>
      </c>
    </row>
    <row r="46" spans="2:48">
      <c r="B46" s="109">
        <v>12</v>
      </c>
      <c r="C46" s="190">
        <f>IF(C17=0,C17,C17+IF(Prosumer_ONE!$O25=0,Prosumer_ONE!$K25,Prosumer_ONE!$O25)+(Prosumer_ONE!$G25+_xlfn.XLOOKUP(C$34,Prosumer_ONE!$B$14:$B$33,Prosumer_ONE!$G$14:$G$33))+Prosumer_ONE!$I25+_xlfn.XLOOKUP(C$34,Prosumer_ONE!$B$14:$B$33,Prosumer_ONE!$J$14:$J$33)+Prosumer_ONE!$T25+Prosumer_ONE!$R25+_xlfn.XLOOKUP(C$34,Prosumer_ONE!$B$14:$B$33,Prosumer_ONE!$R$14:$R$33))</f>
        <v>0</v>
      </c>
      <c r="D46" s="190">
        <f>IF(D17=0,D17,D17+IF(Prosumer_ONE!$O25=0,Prosumer_ONE!$K25,Prosumer_ONE!$O25)+(Prosumer_ONE!$G25+_xlfn.XLOOKUP(D$34,Prosumer_ONE!$B$14:$B$33,Prosumer_ONE!$G$14:$G$33))+Prosumer_ONE!$I25+_xlfn.XLOOKUP(D$34,Prosumer_ONE!$B$14:$B$33,Prosumer_ONE!$J$14:$J$33)+Prosumer_ONE!$T25+Prosumer_ONE!$R25+_xlfn.XLOOKUP(D$34,Prosumer_ONE!$B$14:$B$33,Prosumer_ONE!$R$14:$R$33))</f>
        <v>0</v>
      </c>
      <c r="E46" s="190">
        <f>IF(E17=0,E17,E17+IF(Prosumer_ONE!$O25=0,Prosumer_ONE!$K25,Prosumer_ONE!$O25)+(Prosumer_ONE!$G25+_xlfn.XLOOKUP(E$34,Prosumer_ONE!$B$14:$B$33,Prosumer_ONE!$G$14:$G$33))+Prosumer_ONE!$I25+_xlfn.XLOOKUP(E$34,Prosumer_ONE!$B$14:$B$33,Prosumer_ONE!$J$14:$J$33)+Prosumer_ONE!$T25+Prosumer_ONE!$R25+_xlfn.XLOOKUP(E$34,Prosumer_ONE!$B$14:$B$33,Prosumer_ONE!$R$14:$R$33))</f>
        <v>0</v>
      </c>
      <c r="F46" s="190">
        <f>IF(F17=0,F17,F17+IF(Prosumer_ONE!$O25=0,Prosumer_ONE!$K25,Prosumer_ONE!$O25)+(Prosumer_ONE!$G25+_xlfn.XLOOKUP(F$34,Prosumer_ONE!$B$14:$B$33,Prosumer_ONE!$G$14:$G$33))+Prosumer_ONE!$I25+_xlfn.XLOOKUP(F$34,Prosumer_ONE!$B$14:$B$33,Prosumer_ONE!$J$14:$J$33)+Prosumer_ONE!$T25+Prosumer_ONE!$R25+_xlfn.XLOOKUP(F$34,Prosumer_ONE!$B$14:$B$33,Prosumer_ONE!$R$14:$R$33))</f>
        <v>0</v>
      </c>
      <c r="G46" s="190">
        <f>IF(G17=0,G17,G17+IF(Prosumer_ONE!$O25=0,Prosumer_ONE!$K25,Prosumer_ONE!$O25)+(Prosumer_ONE!$G25+_xlfn.XLOOKUP(G$34,Prosumer_ONE!$B$14:$B$33,Prosumer_ONE!$G$14:$G$33))+Prosumer_ONE!$I25+_xlfn.XLOOKUP(G$34,Prosumer_ONE!$B$14:$B$33,Prosumer_ONE!$J$14:$J$33)+Prosumer_ONE!$T25+Prosumer_ONE!$R25+_xlfn.XLOOKUP(G$34,Prosumer_ONE!$B$14:$B$33,Prosumer_ONE!$R$14:$R$33))</f>
        <v>0</v>
      </c>
      <c r="H46" s="190">
        <f>IF(H17=0,H17,H17+IF(Prosumer_ONE!$O25=0,Prosumer_ONE!$K25,Prosumer_ONE!$O25)+(Prosumer_ONE!$G25+_xlfn.XLOOKUP(H$34,Prosumer_ONE!$B$14:$B$33,Prosumer_ONE!$G$14:$G$33))+Prosumer_ONE!$I25+_xlfn.XLOOKUP(H$34,Prosumer_ONE!$B$14:$B$33,Prosumer_ONE!$J$14:$J$33)+Prosumer_ONE!$T25+Prosumer_ONE!$R25+_xlfn.XLOOKUP(H$34,Prosumer_ONE!$B$14:$B$33,Prosumer_ONE!$R$14:$R$33))</f>
        <v>0</v>
      </c>
      <c r="I46" s="190">
        <f>IF(I17=0,I17,I17+IF(Prosumer_ONE!$O25=0,Prosumer_ONE!$K25,Prosumer_ONE!$O25)+(Prosumer_ONE!$G25+_xlfn.XLOOKUP(I$34,Prosumer_ONE!$B$14:$B$33,Prosumer_ONE!$G$14:$G$33))+Prosumer_ONE!$I25+_xlfn.XLOOKUP(I$34,Prosumer_ONE!$B$14:$B$33,Prosumer_ONE!$J$14:$J$33)+Prosumer_ONE!$T25+Prosumer_ONE!$R25+_xlfn.XLOOKUP(I$34,Prosumer_ONE!$B$14:$B$33,Prosumer_ONE!$R$14:$R$33))</f>
        <v>0</v>
      </c>
      <c r="J46" s="190">
        <f>IF(J17=0,J17,J17+IF(Prosumer_ONE!$O25=0,Prosumer_ONE!$K25,Prosumer_ONE!$O25)+(Prosumer_ONE!$G25+_xlfn.XLOOKUP(J$34,Prosumer_ONE!$B$14:$B$33,Prosumer_ONE!$G$14:$G$33))+Prosumer_ONE!$I25+_xlfn.XLOOKUP(J$34,Prosumer_ONE!$B$14:$B$33,Prosumer_ONE!$J$14:$J$33)+Prosumer_ONE!$T25+Prosumer_ONE!$R25+_xlfn.XLOOKUP(J$34,Prosumer_ONE!$B$14:$B$33,Prosumer_ONE!$R$14:$R$33))</f>
        <v>0</v>
      </c>
      <c r="K46" s="190">
        <f>IF(K17=0,K17,K17+IF(Prosumer_ONE!$O25=0,Prosumer_ONE!$K25,Prosumer_ONE!$O25)+(Prosumer_ONE!$G25+_xlfn.XLOOKUP(K$34,Prosumer_ONE!$B$14:$B$33,Prosumer_ONE!$G$14:$G$33))+Prosumer_ONE!$I25+_xlfn.XLOOKUP(K$34,Prosumer_ONE!$B$14:$B$33,Prosumer_ONE!$J$14:$J$33)+Prosumer_ONE!$T25+Prosumer_ONE!$R25+_xlfn.XLOOKUP(K$34,Prosumer_ONE!$B$14:$B$33,Prosumer_ONE!$R$14:$R$33))</f>
        <v>0</v>
      </c>
      <c r="L46" s="190">
        <f>IF(L17=0,L17,L17+IF(Prosumer_ONE!$O25=0,Prosumer_ONE!$K25,Prosumer_ONE!$O25)+(Prosumer_ONE!$G25+_xlfn.XLOOKUP(L$34,Prosumer_ONE!$B$14:$B$33,Prosumer_ONE!$G$14:$G$33))+Prosumer_ONE!$I25+_xlfn.XLOOKUP(L$34,Prosumer_ONE!$B$14:$B$33,Prosumer_ONE!$J$14:$J$33)+Prosumer_ONE!$T25+Prosumer_ONE!$R25+_xlfn.XLOOKUP(L$34,Prosumer_ONE!$B$14:$B$33,Prosumer_ONE!$R$14:$R$33))</f>
        <v>0</v>
      </c>
      <c r="M46" s="190">
        <f>IF(M17=0,M17,M17+IF(Prosumer_ONE!$O25=0,Prosumer_ONE!$K25,Prosumer_ONE!$O25)+(Prosumer_ONE!$G25+_xlfn.XLOOKUP(M$34,Prosumer_ONE!$B$14:$B$33,Prosumer_ONE!$G$14:$G$33))+Prosumer_ONE!$I25+_xlfn.XLOOKUP(M$34,Prosumer_ONE!$B$14:$B$33,Prosumer_ONE!$J$14:$J$33)+Prosumer_ONE!$T25+Prosumer_ONE!$R25+_xlfn.XLOOKUP(M$34,Prosumer_ONE!$B$14:$B$33,Prosumer_ONE!$R$14:$R$33))</f>
        <v>0</v>
      </c>
      <c r="N46" s="190">
        <f>IF(N17=0,N17,N17+IF(Prosumer_ONE!$O25=0,Prosumer_ONE!$K25,Prosumer_ONE!$O25)+(Prosumer_ONE!$G25+_xlfn.XLOOKUP(N$34,Prosumer_ONE!$B$14:$B$33,Prosumer_ONE!$G$14:$G$33))+Prosumer_ONE!$I25+_xlfn.XLOOKUP(N$34,Prosumer_ONE!$B$14:$B$33,Prosumer_ONE!$J$14:$J$33)+Prosumer_ONE!$T25+Prosumer_ONE!$R25+_xlfn.XLOOKUP(N$34,Prosumer_ONE!$B$14:$B$33,Prosumer_ONE!$R$14:$R$33))</f>
        <v>0</v>
      </c>
      <c r="O46" s="190">
        <f>IF(O17=0,O17,O17+IF(Prosumer_ONE!$O25=0,Prosumer_ONE!$K25,Prosumer_ONE!$O25)+(Prosumer_ONE!$G25+_xlfn.XLOOKUP(O$34,Prosumer_ONE!$B$14:$B$33,Prosumer_ONE!$G$14:$G$33))+Prosumer_ONE!$I25+_xlfn.XLOOKUP(O$34,Prosumer_ONE!$B$14:$B$33,Prosumer_ONE!$J$14:$J$33)+Prosumer_ONE!$T25+Prosumer_ONE!$R25+_xlfn.XLOOKUP(O$34,Prosumer_ONE!$B$14:$B$33,Prosumer_ONE!$R$14:$R$33))</f>
        <v>0</v>
      </c>
      <c r="P46" s="190">
        <f>IF(P17=0,P17,P17+IF(Prosumer_ONE!$O25=0,Prosumer_ONE!$K25,Prosumer_ONE!$O25)+(Prosumer_ONE!$G25+_xlfn.XLOOKUP(P$34,Prosumer_ONE!$B$14:$B$33,Prosumer_ONE!$G$14:$G$33))+Prosumer_ONE!$I25+_xlfn.XLOOKUP(P$34,Prosumer_ONE!$B$14:$B$33,Prosumer_ONE!$J$14:$J$33)+Prosumer_ONE!$T25+Prosumer_ONE!$R25+_xlfn.XLOOKUP(P$34,Prosumer_ONE!$B$14:$B$33,Prosumer_ONE!$R$14:$R$33))</f>
        <v>0</v>
      </c>
      <c r="Q46" s="190">
        <f>IF(Q17=0,Q17,Q17+IF(Prosumer_ONE!$O25=0,Prosumer_ONE!$K25,Prosumer_ONE!$O25)+(Prosumer_ONE!$G25+_xlfn.XLOOKUP(Q$34,Prosumer_ONE!$B$14:$B$33,Prosumer_ONE!$G$14:$G$33))+Prosumer_ONE!$I25+_xlfn.XLOOKUP(Q$34,Prosumer_ONE!$B$14:$B$33,Prosumer_ONE!$J$14:$J$33)+Prosumer_ONE!$T25+Prosumer_ONE!$R25+_xlfn.XLOOKUP(Q$34,Prosumer_ONE!$B$14:$B$33,Prosumer_ONE!$R$14:$R$33))</f>
        <v>0</v>
      </c>
      <c r="R46" s="190">
        <f>IF(R17=0,R17,R17+IF(Prosumer_ONE!$O25=0,Prosumer_ONE!$K25,Prosumer_ONE!$O25)+(Prosumer_ONE!$G25+_xlfn.XLOOKUP(R$34,Prosumer_ONE!$B$14:$B$33,Prosumer_ONE!$G$14:$G$33))+Prosumer_ONE!$I25+_xlfn.XLOOKUP(R$34,Prosumer_ONE!$B$14:$B$33,Prosumer_ONE!$J$14:$J$33)+Prosumer_ONE!$T25+Prosumer_ONE!$R25+_xlfn.XLOOKUP(R$34,Prosumer_ONE!$B$14:$B$33,Prosumer_ONE!$R$14:$R$33))</f>
        <v>0</v>
      </c>
      <c r="S46" s="190">
        <f>IF(S17=0,S17,S17+IF(Prosumer_ONE!$O25=0,Prosumer_ONE!$K25,Prosumer_ONE!$O25)+(Prosumer_ONE!$G25+_xlfn.XLOOKUP(S$34,Prosumer_ONE!$B$14:$B$33,Prosumer_ONE!$G$14:$G$33))+Prosumer_ONE!$I25+_xlfn.XLOOKUP(S$34,Prosumer_ONE!$B$14:$B$33,Prosumer_ONE!$J$14:$J$33)+Prosumer_ONE!$T25+Prosumer_ONE!$R25+_xlfn.XLOOKUP(S$34,Prosumer_ONE!$B$14:$B$33,Prosumer_ONE!$R$14:$R$33))</f>
        <v>0</v>
      </c>
      <c r="T46" s="190">
        <f>IF(T17=0,T17,T17+IF(Prosumer_ONE!$O25=0,Prosumer_ONE!$K25,Prosumer_ONE!$O25)+(Prosumer_ONE!$G25+_xlfn.XLOOKUP(T$34,Prosumer_ONE!$B$14:$B$33,Prosumer_ONE!$G$14:$G$33))+Prosumer_ONE!$I25+_xlfn.XLOOKUP(T$34,Prosumer_ONE!$B$14:$B$33,Prosumer_ONE!$J$14:$J$33)+Prosumer_ONE!$T25+Prosumer_ONE!$R25+_xlfn.XLOOKUP(T$34,Prosumer_ONE!$B$14:$B$33,Prosumer_ONE!$R$14:$R$33))</f>
        <v>0</v>
      </c>
      <c r="U46" s="190">
        <f>IF(U17=0,U17,U17+IF(Prosumer_ONE!$O25=0,Prosumer_ONE!$K25,Prosumer_ONE!$O25)+(Prosumer_ONE!$G25+_xlfn.XLOOKUP(U$34,Prosumer_ONE!$B$14:$B$33,Prosumer_ONE!$G$14:$G$33))+Prosumer_ONE!$I25+_xlfn.XLOOKUP(U$34,Prosumer_ONE!$B$14:$B$33,Prosumer_ONE!$J$14:$J$33)+Prosumer_ONE!$T25+Prosumer_ONE!$R25+_xlfn.XLOOKUP(U$34,Prosumer_ONE!$B$14:$B$33,Prosumer_ONE!$R$14:$R$33))</f>
        <v>0</v>
      </c>
      <c r="V46" s="190">
        <f>IF(V17=0,V17,V17+IF(Prosumer_ONE!$O25=0,Prosumer_ONE!$K25,Prosumer_ONE!$O25)+(Prosumer_ONE!$G25+_xlfn.XLOOKUP(V$34,Prosumer_ONE!$B$14:$B$33,Prosumer_ONE!$G$14:$G$33))+Prosumer_ONE!$I25+_xlfn.XLOOKUP(V$34,Prosumer_ONE!$B$14:$B$33,Prosumer_ONE!$J$14:$J$33)+Prosumer_ONE!$T25+Prosumer_ONE!$R25+_xlfn.XLOOKUP(V$34,Prosumer_ONE!$B$14:$B$33,Prosumer_ONE!$R$14:$R$33))</f>
        <v>0</v>
      </c>
      <c r="W46" s="109">
        <v>12</v>
      </c>
      <c r="Y46" s="109">
        <v>23</v>
      </c>
      <c r="AA46" s="109">
        <v>12</v>
      </c>
      <c r="AB46" s="190">
        <f>IF(AB17=0,AB17,AB17+Prosumer_ANE!$I25+(Prosumer_ANE!$G25+_xlfn.XLOOKUP(AB$34,Prosumer_ANE!$B$14:$B$33,Prosumer_ANE!$G$14:$G$33))+_xlfn.XLOOKUP(AB$34,Prosumer_ANE!$B$14:$B$33,Prosumer_ANE!$J$14:$J$33)+IF(Prosumer_ANE!$O25=0,Prosumer_ANE!$K25,Prosumer_ANE!$O25)+Prosumer_ANE!$T25+Prosumer_ANE!$R25+_xlfn.XLOOKUP(AB$34,Prosumer_ANE!$B$14:$B$33,Prosumer_ANE!$R$14:$R$33))</f>
        <v>0</v>
      </c>
      <c r="AC46" s="190">
        <f>IF(AC17=0,AC17,AC17+Prosumer_ANE!$I25+(Prosumer_ANE!$G25+_xlfn.XLOOKUP(AC$34,Prosumer_ANE!$B$14:$B$33,Prosumer_ANE!$G$14:$G$33))+_xlfn.XLOOKUP(AC$34,Prosumer_ANE!$B$14:$B$33,Prosumer_ANE!$J$14:$J$33)+IF(Prosumer_ANE!$O25=0,Prosumer_ANE!$K25,Prosumer_ANE!$O25)+Prosumer_ANE!$T25+Prosumer_ANE!$R25+_xlfn.XLOOKUP(AC$34,Prosumer_ANE!$B$14:$B$33,Prosumer_ANE!$R$14:$R$33))</f>
        <v>0</v>
      </c>
      <c r="AD46" s="190">
        <f>IF(AD17=0,AD17,AD17+Prosumer_ANE!$I25+(Prosumer_ANE!$G25+_xlfn.XLOOKUP(AD$34,Prosumer_ANE!$B$14:$B$33,Prosumer_ANE!$G$14:$G$33))+_xlfn.XLOOKUP(AD$34,Prosumer_ANE!$B$14:$B$33,Prosumer_ANE!$J$14:$J$33)+IF(Prosumer_ANE!$O25=0,Prosumer_ANE!$K25,Prosumer_ANE!$O25)+Prosumer_ANE!$T25+Prosumer_ANE!$R25+_xlfn.XLOOKUP(AD$34,Prosumer_ANE!$B$14:$B$33,Prosumer_ANE!$R$14:$R$33))</f>
        <v>0</v>
      </c>
      <c r="AE46" s="190">
        <f>IF(AE17=0,AE17,AE17+Prosumer_ANE!$I25+(Prosumer_ANE!$G25+_xlfn.XLOOKUP(AE$34,Prosumer_ANE!$B$14:$B$33,Prosumer_ANE!$G$14:$G$33))+_xlfn.XLOOKUP(AE$34,Prosumer_ANE!$B$14:$B$33,Prosumer_ANE!$J$14:$J$33)+IF(Prosumer_ANE!$O25=0,Prosumer_ANE!$K25,Prosumer_ANE!$O25)+Prosumer_ANE!$T25+Prosumer_ANE!$R25+_xlfn.XLOOKUP(AE$34,Prosumer_ANE!$B$14:$B$33,Prosumer_ANE!$R$14:$R$33))</f>
        <v>0</v>
      </c>
      <c r="AF46" s="190">
        <f>IF(AF17=0,AF17,AF17+Prosumer_ANE!$I25+(Prosumer_ANE!$G25+_xlfn.XLOOKUP(AF$34,Prosumer_ANE!$B$14:$B$33,Prosumer_ANE!$G$14:$G$33))+_xlfn.XLOOKUP(AF$34,Prosumer_ANE!$B$14:$B$33,Prosumer_ANE!$J$14:$J$33)+IF(Prosumer_ANE!$O25=0,Prosumer_ANE!$K25,Prosumer_ANE!$O25)+Prosumer_ANE!$T25+Prosumer_ANE!$R25+_xlfn.XLOOKUP(AF$34,Prosumer_ANE!$B$14:$B$33,Prosumer_ANE!$R$14:$R$33))</f>
        <v>0</v>
      </c>
      <c r="AG46" s="190">
        <f>IF(AG17=0,AG17,AG17+Prosumer_ANE!$I25+(Prosumer_ANE!$G25+_xlfn.XLOOKUP(AG$34,Prosumer_ANE!$B$14:$B$33,Prosumer_ANE!$G$14:$G$33))+_xlfn.XLOOKUP(AG$34,Prosumer_ANE!$B$14:$B$33,Prosumer_ANE!$J$14:$J$33)+IF(Prosumer_ANE!$O25=0,Prosumer_ANE!$K25,Prosumer_ANE!$O25)+Prosumer_ANE!$T25+Prosumer_ANE!$R25+_xlfn.XLOOKUP(AG$34,Prosumer_ANE!$B$14:$B$33,Prosumer_ANE!$R$14:$R$33))</f>
        <v>0</v>
      </c>
      <c r="AH46" s="190">
        <f>IF(AH17=0,AH17,AH17+Prosumer_ANE!$I25+(Prosumer_ANE!$G25+_xlfn.XLOOKUP(AH$34,Prosumer_ANE!$B$14:$B$33,Prosumer_ANE!$G$14:$G$33))+_xlfn.XLOOKUP(AH$34,Prosumer_ANE!$B$14:$B$33,Prosumer_ANE!$J$14:$J$33)+IF(Prosumer_ANE!$O25=0,Prosumer_ANE!$K25,Prosumer_ANE!$O25)+Prosumer_ANE!$T25+Prosumer_ANE!$R25+_xlfn.XLOOKUP(AH$34,Prosumer_ANE!$B$14:$B$33,Prosumer_ANE!$R$14:$R$33))</f>
        <v>0</v>
      </c>
      <c r="AI46" s="190">
        <f>IF(AI17=0,AI17,AI17+Prosumer_ANE!$I25+(Prosumer_ANE!$G25+_xlfn.XLOOKUP(AI$34,Prosumer_ANE!$B$14:$B$33,Prosumer_ANE!$G$14:$G$33))+_xlfn.XLOOKUP(AI$34,Prosumer_ANE!$B$14:$B$33,Prosumer_ANE!$J$14:$J$33)+IF(Prosumer_ANE!$O25=0,Prosumer_ANE!$K25,Prosumer_ANE!$O25)+Prosumer_ANE!$T25+Prosumer_ANE!$R25+_xlfn.XLOOKUP(AI$34,Prosumer_ANE!$B$14:$B$33,Prosumer_ANE!$R$14:$R$33))</f>
        <v>0</v>
      </c>
      <c r="AJ46" s="190">
        <f>IF(AJ17=0,AJ17,AJ17+Prosumer_ANE!$I25+(Prosumer_ANE!$G25+_xlfn.XLOOKUP(AJ$34,Prosumer_ANE!$B$14:$B$33,Prosumer_ANE!$G$14:$G$33))+_xlfn.XLOOKUP(AJ$34,Prosumer_ANE!$B$14:$B$33,Prosumer_ANE!$J$14:$J$33)+IF(Prosumer_ANE!$O25=0,Prosumer_ANE!$K25,Prosumer_ANE!$O25)+Prosumer_ANE!$T25+Prosumer_ANE!$R25+_xlfn.XLOOKUP(AJ$34,Prosumer_ANE!$B$14:$B$33,Prosumer_ANE!$R$14:$R$33))</f>
        <v>0</v>
      </c>
      <c r="AK46" s="190">
        <f>IF(AK17=0,AK17,AK17+Prosumer_ANE!$I25+(Prosumer_ANE!$G25+_xlfn.XLOOKUP(AK$34,Prosumer_ANE!$B$14:$B$33,Prosumer_ANE!$G$14:$G$33))+_xlfn.XLOOKUP(AK$34,Prosumer_ANE!$B$14:$B$33,Prosumer_ANE!$J$14:$J$33)+IF(Prosumer_ANE!$O25=0,Prosumer_ANE!$K25,Prosumer_ANE!$O25)+Prosumer_ANE!$T25+Prosumer_ANE!$R25+_xlfn.XLOOKUP(AK$34,Prosumer_ANE!$B$14:$B$33,Prosumer_ANE!$R$14:$R$33))</f>
        <v>0</v>
      </c>
      <c r="AL46" s="190">
        <f>IF(AL17=0,AL17,AL17+Prosumer_ANE!$I25+(Prosumer_ANE!$G25+_xlfn.XLOOKUP(AL$34,Prosumer_ANE!$B$14:$B$33,Prosumer_ANE!$G$14:$G$33))+_xlfn.XLOOKUP(AL$34,Prosumer_ANE!$B$14:$B$33,Prosumer_ANE!$J$14:$J$33)+IF(Prosumer_ANE!$O25=0,Prosumer_ANE!$K25,Prosumer_ANE!$O25)+Prosumer_ANE!$T25+Prosumer_ANE!$R25+_xlfn.XLOOKUP(AL$34,Prosumer_ANE!$B$14:$B$33,Prosumer_ANE!$R$14:$R$33))</f>
        <v>0</v>
      </c>
      <c r="AM46" s="190">
        <f>IF(AM17=0,AM17,AM17+Prosumer_ANE!$I25+(Prosumer_ANE!$G25+_xlfn.XLOOKUP(AM$34,Prosumer_ANE!$B$14:$B$33,Prosumer_ANE!$G$14:$G$33))+_xlfn.XLOOKUP(AM$34,Prosumer_ANE!$B$14:$B$33,Prosumer_ANE!$J$14:$J$33)+IF(Prosumer_ANE!$O25=0,Prosumer_ANE!$K25,Prosumer_ANE!$O25)+Prosumer_ANE!$T25+Prosumer_ANE!$R25+_xlfn.XLOOKUP(AM$34,Prosumer_ANE!$B$14:$B$33,Prosumer_ANE!$R$14:$R$33))</f>
        <v>0</v>
      </c>
      <c r="AN46" s="190">
        <f>IF(AN17=0,AN17,AN17+Prosumer_ANE!$I25+(Prosumer_ANE!$G25+_xlfn.XLOOKUP(AN$34,Prosumer_ANE!$B$14:$B$33,Prosumer_ANE!$G$14:$G$33))+_xlfn.XLOOKUP(AN$34,Prosumer_ANE!$B$14:$B$33,Prosumer_ANE!$J$14:$J$33)+IF(Prosumer_ANE!$O25=0,Prosumer_ANE!$K25,Prosumer_ANE!$O25)+Prosumer_ANE!$T25+Prosumer_ANE!$R25+_xlfn.XLOOKUP(AN$34,Prosumer_ANE!$B$14:$B$33,Prosumer_ANE!$R$14:$R$33))</f>
        <v>0</v>
      </c>
      <c r="AO46" s="190">
        <f>IF(AO17=0,AO17,AO17+Prosumer_ANE!$I25+(Prosumer_ANE!$G25+_xlfn.XLOOKUP(AO$34,Prosumer_ANE!$B$14:$B$33,Prosumer_ANE!$G$14:$G$33))+_xlfn.XLOOKUP(AO$34,Prosumer_ANE!$B$14:$B$33,Prosumer_ANE!$J$14:$J$33)+IF(Prosumer_ANE!$O25=0,Prosumer_ANE!$K25,Prosumer_ANE!$O25)+Prosumer_ANE!$T25+Prosumer_ANE!$R25+_xlfn.XLOOKUP(AO$34,Prosumer_ANE!$B$14:$B$33,Prosumer_ANE!$R$14:$R$33))</f>
        <v>0</v>
      </c>
      <c r="AP46" s="190">
        <f>IF(AP17=0,AP17,AP17+Prosumer_ANE!$I25+(Prosumer_ANE!$G25+_xlfn.XLOOKUP(AP$34,Prosumer_ANE!$B$14:$B$33,Prosumer_ANE!$G$14:$G$33))+_xlfn.XLOOKUP(AP$34,Prosumer_ANE!$B$14:$B$33,Prosumer_ANE!$J$14:$J$33)+IF(Prosumer_ANE!$O25=0,Prosumer_ANE!$K25,Prosumer_ANE!$O25)+Prosumer_ANE!$T25+Prosumer_ANE!$R25+_xlfn.XLOOKUP(AP$34,Prosumer_ANE!$B$14:$B$33,Prosumer_ANE!$R$14:$R$33))</f>
        <v>0</v>
      </c>
      <c r="AQ46" s="190">
        <f>IF(AQ17=0,AQ17,AQ17+Prosumer_ANE!$I25+(Prosumer_ANE!$G25+_xlfn.XLOOKUP(AQ$34,Prosumer_ANE!$B$14:$B$33,Prosumer_ANE!$G$14:$G$33))+_xlfn.XLOOKUP(AQ$34,Prosumer_ANE!$B$14:$B$33,Prosumer_ANE!$J$14:$J$33)+IF(Prosumer_ANE!$O25=0,Prosumer_ANE!$K25,Prosumer_ANE!$O25)+Prosumer_ANE!$T25+Prosumer_ANE!$R25+_xlfn.XLOOKUP(AQ$34,Prosumer_ANE!$B$14:$B$33,Prosumer_ANE!$R$14:$R$33))</f>
        <v>0</v>
      </c>
      <c r="AR46" s="190">
        <f>IF(AR17=0,AR17,AR17+Prosumer_ANE!$I25+(Prosumer_ANE!$G25+_xlfn.XLOOKUP(AR$34,Prosumer_ANE!$B$14:$B$33,Prosumer_ANE!$G$14:$G$33))+_xlfn.XLOOKUP(AR$34,Prosumer_ANE!$B$14:$B$33,Prosumer_ANE!$J$14:$J$33)+IF(Prosumer_ANE!$O25=0,Prosumer_ANE!$K25,Prosumer_ANE!$O25)+Prosumer_ANE!$T25+Prosumer_ANE!$R25+_xlfn.XLOOKUP(AR$34,Prosumer_ANE!$B$14:$B$33,Prosumer_ANE!$R$14:$R$33))</f>
        <v>0</v>
      </c>
      <c r="AS46" s="190">
        <f>IF(AS17=0,AS17,AS17+Prosumer_ANE!$I25+(Prosumer_ANE!$G25+_xlfn.XLOOKUP(AS$34,Prosumer_ANE!$B$14:$B$33,Prosumer_ANE!$G$14:$G$33))+_xlfn.XLOOKUP(AS$34,Prosumer_ANE!$B$14:$B$33,Prosumer_ANE!$J$14:$J$33)+IF(Prosumer_ANE!$O25=0,Prosumer_ANE!$K25,Prosumer_ANE!$O25)+Prosumer_ANE!$T25+Prosumer_ANE!$R25+_xlfn.XLOOKUP(AS$34,Prosumer_ANE!$B$14:$B$33,Prosumer_ANE!$R$14:$R$33))</f>
        <v>0</v>
      </c>
      <c r="AT46" s="190">
        <f>IF(AT17=0,AT17,AT17+Prosumer_ANE!$I25+(Prosumer_ANE!$G25+_xlfn.XLOOKUP(AT$34,Prosumer_ANE!$B$14:$B$33,Prosumer_ANE!$G$14:$G$33))+_xlfn.XLOOKUP(AT$34,Prosumer_ANE!$B$14:$B$33,Prosumer_ANE!$J$14:$J$33)+IF(Prosumer_ANE!$O25=0,Prosumer_ANE!$K25,Prosumer_ANE!$O25)+Prosumer_ANE!$T25+Prosumer_ANE!$R25+_xlfn.XLOOKUP(AT$34,Prosumer_ANE!$B$14:$B$33,Prosumer_ANE!$R$14:$R$33))</f>
        <v>0</v>
      </c>
      <c r="AU46" s="190">
        <f>IF(AU17=0,AU17,AU17+Prosumer_ANE!$I25+(Prosumer_ANE!$G25+_xlfn.XLOOKUP(AU$34,Prosumer_ANE!$B$14:$B$33,Prosumer_ANE!$G$14:$G$33))+_xlfn.XLOOKUP(AU$34,Prosumer_ANE!$B$14:$B$33,Prosumer_ANE!$J$14:$J$33)+IF(Prosumer_ANE!$O25=0,Prosumer_ANE!$K25,Prosumer_ANE!$O25)+Prosumer_ANE!$T25+Prosumer_ANE!$R25+_xlfn.XLOOKUP(AU$34,Prosumer_ANE!$B$14:$B$33,Prosumer_ANE!$R$14:$R$33))</f>
        <v>0</v>
      </c>
      <c r="AV46" s="109">
        <v>12</v>
      </c>
    </row>
    <row r="47" spans="2:48">
      <c r="B47" s="109">
        <v>13</v>
      </c>
      <c r="C47" s="190">
        <f>IF(C18=0,C18,C18+IF(Prosumer_ONE!$O26=0,Prosumer_ONE!$K26,Prosumer_ONE!$O26)+(Prosumer_ONE!$G26+_xlfn.XLOOKUP(C$34,Prosumer_ONE!$B$14:$B$33,Prosumer_ONE!$G$14:$G$33))+Prosumer_ONE!$I26+_xlfn.XLOOKUP(C$34,Prosumer_ONE!$B$14:$B$33,Prosumer_ONE!$J$14:$J$33)+Prosumer_ONE!$T26+Prosumer_ONE!$R26+_xlfn.XLOOKUP(C$34,Prosumer_ONE!$B$14:$B$33,Prosumer_ONE!$R$14:$R$33))</f>
        <v>0</v>
      </c>
      <c r="D47" s="190">
        <f>IF(D18=0,D18,D18+IF(Prosumer_ONE!$O26=0,Prosumer_ONE!$K26,Prosumer_ONE!$O26)+(Prosumer_ONE!$G26+_xlfn.XLOOKUP(D$34,Prosumer_ONE!$B$14:$B$33,Prosumer_ONE!$G$14:$G$33))+Prosumer_ONE!$I26+_xlfn.XLOOKUP(D$34,Prosumer_ONE!$B$14:$B$33,Prosumer_ONE!$J$14:$J$33)+Prosumer_ONE!$T26+Prosumer_ONE!$R26+_xlfn.XLOOKUP(D$34,Prosumer_ONE!$B$14:$B$33,Prosumer_ONE!$R$14:$R$33))</f>
        <v>0</v>
      </c>
      <c r="E47" s="190">
        <f>IF(E18=0,E18,E18+IF(Prosumer_ONE!$O26=0,Prosumer_ONE!$K26,Prosumer_ONE!$O26)+(Prosumer_ONE!$G26+_xlfn.XLOOKUP(E$34,Prosumer_ONE!$B$14:$B$33,Prosumer_ONE!$G$14:$G$33))+Prosumer_ONE!$I26+_xlfn.XLOOKUP(E$34,Prosumer_ONE!$B$14:$B$33,Prosumer_ONE!$J$14:$J$33)+Prosumer_ONE!$T26+Prosumer_ONE!$R26+_xlfn.XLOOKUP(E$34,Prosumer_ONE!$B$14:$B$33,Prosumer_ONE!$R$14:$R$33))</f>
        <v>0</v>
      </c>
      <c r="F47" s="190">
        <f>IF(F18=0,F18,F18+IF(Prosumer_ONE!$O26=0,Prosumer_ONE!$K26,Prosumer_ONE!$O26)+(Prosumer_ONE!$G26+_xlfn.XLOOKUP(F$34,Prosumer_ONE!$B$14:$B$33,Prosumer_ONE!$G$14:$G$33))+Prosumer_ONE!$I26+_xlfn.XLOOKUP(F$34,Prosumer_ONE!$B$14:$B$33,Prosumer_ONE!$J$14:$J$33)+Prosumer_ONE!$T26+Prosumer_ONE!$R26+_xlfn.XLOOKUP(F$34,Prosumer_ONE!$B$14:$B$33,Prosumer_ONE!$R$14:$R$33))</f>
        <v>0</v>
      </c>
      <c r="G47" s="190">
        <f>IF(G18=0,G18,G18+IF(Prosumer_ONE!$O26=0,Prosumer_ONE!$K26,Prosumer_ONE!$O26)+(Prosumer_ONE!$G26+_xlfn.XLOOKUP(G$34,Prosumer_ONE!$B$14:$B$33,Prosumer_ONE!$G$14:$G$33))+Prosumer_ONE!$I26+_xlfn.XLOOKUP(G$34,Prosumer_ONE!$B$14:$B$33,Prosumer_ONE!$J$14:$J$33)+Prosumer_ONE!$T26+Prosumer_ONE!$R26+_xlfn.XLOOKUP(G$34,Prosumer_ONE!$B$14:$B$33,Prosumer_ONE!$R$14:$R$33))</f>
        <v>0</v>
      </c>
      <c r="H47" s="190">
        <f>IF(H18=0,H18,H18+IF(Prosumer_ONE!$O26=0,Prosumer_ONE!$K26,Prosumer_ONE!$O26)+(Prosumer_ONE!$G26+_xlfn.XLOOKUP(H$34,Prosumer_ONE!$B$14:$B$33,Prosumer_ONE!$G$14:$G$33))+Prosumer_ONE!$I26+_xlfn.XLOOKUP(H$34,Prosumer_ONE!$B$14:$B$33,Prosumer_ONE!$J$14:$J$33)+Prosumer_ONE!$T26+Prosumer_ONE!$R26+_xlfn.XLOOKUP(H$34,Prosumer_ONE!$B$14:$B$33,Prosumer_ONE!$R$14:$R$33))</f>
        <v>0</v>
      </c>
      <c r="I47" s="190">
        <f>IF(I18=0,I18,I18+IF(Prosumer_ONE!$O26=0,Prosumer_ONE!$K26,Prosumer_ONE!$O26)+(Prosumer_ONE!$G26+_xlfn.XLOOKUP(I$34,Prosumer_ONE!$B$14:$B$33,Prosumer_ONE!$G$14:$G$33))+Prosumer_ONE!$I26+_xlfn.XLOOKUP(I$34,Prosumer_ONE!$B$14:$B$33,Prosumer_ONE!$J$14:$J$33)+Prosumer_ONE!$T26+Prosumer_ONE!$R26+_xlfn.XLOOKUP(I$34,Prosumer_ONE!$B$14:$B$33,Prosumer_ONE!$R$14:$R$33))</f>
        <v>0</v>
      </c>
      <c r="J47" s="190">
        <f>IF(J18=0,J18,J18+IF(Prosumer_ONE!$O26=0,Prosumer_ONE!$K26,Prosumer_ONE!$O26)+(Prosumer_ONE!$G26+_xlfn.XLOOKUP(J$34,Prosumer_ONE!$B$14:$B$33,Prosumer_ONE!$G$14:$G$33))+Prosumer_ONE!$I26+_xlfn.XLOOKUP(J$34,Prosumer_ONE!$B$14:$B$33,Prosumer_ONE!$J$14:$J$33)+Prosumer_ONE!$T26+Prosumer_ONE!$R26+_xlfn.XLOOKUP(J$34,Prosumer_ONE!$B$14:$B$33,Prosumer_ONE!$R$14:$R$33))</f>
        <v>0</v>
      </c>
      <c r="K47" s="190">
        <f>IF(K18=0,K18,K18+IF(Prosumer_ONE!$O26=0,Prosumer_ONE!$K26,Prosumer_ONE!$O26)+(Prosumer_ONE!$G26+_xlfn.XLOOKUP(K$34,Prosumer_ONE!$B$14:$B$33,Prosumer_ONE!$G$14:$G$33))+Prosumer_ONE!$I26+_xlfn.XLOOKUP(K$34,Prosumer_ONE!$B$14:$B$33,Prosumer_ONE!$J$14:$J$33)+Prosumer_ONE!$T26+Prosumer_ONE!$R26+_xlfn.XLOOKUP(K$34,Prosumer_ONE!$B$14:$B$33,Prosumer_ONE!$R$14:$R$33))</f>
        <v>0</v>
      </c>
      <c r="L47" s="190">
        <f>IF(L18=0,L18,L18+IF(Prosumer_ONE!$O26=0,Prosumer_ONE!$K26,Prosumer_ONE!$O26)+(Prosumer_ONE!$G26+_xlfn.XLOOKUP(L$34,Prosumer_ONE!$B$14:$B$33,Prosumer_ONE!$G$14:$G$33))+Prosumer_ONE!$I26+_xlfn.XLOOKUP(L$34,Prosumer_ONE!$B$14:$B$33,Prosumer_ONE!$J$14:$J$33)+Prosumer_ONE!$T26+Prosumer_ONE!$R26+_xlfn.XLOOKUP(L$34,Prosumer_ONE!$B$14:$B$33,Prosumer_ONE!$R$14:$R$33))</f>
        <v>0</v>
      </c>
      <c r="M47" s="190">
        <f>IF(M18=0,M18,M18+IF(Prosumer_ONE!$O26=0,Prosumer_ONE!$K26,Prosumer_ONE!$O26)+(Prosumer_ONE!$G26+_xlfn.XLOOKUP(M$34,Prosumer_ONE!$B$14:$B$33,Prosumer_ONE!$G$14:$G$33))+Prosumer_ONE!$I26+_xlfn.XLOOKUP(M$34,Prosumer_ONE!$B$14:$B$33,Prosumer_ONE!$J$14:$J$33)+Prosumer_ONE!$T26+Prosumer_ONE!$R26+_xlfn.XLOOKUP(M$34,Prosumer_ONE!$B$14:$B$33,Prosumer_ONE!$R$14:$R$33))</f>
        <v>0</v>
      </c>
      <c r="N47" s="190">
        <f>IF(N18=0,N18,N18+IF(Prosumer_ONE!$O26=0,Prosumer_ONE!$K26,Prosumer_ONE!$O26)+(Prosumer_ONE!$G26+_xlfn.XLOOKUP(N$34,Prosumer_ONE!$B$14:$B$33,Prosumer_ONE!$G$14:$G$33))+Prosumer_ONE!$I26+_xlfn.XLOOKUP(N$34,Prosumer_ONE!$B$14:$B$33,Prosumer_ONE!$J$14:$J$33)+Prosumer_ONE!$T26+Prosumer_ONE!$R26+_xlfn.XLOOKUP(N$34,Prosumer_ONE!$B$14:$B$33,Prosumer_ONE!$R$14:$R$33))</f>
        <v>0</v>
      </c>
      <c r="O47" s="190">
        <f>IF(O18=0,O18,O18+IF(Prosumer_ONE!$O26=0,Prosumer_ONE!$K26,Prosumer_ONE!$O26)+(Prosumer_ONE!$G26+_xlfn.XLOOKUP(O$34,Prosumer_ONE!$B$14:$B$33,Prosumer_ONE!$G$14:$G$33))+Prosumer_ONE!$I26+_xlfn.XLOOKUP(O$34,Prosumer_ONE!$B$14:$B$33,Prosumer_ONE!$J$14:$J$33)+Prosumer_ONE!$T26+Prosumer_ONE!$R26+_xlfn.XLOOKUP(O$34,Prosumer_ONE!$B$14:$B$33,Prosumer_ONE!$R$14:$R$33))</f>
        <v>0</v>
      </c>
      <c r="P47" s="190">
        <f>IF(P18=0,P18,P18+IF(Prosumer_ONE!$O26=0,Prosumer_ONE!$K26,Prosumer_ONE!$O26)+(Prosumer_ONE!$G26+_xlfn.XLOOKUP(P$34,Prosumer_ONE!$B$14:$B$33,Prosumer_ONE!$G$14:$G$33))+Prosumer_ONE!$I26+_xlfn.XLOOKUP(P$34,Prosumer_ONE!$B$14:$B$33,Prosumer_ONE!$J$14:$J$33)+Prosumer_ONE!$T26+Prosumer_ONE!$R26+_xlfn.XLOOKUP(P$34,Prosumer_ONE!$B$14:$B$33,Prosumer_ONE!$R$14:$R$33))</f>
        <v>0</v>
      </c>
      <c r="Q47" s="190">
        <f>IF(Q18=0,Q18,Q18+IF(Prosumer_ONE!$O26=0,Prosumer_ONE!$K26,Prosumer_ONE!$O26)+(Prosumer_ONE!$G26+_xlfn.XLOOKUP(Q$34,Prosumer_ONE!$B$14:$B$33,Prosumer_ONE!$G$14:$G$33))+Prosumer_ONE!$I26+_xlfn.XLOOKUP(Q$34,Prosumer_ONE!$B$14:$B$33,Prosumer_ONE!$J$14:$J$33)+Prosumer_ONE!$T26+Prosumer_ONE!$R26+_xlfn.XLOOKUP(Q$34,Prosumer_ONE!$B$14:$B$33,Prosumer_ONE!$R$14:$R$33))</f>
        <v>0</v>
      </c>
      <c r="R47" s="190">
        <f>IF(R18=0,R18,R18+IF(Prosumer_ONE!$O26=0,Prosumer_ONE!$K26,Prosumer_ONE!$O26)+(Prosumer_ONE!$G26+_xlfn.XLOOKUP(R$34,Prosumer_ONE!$B$14:$B$33,Prosumer_ONE!$G$14:$G$33))+Prosumer_ONE!$I26+_xlfn.XLOOKUP(R$34,Prosumer_ONE!$B$14:$B$33,Prosumer_ONE!$J$14:$J$33)+Prosumer_ONE!$T26+Prosumer_ONE!$R26+_xlfn.XLOOKUP(R$34,Prosumer_ONE!$B$14:$B$33,Prosumer_ONE!$R$14:$R$33))</f>
        <v>0</v>
      </c>
      <c r="S47" s="190">
        <f>IF(S18=0,S18,S18+IF(Prosumer_ONE!$O26=0,Prosumer_ONE!$K26,Prosumer_ONE!$O26)+(Prosumer_ONE!$G26+_xlfn.XLOOKUP(S$34,Prosumer_ONE!$B$14:$B$33,Prosumer_ONE!$G$14:$G$33))+Prosumer_ONE!$I26+_xlfn.XLOOKUP(S$34,Prosumer_ONE!$B$14:$B$33,Prosumer_ONE!$J$14:$J$33)+Prosumer_ONE!$T26+Prosumer_ONE!$R26+_xlfn.XLOOKUP(S$34,Prosumer_ONE!$B$14:$B$33,Prosumer_ONE!$R$14:$R$33))</f>
        <v>0</v>
      </c>
      <c r="T47" s="190">
        <f>IF(T18=0,T18,T18+IF(Prosumer_ONE!$O26=0,Prosumer_ONE!$K26,Prosumer_ONE!$O26)+(Prosumer_ONE!$G26+_xlfn.XLOOKUP(T$34,Prosumer_ONE!$B$14:$B$33,Prosumer_ONE!$G$14:$G$33))+Prosumer_ONE!$I26+_xlfn.XLOOKUP(T$34,Prosumer_ONE!$B$14:$B$33,Prosumer_ONE!$J$14:$J$33)+Prosumer_ONE!$T26+Prosumer_ONE!$R26+_xlfn.XLOOKUP(T$34,Prosumer_ONE!$B$14:$B$33,Prosumer_ONE!$R$14:$R$33))</f>
        <v>0</v>
      </c>
      <c r="U47" s="190">
        <f>IF(U18=0,U18,U18+IF(Prosumer_ONE!$O26=0,Prosumer_ONE!$K26,Prosumer_ONE!$O26)+(Prosumer_ONE!$G26+_xlfn.XLOOKUP(U$34,Prosumer_ONE!$B$14:$B$33,Prosumer_ONE!$G$14:$G$33))+Prosumer_ONE!$I26+_xlfn.XLOOKUP(U$34,Prosumer_ONE!$B$14:$B$33,Prosumer_ONE!$J$14:$J$33)+Prosumer_ONE!$T26+Prosumer_ONE!$R26+_xlfn.XLOOKUP(U$34,Prosumer_ONE!$B$14:$B$33,Prosumer_ONE!$R$14:$R$33))</f>
        <v>0</v>
      </c>
      <c r="V47" s="190">
        <f>IF(V18=0,V18,V18+IF(Prosumer_ONE!$O26=0,Prosumer_ONE!$K26,Prosumer_ONE!$O26)+(Prosumer_ONE!$G26+_xlfn.XLOOKUP(V$34,Prosumer_ONE!$B$14:$B$33,Prosumer_ONE!$G$14:$G$33))+Prosumer_ONE!$I26+_xlfn.XLOOKUP(V$34,Prosumer_ONE!$B$14:$B$33,Prosumer_ONE!$J$14:$J$33)+Prosumer_ONE!$T26+Prosumer_ONE!$R26+_xlfn.XLOOKUP(V$34,Prosumer_ONE!$B$14:$B$33,Prosumer_ONE!$R$14:$R$33))</f>
        <v>0</v>
      </c>
      <c r="W47" s="109">
        <v>13</v>
      </c>
      <c r="Y47" s="109">
        <v>25</v>
      </c>
      <c r="AA47" s="109">
        <v>13</v>
      </c>
      <c r="AB47" s="190">
        <f>IF(AB18=0,AB18,AB18+Prosumer_ANE!$I26+(Prosumer_ANE!$G26+_xlfn.XLOOKUP(AB$34,Prosumer_ANE!$B$14:$B$33,Prosumer_ANE!$G$14:$G$33))+_xlfn.XLOOKUP(AB$34,Prosumer_ANE!$B$14:$B$33,Prosumer_ANE!$J$14:$J$33)+IF(Prosumer_ANE!$O26=0,Prosumer_ANE!$K26,Prosumer_ANE!$O26)+Prosumer_ANE!$T26+Prosumer_ANE!$R26+_xlfn.XLOOKUP(AB$34,Prosumer_ANE!$B$14:$B$33,Prosumer_ANE!$R$14:$R$33))</f>
        <v>0</v>
      </c>
      <c r="AC47" s="190">
        <f>IF(AC18=0,AC18,AC18+Prosumer_ANE!$I26+(Prosumer_ANE!$G26+_xlfn.XLOOKUP(AC$34,Prosumer_ANE!$B$14:$B$33,Prosumer_ANE!$G$14:$G$33))+_xlfn.XLOOKUP(AC$34,Prosumer_ANE!$B$14:$B$33,Prosumer_ANE!$J$14:$J$33)+IF(Prosumer_ANE!$O26=0,Prosumer_ANE!$K26,Prosumer_ANE!$O26)+Prosumer_ANE!$T26+Prosumer_ANE!$R26+_xlfn.XLOOKUP(AC$34,Prosumer_ANE!$B$14:$B$33,Prosumer_ANE!$R$14:$R$33))</f>
        <v>0</v>
      </c>
      <c r="AD47" s="190">
        <f>IF(AD18=0,AD18,AD18+Prosumer_ANE!$I26+(Prosumer_ANE!$G26+_xlfn.XLOOKUP(AD$34,Prosumer_ANE!$B$14:$B$33,Prosumer_ANE!$G$14:$G$33))+_xlfn.XLOOKUP(AD$34,Prosumer_ANE!$B$14:$B$33,Prosumer_ANE!$J$14:$J$33)+IF(Prosumer_ANE!$O26=0,Prosumer_ANE!$K26,Prosumer_ANE!$O26)+Prosumer_ANE!$T26+Prosumer_ANE!$R26+_xlfn.XLOOKUP(AD$34,Prosumer_ANE!$B$14:$B$33,Prosumer_ANE!$R$14:$R$33))</f>
        <v>0</v>
      </c>
      <c r="AE47" s="190">
        <f>IF(AE18=0,AE18,AE18+Prosumer_ANE!$I26+(Prosumer_ANE!$G26+_xlfn.XLOOKUP(AE$34,Prosumer_ANE!$B$14:$B$33,Prosumer_ANE!$G$14:$G$33))+_xlfn.XLOOKUP(AE$34,Prosumer_ANE!$B$14:$B$33,Prosumer_ANE!$J$14:$J$33)+IF(Prosumer_ANE!$O26=0,Prosumer_ANE!$K26,Prosumer_ANE!$O26)+Prosumer_ANE!$T26+Prosumer_ANE!$R26+_xlfn.XLOOKUP(AE$34,Prosumer_ANE!$B$14:$B$33,Prosumer_ANE!$R$14:$R$33))</f>
        <v>0</v>
      </c>
      <c r="AF47" s="190">
        <f>IF(AF18=0,AF18,AF18+Prosumer_ANE!$I26+(Prosumer_ANE!$G26+_xlfn.XLOOKUP(AF$34,Prosumer_ANE!$B$14:$B$33,Prosumer_ANE!$G$14:$G$33))+_xlfn.XLOOKUP(AF$34,Prosumer_ANE!$B$14:$B$33,Prosumer_ANE!$J$14:$J$33)+IF(Prosumer_ANE!$O26=0,Prosumer_ANE!$K26,Prosumer_ANE!$O26)+Prosumer_ANE!$T26+Prosumer_ANE!$R26+_xlfn.XLOOKUP(AF$34,Prosumer_ANE!$B$14:$B$33,Prosumer_ANE!$R$14:$R$33))</f>
        <v>0</v>
      </c>
      <c r="AG47" s="190">
        <f>IF(AG18=0,AG18,AG18+Prosumer_ANE!$I26+(Prosumer_ANE!$G26+_xlfn.XLOOKUP(AG$34,Prosumer_ANE!$B$14:$B$33,Prosumer_ANE!$G$14:$G$33))+_xlfn.XLOOKUP(AG$34,Prosumer_ANE!$B$14:$B$33,Prosumer_ANE!$J$14:$J$33)+IF(Prosumer_ANE!$O26=0,Prosumer_ANE!$K26,Prosumer_ANE!$O26)+Prosumer_ANE!$T26+Prosumer_ANE!$R26+_xlfn.XLOOKUP(AG$34,Prosumer_ANE!$B$14:$B$33,Prosumer_ANE!$R$14:$R$33))</f>
        <v>0</v>
      </c>
      <c r="AH47" s="190">
        <f>IF(AH18=0,AH18,AH18+Prosumer_ANE!$I26+(Prosumer_ANE!$G26+_xlfn.XLOOKUP(AH$34,Prosumer_ANE!$B$14:$B$33,Prosumer_ANE!$G$14:$G$33))+_xlfn.XLOOKUP(AH$34,Prosumer_ANE!$B$14:$B$33,Prosumer_ANE!$J$14:$J$33)+IF(Prosumer_ANE!$O26=0,Prosumer_ANE!$K26,Prosumer_ANE!$O26)+Prosumer_ANE!$T26+Prosumer_ANE!$R26+_xlfn.XLOOKUP(AH$34,Prosumer_ANE!$B$14:$B$33,Prosumer_ANE!$R$14:$R$33))</f>
        <v>0</v>
      </c>
      <c r="AI47" s="190">
        <f>IF(AI18=0,AI18,AI18+Prosumer_ANE!$I26+(Prosumer_ANE!$G26+_xlfn.XLOOKUP(AI$34,Prosumer_ANE!$B$14:$B$33,Prosumer_ANE!$G$14:$G$33))+_xlfn.XLOOKUP(AI$34,Prosumer_ANE!$B$14:$B$33,Prosumer_ANE!$J$14:$J$33)+IF(Prosumer_ANE!$O26=0,Prosumer_ANE!$K26,Prosumer_ANE!$O26)+Prosumer_ANE!$T26+Prosumer_ANE!$R26+_xlfn.XLOOKUP(AI$34,Prosumer_ANE!$B$14:$B$33,Prosumer_ANE!$R$14:$R$33))</f>
        <v>0</v>
      </c>
      <c r="AJ47" s="190">
        <f>IF(AJ18=0,AJ18,AJ18+Prosumer_ANE!$I26+(Prosumer_ANE!$G26+_xlfn.XLOOKUP(AJ$34,Prosumer_ANE!$B$14:$B$33,Prosumer_ANE!$G$14:$G$33))+_xlfn.XLOOKUP(AJ$34,Prosumer_ANE!$B$14:$B$33,Prosumer_ANE!$J$14:$J$33)+IF(Prosumer_ANE!$O26=0,Prosumer_ANE!$K26,Prosumer_ANE!$O26)+Prosumer_ANE!$T26+Prosumer_ANE!$R26+_xlfn.XLOOKUP(AJ$34,Prosumer_ANE!$B$14:$B$33,Prosumer_ANE!$R$14:$R$33))</f>
        <v>0</v>
      </c>
      <c r="AK47" s="190">
        <f>IF(AK18=0,AK18,AK18+Prosumer_ANE!$I26+(Prosumer_ANE!$G26+_xlfn.XLOOKUP(AK$34,Prosumer_ANE!$B$14:$B$33,Prosumer_ANE!$G$14:$G$33))+_xlfn.XLOOKUP(AK$34,Prosumer_ANE!$B$14:$B$33,Prosumer_ANE!$J$14:$J$33)+IF(Prosumer_ANE!$O26=0,Prosumer_ANE!$K26,Prosumer_ANE!$O26)+Prosumer_ANE!$T26+Prosumer_ANE!$R26+_xlfn.XLOOKUP(AK$34,Prosumer_ANE!$B$14:$B$33,Prosumer_ANE!$R$14:$R$33))</f>
        <v>0</v>
      </c>
      <c r="AL47" s="190">
        <f>IF(AL18=0,AL18,AL18+Prosumer_ANE!$I26+(Prosumer_ANE!$G26+_xlfn.XLOOKUP(AL$34,Prosumer_ANE!$B$14:$B$33,Prosumer_ANE!$G$14:$G$33))+_xlfn.XLOOKUP(AL$34,Prosumer_ANE!$B$14:$B$33,Prosumer_ANE!$J$14:$J$33)+IF(Prosumer_ANE!$O26=0,Prosumer_ANE!$K26,Prosumer_ANE!$O26)+Prosumer_ANE!$T26+Prosumer_ANE!$R26+_xlfn.XLOOKUP(AL$34,Prosumer_ANE!$B$14:$B$33,Prosumer_ANE!$R$14:$R$33))</f>
        <v>0</v>
      </c>
      <c r="AM47" s="190">
        <f>IF(AM18=0,AM18,AM18+Prosumer_ANE!$I26+(Prosumer_ANE!$G26+_xlfn.XLOOKUP(AM$34,Prosumer_ANE!$B$14:$B$33,Prosumer_ANE!$G$14:$G$33))+_xlfn.XLOOKUP(AM$34,Prosumer_ANE!$B$14:$B$33,Prosumer_ANE!$J$14:$J$33)+IF(Prosumer_ANE!$O26=0,Prosumer_ANE!$K26,Prosumer_ANE!$O26)+Prosumer_ANE!$T26+Prosumer_ANE!$R26+_xlfn.XLOOKUP(AM$34,Prosumer_ANE!$B$14:$B$33,Prosumer_ANE!$R$14:$R$33))</f>
        <v>0</v>
      </c>
      <c r="AN47" s="190">
        <f>IF(AN18=0,AN18,AN18+Prosumer_ANE!$I26+(Prosumer_ANE!$G26+_xlfn.XLOOKUP(AN$34,Prosumer_ANE!$B$14:$B$33,Prosumer_ANE!$G$14:$G$33))+_xlfn.XLOOKUP(AN$34,Prosumer_ANE!$B$14:$B$33,Prosumer_ANE!$J$14:$J$33)+IF(Prosumer_ANE!$O26=0,Prosumer_ANE!$K26,Prosumer_ANE!$O26)+Prosumer_ANE!$T26+Prosumer_ANE!$R26+_xlfn.XLOOKUP(AN$34,Prosumer_ANE!$B$14:$B$33,Prosumer_ANE!$R$14:$R$33))</f>
        <v>0</v>
      </c>
      <c r="AO47" s="190">
        <f>IF(AO18=0,AO18,AO18+Prosumer_ANE!$I26+(Prosumer_ANE!$G26+_xlfn.XLOOKUP(AO$34,Prosumer_ANE!$B$14:$B$33,Prosumer_ANE!$G$14:$G$33))+_xlfn.XLOOKUP(AO$34,Prosumer_ANE!$B$14:$B$33,Prosumer_ANE!$J$14:$J$33)+IF(Prosumer_ANE!$O26=0,Prosumer_ANE!$K26,Prosumer_ANE!$O26)+Prosumer_ANE!$T26+Prosumer_ANE!$R26+_xlfn.XLOOKUP(AO$34,Prosumer_ANE!$B$14:$B$33,Prosumer_ANE!$R$14:$R$33))</f>
        <v>0</v>
      </c>
      <c r="AP47" s="190">
        <f>IF(AP18=0,AP18,AP18+Prosumer_ANE!$I26+(Prosumer_ANE!$G26+_xlfn.XLOOKUP(AP$34,Prosumer_ANE!$B$14:$B$33,Prosumer_ANE!$G$14:$G$33))+_xlfn.XLOOKUP(AP$34,Prosumer_ANE!$B$14:$B$33,Prosumer_ANE!$J$14:$J$33)+IF(Prosumer_ANE!$O26=0,Prosumer_ANE!$K26,Prosumer_ANE!$O26)+Prosumer_ANE!$T26+Prosumer_ANE!$R26+_xlfn.XLOOKUP(AP$34,Prosumer_ANE!$B$14:$B$33,Prosumer_ANE!$R$14:$R$33))</f>
        <v>0</v>
      </c>
      <c r="AQ47" s="190">
        <f>IF(AQ18=0,AQ18,AQ18+Prosumer_ANE!$I26+(Prosumer_ANE!$G26+_xlfn.XLOOKUP(AQ$34,Prosumer_ANE!$B$14:$B$33,Prosumer_ANE!$G$14:$G$33))+_xlfn.XLOOKUP(AQ$34,Prosumer_ANE!$B$14:$B$33,Prosumer_ANE!$J$14:$J$33)+IF(Prosumer_ANE!$O26=0,Prosumer_ANE!$K26,Prosumer_ANE!$O26)+Prosumer_ANE!$T26+Prosumer_ANE!$R26+_xlfn.XLOOKUP(AQ$34,Prosumer_ANE!$B$14:$B$33,Prosumer_ANE!$R$14:$R$33))</f>
        <v>0</v>
      </c>
      <c r="AR47" s="190">
        <f>IF(AR18=0,AR18,AR18+Prosumer_ANE!$I26+(Prosumer_ANE!$G26+_xlfn.XLOOKUP(AR$34,Prosumer_ANE!$B$14:$B$33,Prosumer_ANE!$G$14:$G$33))+_xlfn.XLOOKUP(AR$34,Prosumer_ANE!$B$14:$B$33,Prosumer_ANE!$J$14:$J$33)+IF(Prosumer_ANE!$O26=0,Prosumer_ANE!$K26,Prosumer_ANE!$O26)+Prosumer_ANE!$T26+Prosumer_ANE!$R26+_xlfn.XLOOKUP(AR$34,Prosumer_ANE!$B$14:$B$33,Prosumer_ANE!$R$14:$R$33))</f>
        <v>0</v>
      </c>
      <c r="AS47" s="190">
        <f>IF(AS18=0,AS18,AS18+Prosumer_ANE!$I26+(Prosumer_ANE!$G26+_xlfn.XLOOKUP(AS$34,Prosumer_ANE!$B$14:$B$33,Prosumer_ANE!$G$14:$G$33))+_xlfn.XLOOKUP(AS$34,Prosumer_ANE!$B$14:$B$33,Prosumer_ANE!$J$14:$J$33)+IF(Prosumer_ANE!$O26=0,Prosumer_ANE!$K26,Prosumer_ANE!$O26)+Prosumer_ANE!$T26+Prosumer_ANE!$R26+_xlfn.XLOOKUP(AS$34,Prosumer_ANE!$B$14:$B$33,Prosumer_ANE!$R$14:$R$33))</f>
        <v>0</v>
      </c>
      <c r="AT47" s="190">
        <f>IF(AT18=0,AT18,AT18+Prosumer_ANE!$I26+(Prosumer_ANE!$G26+_xlfn.XLOOKUP(AT$34,Prosumer_ANE!$B$14:$B$33,Prosumer_ANE!$G$14:$G$33))+_xlfn.XLOOKUP(AT$34,Prosumer_ANE!$B$14:$B$33,Prosumer_ANE!$J$14:$J$33)+IF(Prosumer_ANE!$O26=0,Prosumer_ANE!$K26,Prosumer_ANE!$O26)+Prosumer_ANE!$T26+Prosumer_ANE!$R26+_xlfn.XLOOKUP(AT$34,Prosumer_ANE!$B$14:$B$33,Prosumer_ANE!$R$14:$R$33))</f>
        <v>0</v>
      </c>
      <c r="AU47" s="190">
        <f>IF(AU18=0,AU18,AU18+Prosumer_ANE!$I26+(Prosumer_ANE!$G26+_xlfn.XLOOKUP(AU$34,Prosumer_ANE!$B$14:$B$33,Prosumer_ANE!$G$14:$G$33))+_xlfn.XLOOKUP(AU$34,Prosumer_ANE!$B$14:$B$33,Prosumer_ANE!$J$14:$J$33)+IF(Prosumer_ANE!$O26=0,Prosumer_ANE!$K26,Prosumer_ANE!$O26)+Prosumer_ANE!$T26+Prosumer_ANE!$R26+_xlfn.XLOOKUP(AU$34,Prosumer_ANE!$B$14:$B$33,Prosumer_ANE!$R$14:$R$33))</f>
        <v>0</v>
      </c>
      <c r="AV47" s="109">
        <v>13</v>
      </c>
    </row>
    <row r="48" spans="2:48">
      <c r="B48" s="109">
        <v>14</v>
      </c>
      <c r="C48" s="190">
        <f>IF(C19=0,C19,C19+IF(Prosumer_ONE!$O27=0,Prosumer_ONE!$K27,Prosumer_ONE!$O27)+(Prosumer_ONE!$G27+_xlfn.XLOOKUP(C$34,Prosumer_ONE!$B$14:$B$33,Prosumer_ONE!$G$14:$G$33))+Prosumer_ONE!$I27+_xlfn.XLOOKUP(C$34,Prosumer_ONE!$B$14:$B$33,Prosumer_ONE!$J$14:$J$33)+Prosumer_ONE!$T27+Prosumer_ONE!$R27+_xlfn.XLOOKUP(C$34,Prosumer_ONE!$B$14:$B$33,Prosumer_ONE!$R$14:$R$33))</f>
        <v>0</v>
      </c>
      <c r="D48" s="190">
        <f>IF(D19=0,D19,D19+IF(Prosumer_ONE!$O27=0,Prosumer_ONE!$K27,Prosumer_ONE!$O27)+(Prosumer_ONE!$G27+_xlfn.XLOOKUP(D$34,Prosumer_ONE!$B$14:$B$33,Prosumer_ONE!$G$14:$G$33))+Prosumer_ONE!$I27+_xlfn.XLOOKUP(D$34,Prosumer_ONE!$B$14:$B$33,Prosumer_ONE!$J$14:$J$33)+Prosumer_ONE!$T27+Prosumer_ONE!$R27+_xlfn.XLOOKUP(D$34,Prosumer_ONE!$B$14:$B$33,Prosumer_ONE!$R$14:$R$33))</f>
        <v>0</v>
      </c>
      <c r="E48" s="190">
        <f>IF(E19=0,E19,E19+IF(Prosumer_ONE!$O27=0,Prosumer_ONE!$K27,Prosumer_ONE!$O27)+(Prosumer_ONE!$G27+_xlfn.XLOOKUP(E$34,Prosumer_ONE!$B$14:$B$33,Prosumer_ONE!$G$14:$G$33))+Prosumer_ONE!$I27+_xlfn.XLOOKUP(E$34,Prosumer_ONE!$B$14:$B$33,Prosumer_ONE!$J$14:$J$33)+Prosumer_ONE!$T27+Prosumer_ONE!$R27+_xlfn.XLOOKUP(E$34,Prosumer_ONE!$B$14:$B$33,Prosumer_ONE!$R$14:$R$33))</f>
        <v>0</v>
      </c>
      <c r="F48" s="190">
        <f>IF(F19=0,F19,F19+IF(Prosumer_ONE!$O27=0,Prosumer_ONE!$K27,Prosumer_ONE!$O27)+(Prosumer_ONE!$G27+_xlfn.XLOOKUP(F$34,Prosumer_ONE!$B$14:$B$33,Prosumer_ONE!$G$14:$G$33))+Prosumer_ONE!$I27+_xlfn.XLOOKUP(F$34,Prosumer_ONE!$B$14:$B$33,Prosumer_ONE!$J$14:$J$33)+Prosumer_ONE!$T27+Prosumer_ONE!$R27+_xlfn.XLOOKUP(F$34,Prosumer_ONE!$B$14:$B$33,Prosumer_ONE!$R$14:$R$33))</f>
        <v>0</v>
      </c>
      <c r="G48" s="190">
        <f>IF(G19=0,G19,G19+IF(Prosumer_ONE!$O27=0,Prosumer_ONE!$K27,Prosumer_ONE!$O27)+(Prosumer_ONE!$G27+_xlfn.XLOOKUP(G$34,Prosumer_ONE!$B$14:$B$33,Prosumer_ONE!$G$14:$G$33))+Prosumer_ONE!$I27+_xlfn.XLOOKUP(G$34,Prosumer_ONE!$B$14:$B$33,Prosumer_ONE!$J$14:$J$33)+Prosumer_ONE!$T27+Prosumer_ONE!$R27+_xlfn.XLOOKUP(G$34,Prosumer_ONE!$B$14:$B$33,Prosumer_ONE!$R$14:$R$33))</f>
        <v>0</v>
      </c>
      <c r="H48" s="190">
        <f>IF(H19=0,H19,H19+IF(Prosumer_ONE!$O27=0,Prosumer_ONE!$K27,Prosumer_ONE!$O27)+(Prosumer_ONE!$G27+_xlfn.XLOOKUP(H$34,Prosumer_ONE!$B$14:$B$33,Prosumer_ONE!$G$14:$G$33))+Prosumer_ONE!$I27+_xlfn.XLOOKUP(H$34,Prosumer_ONE!$B$14:$B$33,Prosumer_ONE!$J$14:$J$33)+Prosumer_ONE!$T27+Prosumer_ONE!$R27+_xlfn.XLOOKUP(H$34,Prosumer_ONE!$B$14:$B$33,Prosumer_ONE!$R$14:$R$33))</f>
        <v>0</v>
      </c>
      <c r="I48" s="190">
        <f>IF(I19=0,I19,I19+IF(Prosumer_ONE!$O27=0,Prosumer_ONE!$K27,Prosumer_ONE!$O27)+(Prosumer_ONE!$G27+_xlfn.XLOOKUP(I$34,Prosumer_ONE!$B$14:$B$33,Prosumer_ONE!$G$14:$G$33))+Prosumer_ONE!$I27+_xlfn.XLOOKUP(I$34,Prosumer_ONE!$B$14:$B$33,Prosumer_ONE!$J$14:$J$33)+Prosumer_ONE!$T27+Prosumer_ONE!$R27+_xlfn.XLOOKUP(I$34,Prosumer_ONE!$B$14:$B$33,Prosumer_ONE!$R$14:$R$33))</f>
        <v>0</v>
      </c>
      <c r="J48" s="190">
        <f>IF(J19=0,J19,J19+IF(Prosumer_ONE!$O27=0,Prosumer_ONE!$K27,Prosumer_ONE!$O27)+(Prosumer_ONE!$G27+_xlfn.XLOOKUP(J$34,Prosumer_ONE!$B$14:$B$33,Prosumer_ONE!$G$14:$G$33))+Prosumer_ONE!$I27+_xlfn.XLOOKUP(J$34,Prosumer_ONE!$B$14:$B$33,Prosumer_ONE!$J$14:$J$33)+Prosumer_ONE!$T27+Prosumer_ONE!$R27+_xlfn.XLOOKUP(J$34,Prosumer_ONE!$B$14:$B$33,Prosumer_ONE!$R$14:$R$33))</f>
        <v>0</v>
      </c>
      <c r="K48" s="190">
        <f>IF(K19=0,K19,K19+IF(Prosumer_ONE!$O27=0,Prosumer_ONE!$K27,Prosumer_ONE!$O27)+(Prosumer_ONE!$G27+_xlfn.XLOOKUP(K$34,Prosumer_ONE!$B$14:$B$33,Prosumer_ONE!$G$14:$G$33))+Prosumer_ONE!$I27+_xlfn.XLOOKUP(K$34,Prosumer_ONE!$B$14:$B$33,Prosumer_ONE!$J$14:$J$33)+Prosumer_ONE!$T27+Prosumer_ONE!$R27+_xlfn.XLOOKUP(K$34,Prosumer_ONE!$B$14:$B$33,Prosumer_ONE!$R$14:$R$33))</f>
        <v>0</v>
      </c>
      <c r="L48" s="190">
        <f>IF(L19=0,L19,L19+IF(Prosumer_ONE!$O27=0,Prosumer_ONE!$K27,Prosumer_ONE!$O27)+(Prosumer_ONE!$G27+_xlfn.XLOOKUP(L$34,Prosumer_ONE!$B$14:$B$33,Prosumer_ONE!$G$14:$G$33))+Prosumer_ONE!$I27+_xlfn.XLOOKUP(L$34,Prosumer_ONE!$B$14:$B$33,Prosumer_ONE!$J$14:$J$33)+Prosumer_ONE!$T27+Prosumer_ONE!$R27+_xlfn.XLOOKUP(L$34,Prosumer_ONE!$B$14:$B$33,Prosumer_ONE!$R$14:$R$33))</f>
        <v>0</v>
      </c>
      <c r="M48" s="190">
        <f>IF(M19=0,M19,M19+IF(Prosumer_ONE!$O27=0,Prosumer_ONE!$K27,Prosumer_ONE!$O27)+(Prosumer_ONE!$G27+_xlfn.XLOOKUP(M$34,Prosumer_ONE!$B$14:$B$33,Prosumer_ONE!$G$14:$G$33))+Prosumer_ONE!$I27+_xlfn.XLOOKUP(M$34,Prosumer_ONE!$B$14:$B$33,Prosumer_ONE!$J$14:$J$33)+Prosumer_ONE!$T27+Prosumer_ONE!$R27+_xlfn.XLOOKUP(M$34,Prosumer_ONE!$B$14:$B$33,Prosumer_ONE!$R$14:$R$33))</f>
        <v>0</v>
      </c>
      <c r="N48" s="190">
        <f>IF(N19=0,N19,N19+IF(Prosumer_ONE!$O27=0,Prosumer_ONE!$K27,Prosumer_ONE!$O27)+(Prosumer_ONE!$G27+_xlfn.XLOOKUP(N$34,Prosumer_ONE!$B$14:$B$33,Prosumer_ONE!$G$14:$G$33))+Prosumer_ONE!$I27+_xlfn.XLOOKUP(N$34,Prosumer_ONE!$B$14:$B$33,Prosumer_ONE!$J$14:$J$33)+Prosumer_ONE!$T27+Prosumer_ONE!$R27+_xlfn.XLOOKUP(N$34,Prosumer_ONE!$B$14:$B$33,Prosumer_ONE!$R$14:$R$33))</f>
        <v>0</v>
      </c>
      <c r="O48" s="190">
        <f>IF(O19=0,O19,O19+IF(Prosumer_ONE!$O27=0,Prosumer_ONE!$K27,Prosumer_ONE!$O27)+(Prosumer_ONE!$G27+_xlfn.XLOOKUP(O$34,Prosumer_ONE!$B$14:$B$33,Prosumer_ONE!$G$14:$G$33))+Prosumer_ONE!$I27+_xlfn.XLOOKUP(O$34,Prosumer_ONE!$B$14:$B$33,Prosumer_ONE!$J$14:$J$33)+Prosumer_ONE!$T27+Prosumer_ONE!$R27+_xlfn.XLOOKUP(O$34,Prosumer_ONE!$B$14:$B$33,Prosumer_ONE!$R$14:$R$33))</f>
        <v>0</v>
      </c>
      <c r="P48" s="190">
        <f>IF(P19=0,P19,P19+IF(Prosumer_ONE!$O27=0,Prosumer_ONE!$K27,Prosumer_ONE!$O27)+(Prosumer_ONE!$G27+_xlfn.XLOOKUP(P$34,Prosumer_ONE!$B$14:$B$33,Prosumer_ONE!$G$14:$G$33))+Prosumer_ONE!$I27+_xlfn.XLOOKUP(P$34,Prosumer_ONE!$B$14:$B$33,Prosumer_ONE!$J$14:$J$33)+Prosumer_ONE!$T27+Prosumer_ONE!$R27+_xlfn.XLOOKUP(P$34,Prosumer_ONE!$B$14:$B$33,Prosumer_ONE!$R$14:$R$33))</f>
        <v>0</v>
      </c>
      <c r="Q48" s="190">
        <f>IF(Q19=0,Q19,Q19+IF(Prosumer_ONE!$O27=0,Prosumer_ONE!$K27,Prosumer_ONE!$O27)+(Prosumer_ONE!$G27+_xlfn.XLOOKUP(Q$34,Prosumer_ONE!$B$14:$B$33,Prosumer_ONE!$G$14:$G$33))+Prosumer_ONE!$I27+_xlfn.XLOOKUP(Q$34,Prosumer_ONE!$B$14:$B$33,Prosumer_ONE!$J$14:$J$33)+Prosumer_ONE!$T27+Prosumer_ONE!$R27+_xlfn.XLOOKUP(Q$34,Prosumer_ONE!$B$14:$B$33,Prosumer_ONE!$R$14:$R$33))</f>
        <v>0</v>
      </c>
      <c r="R48" s="190">
        <f>IF(R19=0,R19,R19+IF(Prosumer_ONE!$O27=0,Prosumer_ONE!$K27,Prosumer_ONE!$O27)+(Prosumer_ONE!$G27+_xlfn.XLOOKUP(R$34,Prosumer_ONE!$B$14:$B$33,Prosumer_ONE!$G$14:$G$33))+Prosumer_ONE!$I27+_xlfn.XLOOKUP(R$34,Prosumer_ONE!$B$14:$B$33,Prosumer_ONE!$J$14:$J$33)+Prosumer_ONE!$T27+Prosumer_ONE!$R27+_xlfn.XLOOKUP(R$34,Prosumer_ONE!$B$14:$B$33,Prosumer_ONE!$R$14:$R$33))</f>
        <v>0</v>
      </c>
      <c r="S48" s="190">
        <f>IF(S19=0,S19,S19+IF(Prosumer_ONE!$O27=0,Prosumer_ONE!$K27,Prosumer_ONE!$O27)+(Prosumer_ONE!$G27+_xlfn.XLOOKUP(S$34,Prosumer_ONE!$B$14:$B$33,Prosumer_ONE!$G$14:$G$33))+Prosumer_ONE!$I27+_xlfn.XLOOKUP(S$34,Prosumer_ONE!$B$14:$B$33,Prosumer_ONE!$J$14:$J$33)+Prosumer_ONE!$T27+Prosumer_ONE!$R27+_xlfn.XLOOKUP(S$34,Prosumer_ONE!$B$14:$B$33,Prosumer_ONE!$R$14:$R$33))</f>
        <v>0</v>
      </c>
      <c r="T48" s="190">
        <f>IF(T19=0,T19,T19+IF(Prosumer_ONE!$O27=0,Prosumer_ONE!$K27,Prosumer_ONE!$O27)+(Prosumer_ONE!$G27+_xlfn.XLOOKUP(T$34,Prosumer_ONE!$B$14:$B$33,Prosumer_ONE!$G$14:$G$33))+Prosumer_ONE!$I27+_xlfn.XLOOKUP(T$34,Prosumer_ONE!$B$14:$B$33,Prosumer_ONE!$J$14:$J$33)+Prosumer_ONE!$T27+Prosumer_ONE!$R27+_xlfn.XLOOKUP(T$34,Prosumer_ONE!$B$14:$B$33,Prosumer_ONE!$R$14:$R$33))</f>
        <v>0</v>
      </c>
      <c r="U48" s="190">
        <f>IF(U19=0,U19,U19+IF(Prosumer_ONE!$O27=0,Prosumer_ONE!$K27,Prosumer_ONE!$O27)+(Prosumer_ONE!$G27+_xlfn.XLOOKUP(U$34,Prosumer_ONE!$B$14:$B$33,Prosumer_ONE!$G$14:$G$33))+Prosumer_ONE!$I27+_xlfn.XLOOKUP(U$34,Prosumer_ONE!$B$14:$B$33,Prosumer_ONE!$J$14:$J$33)+Prosumer_ONE!$T27+Prosumer_ONE!$R27+_xlfn.XLOOKUP(U$34,Prosumer_ONE!$B$14:$B$33,Prosumer_ONE!$R$14:$R$33))</f>
        <v>0</v>
      </c>
      <c r="V48" s="190">
        <f>IF(V19=0,V19,V19+IF(Prosumer_ONE!$O27=0,Prosumer_ONE!$K27,Prosumer_ONE!$O27)+(Prosumer_ONE!$G27+_xlfn.XLOOKUP(V$34,Prosumer_ONE!$B$14:$B$33,Prosumer_ONE!$G$14:$G$33))+Prosumer_ONE!$I27+_xlfn.XLOOKUP(V$34,Prosumer_ONE!$B$14:$B$33,Prosumer_ONE!$J$14:$J$33)+Prosumer_ONE!$T27+Prosumer_ONE!$R27+_xlfn.XLOOKUP(V$34,Prosumer_ONE!$B$14:$B$33,Prosumer_ONE!$R$14:$R$33))</f>
        <v>0</v>
      </c>
      <c r="W48" s="109">
        <v>14</v>
      </c>
      <c r="Y48" s="109">
        <v>27</v>
      </c>
      <c r="AA48" s="109">
        <v>14</v>
      </c>
      <c r="AB48" s="190">
        <f>IF(AB19=0,AB19,AB19+Prosumer_ANE!$I27+(Prosumer_ANE!$G27+_xlfn.XLOOKUP(AB$34,Prosumer_ANE!$B$14:$B$33,Prosumer_ANE!$G$14:$G$33))+_xlfn.XLOOKUP(AB$34,Prosumer_ANE!$B$14:$B$33,Prosumer_ANE!$J$14:$J$33)+IF(Prosumer_ANE!$O27=0,Prosumer_ANE!$K27,Prosumer_ANE!$O27)+Prosumer_ANE!$T27+Prosumer_ANE!$R27+_xlfn.XLOOKUP(AB$34,Prosumer_ANE!$B$14:$B$33,Prosumer_ANE!$R$14:$R$33))</f>
        <v>0</v>
      </c>
      <c r="AC48" s="190">
        <f>IF(AC19=0,AC19,AC19+Prosumer_ANE!$I27+(Prosumer_ANE!$G27+_xlfn.XLOOKUP(AC$34,Prosumer_ANE!$B$14:$B$33,Prosumer_ANE!$G$14:$G$33))+_xlfn.XLOOKUP(AC$34,Prosumer_ANE!$B$14:$B$33,Prosumer_ANE!$J$14:$J$33)+IF(Prosumer_ANE!$O27=0,Prosumer_ANE!$K27,Prosumer_ANE!$O27)+Prosumer_ANE!$T27+Prosumer_ANE!$R27+_xlfn.XLOOKUP(AC$34,Prosumer_ANE!$B$14:$B$33,Prosumer_ANE!$R$14:$R$33))</f>
        <v>0</v>
      </c>
      <c r="AD48" s="190">
        <f>IF(AD19=0,AD19,AD19+Prosumer_ANE!$I27+(Prosumer_ANE!$G27+_xlfn.XLOOKUP(AD$34,Prosumer_ANE!$B$14:$B$33,Prosumer_ANE!$G$14:$G$33))+_xlfn.XLOOKUP(AD$34,Prosumer_ANE!$B$14:$B$33,Prosumer_ANE!$J$14:$J$33)+IF(Prosumer_ANE!$O27=0,Prosumer_ANE!$K27,Prosumer_ANE!$O27)+Prosumer_ANE!$T27+Prosumer_ANE!$R27+_xlfn.XLOOKUP(AD$34,Prosumer_ANE!$B$14:$B$33,Prosumer_ANE!$R$14:$R$33))</f>
        <v>0</v>
      </c>
      <c r="AE48" s="190">
        <f>IF(AE19=0,AE19,AE19+Prosumer_ANE!$I27+(Prosumer_ANE!$G27+_xlfn.XLOOKUP(AE$34,Prosumer_ANE!$B$14:$B$33,Prosumer_ANE!$G$14:$G$33))+_xlfn.XLOOKUP(AE$34,Prosumer_ANE!$B$14:$B$33,Prosumer_ANE!$J$14:$J$33)+IF(Prosumer_ANE!$O27=0,Prosumer_ANE!$K27,Prosumer_ANE!$O27)+Prosumer_ANE!$T27+Prosumer_ANE!$R27+_xlfn.XLOOKUP(AE$34,Prosumer_ANE!$B$14:$B$33,Prosumer_ANE!$R$14:$R$33))</f>
        <v>0</v>
      </c>
      <c r="AF48" s="190">
        <f>IF(AF19=0,AF19,AF19+Prosumer_ANE!$I27+(Prosumer_ANE!$G27+_xlfn.XLOOKUP(AF$34,Prosumer_ANE!$B$14:$B$33,Prosumer_ANE!$G$14:$G$33))+_xlfn.XLOOKUP(AF$34,Prosumer_ANE!$B$14:$B$33,Prosumer_ANE!$J$14:$J$33)+IF(Prosumer_ANE!$O27=0,Prosumer_ANE!$K27,Prosumer_ANE!$O27)+Prosumer_ANE!$T27+Prosumer_ANE!$R27+_xlfn.XLOOKUP(AF$34,Prosumer_ANE!$B$14:$B$33,Prosumer_ANE!$R$14:$R$33))</f>
        <v>0</v>
      </c>
      <c r="AG48" s="190">
        <f>IF(AG19=0,AG19,AG19+Prosumer_ANE!$I27+(Prosumer_ANE!$G27+_xlfn.XLOOKUP(AG$34,Prosumer_ANE!$B$14:$B$33,Prosumer_ANE!$G$14:$G$33))+_xlfn.XLOOKUP(AG$34,Prosumer_ANE!$B$14:$B$33,Prosumer_ANE!$J$14:$J$33)+IF(Prosumer_ANE!$O27=0,Prosumer_ANE!$K27,Prosumer_ANE!$O27)+Prosumer_ANE!$T27+Prosumer_ANE!$R27+_xlfn.XLOOKUP(AG$34,Prosumer_ANE!$B$14:$B$33,Prosumer_ANE!$R$14:$R$33))</f>
        <v>0</v>
      </c>
      <c r="AH48" s="190">
        <f>IF(AH19=0,AH19,AH19+Prosumer_ANE!$I27+(Prosumer_ANE!$G27+_xlfn.XLOOKUP(AH$34,Prosumer_ANE!$B$14:$B$33,Prosumer_ANE!$G$14:$G$33))+_xlfn.XLOOKUP(AH$34,Prosumer_ANE!$B$14:$B$33,Prosumer_ANE!$J$14:$J$33)+IF(Prosumer_ANE!$O27=0,Prosumer_ANE!$K27,Prosumer_ANE!$O27)+Prosumer_ANE!$T27+Prosumer_ANE!$R27+_xlfn.XLOOKUP(AH$34,Prosumer_ANE!$B$14:$B$33,Prosumer_ANE!$R$14:$R$33))</f>
        <v>0</v>
      </c>
      <c r="AI48" s="190">
        <f>IF(AI19=0,AI19,AI19+Prosumer_ANE!$I27+(Prosumer_ANE!$G27+_xlfn.XLOOKUP(AI$34,Prosumer_ANE!$B$14:$B$33,Prosumer_ANE!$G$14:$G$33))+_xlfn.XLOOKUP(AI$34,Prosumer_ANE!$B$14:$B$33,Prosumer_ANE!$J$14:$J$33)+IF(Prosumer_ANE!$O27=0,Prosumer_ANE!$K27,Prosumer_ANE!$O27)+Prosumer_ANE!$T27+Prosumer_ANE!$R27+_xlfn.XLOOKUP(AI$34,Prosumer_ANE!$B$14:$B$33,Prosumer_ANE!$R$14:$R$33))</f>
        <v>0</v>
      </c>
      <c r="AJ48" s="190">
        <f>IF(AJ19=0,AJ19,AJ19+Prosumer_ANE!$I27+(Prosumer_ANE!$G27+_xlfn.XLOOKUP(AJ$34,Prosumer_ANE!$B$14:$B$33,Prosumer_ANE!$G$14:$G$33))+_xlfn.XLOOKUP(AJ$34,Prosumer_ANE!$B$14:$B$33,Prosumer_ANE!$J$14:$J$33)+IF(Prosumer_ANE!$O27=0,Prosumer_ANE!$K27,Prosumer_ANE!$O27)+Prosumer_ANE!$T27+Prosumer_ANE!$R27+_xlfn.XLOOKUP(AJ$34,Prosumer_ANE!$B$14:$B$33,Prosumer_ANE!$R$14:$R$33))</f>
        <v>0</v>
      </c>
      <c r="AK48" s="190">
        <f>IF(AK19=0,AK19,AK19+Prosumer_ANE!$I27+(Prosumer_ANE!$G27+_xlfn.XLOOKUP(AK$34,Prosumer_ANE!$B$14:$B$33,Prosumer_ANE!$G$14:$G$33))+_xlfn.XLOOKUP(AK$34,Prosumer_ANE!$B$14:$B$33,Prosumer_ANE!$J$14:$J$33)+IF(Prosumer_ANE!$O27=0,Prosumer_ANE!$K27,Prosumer_ANE!$O27)+Prosumer_ANE!$T27+Prosumer_ANE!$R27+_xlfn.XLOOKUP(AK$34,Prosumer_ANE!$B$14:$B$33,Prosumer_ANE!$R$14:$R$33))</f>
        <v>0</v>
      </c>
      <c r="AL48" s="190">
        <f>IF(AL19=0,AL19,AL19+Prosumer_ANE!$I27+(Prosumer_ANE!$G27+_xlfn.XLOOKUP(AL$34,Prosumer_ANE!$B$14:$B$33,Prosumer_ANE!$G$14:$G$33))+_xlfn.XLOOKUP(AL$34,Prosumer_ANE!$B$14:$B$33,Prosumer_ANE!$J$14:$J$33)+IF(Prosumer_ANE!$O27=0,Prosumer_ANE!$K27,Prosumer_ANE!$O27)+Prosumer_ANE!$T27+Prosumer_ANE!$R27+_xlfn.XLOOKUP(AL$34,Prosumer_ANE!$B$14:$B$33,Prosumer_ANE!$R$14:$R$33))</f>
        <v>0</v>
      </c>
      <c r="AM48" s="190">
        <f>IF(AM19=0,AM19,AM19+Prosumer_ANE!$I27+(Prosumer_ANE!$G27+_xlfn.XLOOKUP(AM$34,Prosumer_ANE!$B$14:$B$33,Prosumer_ANE!$G$14:$G$33))+_xlfn.XLOOKUP(AM$34,Prosumer_ANE!$B$14:$B$33,Prosumer_ANE!$J$14:$J$33)+IF(Prosumer_ANE!$O27=0,Prosumer_ANE!$K27,Prosumer_ANE!$O27)+Prosumer_ANE!$T27+Prosumer_ANE!$R27+_xlfn.XLOOKUP(AM$34,Prosumer_ANE!$B$14:$B$33,Prosumer_ANE!$R$14:$R$33))</f>
        <v>0</v>
      </c>
      <c r="AN48" s="190">
        <f>IF(AN19=0,AN19,AN19+Prosumer_ANE!$I27+(Prosumer_ANE!$G27+_xlfn.XLOOKUP(AN$34,Prosumer_ANE!$B$14:$B$33,Prosumer_ANE!$G$14:$G$33))+_xlfn.XLOOKUP(AN$34,Prosumer_ANE!$B$14:$B$33,Prosumer_ANE!$J$14:$J$33)+IF(Prosumer_ANE!$O27=0,Prosumer_ANE!$K27,Prosumer_ANE!$O27)+Prosumer_ANE!$T27+Prosumer_ANE!$R27+_xlfn.XLOOKUP(AN$34,Prosumer_ANE!$B$14:$B$33,Prosumer_ANE!$R$14:$R$33))</f>
        <v>0</v>
      </c>
      <c r="AO48" s="190">
        <f>IF(AO19=0,AO19,AO19+Prosumer_ANE!$I27+(Prosumer_ANE!$G27+_xlfn.XLOOKUP(AO$34,Prosumer_ANE!$B$14:$B$33,Prosumer_ANE!$G$14:$G$33))+_xlfn.XLOOKUP(AO$34,Prosumer_ANE!$B$14:$B$33,Prosumer_ANE!$J$14:$J$33)+IF(Prosumer_ANE!$O27=0,Prosumer_ANE!$K27,Prosumer_ANE!$O27)+Prosumer_ANE!$T27+Prosumer_ANE!$R27+_xlfn.XLOOKUP(AO$34,Prosumer_ANE!$B$14:$B$33,Prosumer_ANE!$R$14:$R$33))</f>
        <v>0</v>
      </c>
      <c r="AP48" s="190">
        <f>IF(AP19=0,AP19,AP19+Prosumer_ANE!$I27+(Prosumer_ANE!$G27+_xlfn.XLOOKUP(AP$34,Prosumer_ANE!$B$14:$B$33,Prosumer_ANE!$G$14:$G$33))+_xlfn.XLOOKUP(AP$34,Prosumer_ANE!$B$14:$B$33,Prosumer_ANE!$J$14:$J$33)+IF(Prosumer_ANE!$O27=0,Prosumer_ANE!$K27,Prosumer_ANE!$O27)+Prosumer_ANE!$T27+Prosumer_ANE!$R27+_xlfn.XLOOKUP(AP$34,Prosumer_ANE!$B$14:$B$33,Prosumer_ANE!$R$14:$R$33))</f>
        <v>0</v>
      </c>
      <c r="AQ48" s="190">
        <f>IF(AQ19=0,AQ19,AQ19+Prosumer_ANE!$I27+(Prosumer_ANE!$G27+_xlfn.XLOOKUP(AQ$34,Prosumer_ANE!$B$14:$B$33,Prosumer_ANE!$G$14:$G$33))+_xlfn.XLOOKUP(AQ$34,Prosumer_ANE!$B$14:$B$33,Prosumer_ANE!$J$14:$J$33)+IF(Prosumer_ANE!$O27=0,Prosumer_ANE!$K27,Prosumer_ANE!$O27)+Prosumer_ANE!$T27+Prosumer_ANE!$R27+_xlfn.XLOOKUP(AQ$34,Prosumer_ANE!$B$14:$B$33,Prosumer_ANE!$R$14:$R$33))</f>
        <v>0</v>
      </c>
      <c r="AR48" s="190">
        <f>IF(AR19=0,AR19,AR19+Prosumer_ANE!$I27+(Prosumer_ANE!$G27+_xlfn.XLOOKUP(AR$34,Prosumer_ANE!$B$14:$B$33,Prosumer_ANE!$G$14:$G$33))+_xlfn.XLOOKUP(AR$34,Prosumer_ANE!$B$14:$B$33,Prosumer_ANE!$J$14:$J$33)+IF(Prosumer_ANE!$O27=0,Prosumer_ANE!$K27,Prosumer_ANE!$O27)+Prosumer_ANE!$T27+Prosumer_ANE!$R27+_xlfn.XLOOKUP(AR$34,Prosumer_ANE!$B$14:$B$33,Prosumer_ANE!$R$14:$R$33))</f>
        <v>0</v>
      </c>
      <c r="AS48" s="190">
        <f>IF(AS19=0,AS19,AS19+Prosumer_ANE!$I27+(Prosumer_ANE!$G27+_xlfn.XLOOKUP(AS$34,Prosumer_ANE!$B$14:$B$33,Prosumer_ANE!$G$14:$G$33))+_xlfn.XLOOKUP(AS$34,Prosumer_ANE!$B$14:$B$33,Prosumer_ANE!$J$14:$J$33)+IF(Prosumer_ANE!$O27=0,Prosumer_ANE!$K27,Prosumer_ANE!$O27)+Prosumer_ANE!$T27+Prosumer_ANE!$R27+_xlfn.XLOOKUP(AS$34,Prosumer_ANE!$B$14:$B$33,Prosumer_ANE!$R$14:$R$33))</f>
        <v>0</v>
      </c>
      <c r="AT48" s="190">
        <f>IF(AT19=0,AT19,AT19+Prosumer_ANE!$I27+(Prosumer_ANE!$G27+_xlfn.XLOOKUP(AT$34,Prosumer_ANE!$B$14:$B$33,Prosumer_ANE!$G$14:$G$33))+_xlfn.XLOOKUP(AT$34,Prosumer_ANE!$B$14:$B$33,Prosumer_ANE!$J$14:$J$33)+IF(Prosumer_ANE!$O27=0,Prosumer_ANE!$K27,Prosumer_ANE!$O27)+Prosumer_ANE!$T27+Prosumer_ANE!$R27+_xlfn.XLOOKUP(AT$34,Prosumer_ANE!$B$14:$B$33,Prosumer_ANE!$R$14:$R$33))</f>
        <v>0</v>
      </c>
      <c r="AU48" s="190">
        <f>IF(AU19=0,AU19,AU19+Prosumer_ANE!$I27+(Prosumer_ANE!$G27+_xlfn.XLOOKUP(AU$34,Prosumer_ANE!$B$14:$B$33,Prosumer_ANE!$G$14:$G$33))+_xlfn.XLOOKUP(AU$34,Prosumer_ANE!$B$14:$B$33,Prosumer_ANE!$J$14:$J$33)+IF(Prosumer_ANE!$O27=0,Prosumer_ANE!$K27,Prosumer_ANE!$O27)+Prosumer_ANE!$T27+Prosumer_ANE!$R27+_xlfn.XLOOKUP(AU$34,Prosumer_ANE!$B$14:$B$33,Prosumer_ANE!$R$14:$R$33))</f>
        <v>0</v>
      </c>
      <c r="AV48" s="109">
        <v>14</v>
      </c>
    </row>
    <row r="49" spans="1:48">
      <c r="B49" s="109">
        <v>15</v>
      </c>
      <c r="C49" s="190">
        <f>IF(C20=0,C20,C20+IF(Prosumer_ONE!$O28=0,Prosumer_ONE!$K28,Prosumer_ONE!$O28)+(Prosumer_ONE!$G28+_xlfn.XLOOKUP(C$34,Prosumer_ONE!$B$14:$B$33,Prosumer_ONE!$G$14:$G$33))+Prosumer_ONE!$I28+_xlfn.XLOOKUP(C$34,Prosumer_ONE!$B$14:$B$33,Prosumer_ONE!$J$14:$J$33)+Prosumer_ONE!$T28+Prosumer_ONE!$R28+_xlfn.XLOOKUP(C$34,Prosumer_ONE!$B$14:$B$33,Prosumer_ONE!$R$14:$R$33))</f>
        <v>0</v>
      </c>
      <c r="D49" s="190">
        <f>IF(D20=0,D20,D20+IF(Prosumer_ONE!$O28=0,Prosumer_ONE!$K28,Prosumer_ONE!$O28)+(Prosumer_ONE!$G28+_xlfn.XLOOKUP(D$34,Prosumer_ONE!$B$14:$B$33,Prosumer_ONE!$G$14:$G$33))+Prosumer_ONE!$I28+_xlfn.XLOOKUP(D$34,Prosumer_ONE!$B$14:$B$33,Prosumer_ONE!$J$14:$J$33)+Prosumer_ONE!$T28+Prosumer_ONE!$R28+_xlfn.XLOOKUP(D$34,Prosumer_ONE!$B$14:$B$33,Prosumer_ONE!$R$14:$R$33))</f>
        <v>0</v>
      </c>
      <c r="E49" s="190">
        <f>IF(E20=0,E20,E20+IF(Prosumer_ONE!$O28=0,Prosumer_ONE!$K28,Prosumer_ONE!$O28)+(Prosumer_ONE!$G28+_xlfn.XLOOKUP(E$34,Prosumer_ONE!$B$14:$B$33,Prosumer_ONE!$G$14:$G$33))+Prosumer_ONE!$I28+_xlfn.XLOOKUP(E$34,Prosumer_ONE!$B$14:$B$33,Prosumer_ONE!$J$14:$J$33)+Prosumer_ONE!$T28+Prosumer_ONE!$R28+_xlfn.XLOOKUP(E$34,Prosumer_ONE!$B$14:$B$33,Prosumer_ONE!$R$14:$R$33))</f>
        <v>0</v>
      </c>
      <c r="F49" s="190">
        <f>IF(F20=0,F20,F20+IF(Prosumer_ONE!$O28=0,Prosumer_ONE!$K28,Prosumer_ONE!$O28)+(Prosumer_ONE!$G28+_xlfn.XLOOKUP(F$34,Prosumer_ONE!$B$14:$B$33,Prosumer_ONE!$G$14:$G$33))+Prosumer_ONE!$I28+_xlfn.XLOOKUP(F$34,Prosumer_ONE!$B$14:$B$33,Prosumer_ONE!$J$14:$J$33)+Prosumer_ONE!$T28+Prosumer_ONE!$R28+_xlfn.XLOOKUP(F$34,Prosumer_ONE!$B$14:$B$33,Prosumer_ONE!$R$14:$R$33))</f>
        <v>0</v>
      </c>
      <c r="G49" s="190">
        <f>IF(G20=0,G20,G20+IF(Prosumer_ONE!$O28=0,Prosumer_ONE!$K28,Prosumer_ONE!$O28)+(Prosumer_ONE!$G28+_xlfn.XLOOKUP(G$34,Prosumer_ONE!$B$14:$B$33,Prosumer_ONE!$G$14:$G$33))+Prosumer_ONE!$I28+_xlfn.XLOOKUP(G$34,Prosumer_ONE!$B$14:$B$33,Prosumer_ONE!$J$14:$J$33)+Prosumer_ONE!$T28+Prosumer_ONE!$R28+_xlfn.XLOOKUP(G$34,Prosumer_ONE!$B$14:$B$33,Prosumer_ONE!$R$14:$R$33))</f>
        <v>0</v>
      </c>
      <c r="H49" s="190">
        <f>IF(H20=0,H20,H20+IF(Prosumer_ONE!$O28=0,Prosumer_ONE!$K28,Prosumer_ONE!$O28)+(Prosumer_ONE!$G28+_xlfn.XLOOKUP(H$34,Prosumer_ONE!$B$14:$B$33,Prosumer_ONE!$G$14:$G$33))+Prosumer_ONE!$I28+_xlfn.XLOOKUP(H$34,Prosumer_ONE!$B$14:$B$33,Prosumer_ONE!$J$14:$J$33)+Prosumer_ONE!$T28+Prosumer_ONE!$R28+_xlfn.XLOOKUP(H$34,Prosumer_ONE!$B$14:$B$33,Prosumer_ONE!$R$14:$R$33))</f>
        <v>0</v>
      </c>
      <c r="I49" s="190">
        <f>IF(I20=0,I20,I20+IF(Prosumer_ONE!$O28=0,Prosumer_ONE!$K28,Prosumer_ONE!$O28)+(Prosumer_ONE!$G28+_xlfn.XLOOKUP(I$34,Prosumer_ONE!$B$14:$B$33,Prosumer_ONE!$G$14:$G$33))+Prosumer_ONE!$I28+_xlfn.XLOOKUP(I$34,Prosumer_ONE!$B$14:$B$33,Prosumer_ONE!$J$14:$J$33)+Prosumer_ONE!$T28+Prosumer_ONE!$R28+_xlfn.XLOOKUP(I$34,Prosumer_ONE!$B$14:$B$33,Prosumer_ONE!$R$14:$R$33))</f>
        <v>0</v>
      </c>
      <c r="J49" s="190">
        <f>IF(J20=0,J20,J20+IF(Prosumer_ONE!$O28=0,Prosumer_ONE!$K28,Prosumer_ONE!$O28)+(Prosumer_ONE!$G28+_xlfn.XLOOKUP(J$34,Prosumer_ONE!$B$14:$B$33,Prosumer_ONE!$G$14:$G$33))+Prosumer_ONE!$I28+_xlfn.XLOOKUP(J$34,Prosumer_ONE!$B$14:$B$33,Prosumer_ONE!$J$14:$J$33)+Prosumer_ONE!$T28+Prosumer_ONE!$R28+_xlfn.XLOOKUP(J$34,Prosumer_ONE!$B$14:$B$33,Prosumer_ONE!$R$14:$R$33))</f>
        <v>0</v>
      </c>
      <c r="K49" s="190">
        <f>IF(K20=0,K20,K20+IF(Prosumer_ONE!$O28=0,Prosumer_ONE!$K28,Prosumer_ONE!$O28)+(Prosumer_ONE!$G28+_xlfn.XLOOKUP(K$34,Prosumer_ONE!$B$14:$B$33,Prosumer_ONE!$G$14:$G$33))+Prosumer_ONE!$I28+_xlfn.XLOOKUP(K$34,Prosumer_ONE!$B$14:$B$33,Prosumer_ONE!$J$14:$J$33)+Prosumer_ONE!$T28+Prosumer_ONE!$R28+_xlfn.XLOOKUP(K$34,Prosumer_ONE!$B$14:$B$33,Prosumer_ONE!$R$14:$R$33))</f>
        <v>0</v>
      </c>
      <c r="L49" s="190">
        <f>IF(L20=0,L20,L20+IF(Prosumer_ONE!$O28=0,Prosumer_ONE!$K28,Prosumer_ONE!$O28)+(Prosumer_ONE!$G28+_xlfn.XLOOKUP(L$34,Prosumer_ONE!$B$14:$B$33,Prosumer_ONE!$G$14:$G$33))+Prosumer_ONE!$I28+_xlfn.XLOOKUP(L$34,Prosumer_ONE!$B$14:$B$33,Prosumer_ONE!$J$14:$J$33)+Prosumer_ONE!$T28+Prosumer_ONE!$R28+_xlfn.XLOOKUP(L$34,Prosumer_ONE!$B$14:$B$33,Prosumer_ONE!$R$14:$R$33))</f>
        <v>0</v>
      </c>
      <c r="M49" s="190">
        <f>IF(M20=0,M20,M20+IF(Prosumer_ONE!$O28=0,Prosumer_ONE!$K28,Prosumer_ONE!$O28)+(Prosumer_ONE!$G28+_xlfn.XLOOKUP(M$34,Prosumer_ONE!$B$14:$B$33,Prosumer_ONE!$G$14:$G$33))+Prosumer_ONE!$I28+_xlfn.XLOOKUP(M$34,Prosumer_ONE!$B$14:$B$33,Prosumer_ONE!$J$14:$J$33)+Prosumer_ONE!$T28+Prosumer_ONE!$R28+_xlfn.XLOOKUP(M$34,Prosumer_ONE!$B$14:$B$33,Prosumer_ONE!$R$14:$R$33))</f>
        <v>0</v>
      </c>
      <c r="N49" s="190">
        <f>IF(N20=0,N20,N20+IF(Prosumer_ONE!$O28=0,Prosumer_ONE!$K28,Prosumer_ONE!$O28)+(Prosumer_ONE!$G28+_xlfn.XLOOKUP(N$34,Prosumer_ONE!$B$14:$B$33,Prosumer_ONE!$G$14:$G$33))+Prosumer_ONE!$I28+_xlfn.XLOOKUP(N$34,Prosumer_ONE!$B$14:$B$33,Prosumer_ONE!$J$14:$J$33)+Prosumer_ONE!$T28+Prosumer_ONE!$R28+_xlfn.XLOOKUP(N$34,Prosumer_ONE!$B$14:$B$33,Prosumer_ONE!$R$14:$R$33))</f>
        <v>0</v>
      </c>
      <c r="O49" s="190">
        <f>IF(O20=0,O20,O20+IF(Prosumer_ONE!$O28=0,Prosumer_ONE!$K28,Prosumer_ONE!$O28)+(Prosumer_ONE!$G28+_xlfn.XLOOKUP(O$34,Prosumer_ONE!$B$14:$B$33,Prosumer_ONE!$G$14:$G$33))+Prosumer_ONE!$I28+_xlfn.XLOOKUP(O$34,Prosumer_ONE!$B$14:$B$33,Prosumer_ONE!$J$14:$J$33)+Prosumer_ONE!$T28+Prosumer_ONE!$R28+_xlfn.XLOOKUP(O$34,Prosumer_ONE!$B$14:$B$33,Prosumer_ONE!$R$14:$R$33))</f>
        <v>0</v>
      </c>
      <c r="P49" s="190">
        <f>IF(P20=0,P20,P20+IF(Prosumer_ONE!$O28=0,Prosumer_ONE!$K28,Prosumer_ONE!$O28)+(Prosumer_ONE!$G28+_xlfn.XLOOKUP(P$34,Prosumer_ONE!$B$14:$B$33,Prosumer_ONE!$G$14:$G$33))+Prosumer_ONE!$I28+_xlfn.XLOOKUP(P$34,Prosumer_ONE!$B$14:$B$33,Prosumer_ONE!$J$14:$J$33)+Prosumer_ONE!$T28+Prosumer_ONE!$R28+_xlfn.XLOOKUP(P$34,Prosumer_ONE!$B$14:$B$33,Prosumer_ONE!$R$14:$R$33))</f>
        <v>0</v>
      </c>
      <c r="Q49" s="190">
        <f>IF(Q20=0,Q20,Q20+IF(Prosumer_ONE!$O28=0,Prosumer_ONE!$K28,Prosumer_ONE!$O28)+(Prosumer_ONE!$G28+_xlfn.XLOOKUP(Q$34,Prosumer_ONE!$B$14:$B$33,Prosumer_ONE!$G$14:$G$33))+Prosumer_ONE!$I28+_xlfn.XLOOKUP(Q$34,Prosumer_ONE!$B$14:$B$33,Prosumer_ONE!$J$14:$J$33)+Prosumer_ONE!$T28+Prosumer_ONE!$R28+_xlfn.XLOOKUP(Q$34,Prosumer_ONE!$B$14:$B$33,Prosumer_ONE!$R$14:$R$33))</f>
        <v>0</v>
      </c>
      <c r="R49" s="190">
        <f>IF(R20=0,R20,R20+IF(Prosumer_ONE!$O28=0,Prosumer_ONE!$K28,Prosumer_ONE!$O28)+(Prosumer_ONE!$G28+_xlfn.XLOOKUP(R$34,Prosumer_ONE!$B$14:$B$33,Prosumer_ONE!$G$14:$G$33))+Prosumer_ONE!$I28+_xlfn.XLOOKUP(R$34,Prosumer_ONE!$B$14:$B$33,Prosumer_ONE!$J$14:$J$33)+Prosumer_ONE!$T28+Prosumer_ONE!$R28+_xlfn.XLOOKUP(R$34,Prosumer_ONE!$B$14:$B$33,Prosumer_ONE!$R$14:$R$33))</f>
        <v>0</v>
      </c>
      <c r="S49" s="190">
        <f>IF(S20=0,S20,S20+IF(Prosumer_ONE!$O28=0,Prosumer_ONE!$K28,Prosumer_ONE!$O28)+(Prosumer_ONE!$G28+_xlfn.XLOOKUP(S$34,Prosumer_ONE!$B$14:$B$33,Prosumer_ONE!$G$14:$G$33))+Prosumer_ONE!$I28+_xlfn.XLOOKUP(S$34,Prosumer_ONE!$B$14:$B$33,Prosumer_ONE!$J$14:$J$33)+Prosumer_ONE!$T28+Prosumer_ONE!$R28+_xlfn.XLOOKUP(S$34,Prosumer_ONE!$B$14:$B$33,Prosumer_ONE!$R$14:$R$33))</f>
        <v>0</v>
      </c>
      <c r="T49" s="190">
        <f>IF(T20=0,T20,T20+IF(Prosumer_ONE!$O28=0,Prosumer_ONE!$K28,Prosumer_ONE!$O28)+(Prosumer_ONE!$G28+_xlfn.XLOOKUP(T$34,Prosumer_ONE!$B$14:$B$33,Prosumer_ONE!$G$14:$G$33))+Prosumer_ONE!$I28+_xlfn.XLOOKUP(T$34,Prosumer_ONE!$B$14:$B$33,Prosumer_ONE!$J$14:$J$33)+Prosumer_ONE!$T28+Prosumer_ONE!$R28+_xlfn.XLOOKUP(T$34,Prosumer_ONE!$B$14:$B$33,Prosumer_ONE!$R$14:$R$33))</f>
        <v>0</v>
      </c>
      <c r="U49" s="190">
        <f>IF(U20=0,U20,U20+IF(Prosumer_ONE!$O28=0,Prosumer_ONE!$K28,Prosumer_ONE!$O28)+(Prosumer_ONE!$G28+_xlfn.XLOOKUP(U$34,Prosumer_ONE!$B$14:$B$33,Prosumer_ONE!$G$14:$G$33))+Prosumer_ONE!$I28+_xlfn.XLOOKUP(U$34,Prosumer_ONE!$B$14:$B$33,Prosumer_ONE!$J$14:$J$33)+Prosumer_ONE!$T28+Prosumer_ONE!$R28+_xlfn.XLOOKUP(U$34,Prosumer_ONE!$B$14:$B$33,Prosumer_ONE!$R$14:$R$33))</f>
        <v>0</v>
      </c>
      <c r="V49" s="190">
        <f>IF(V20=0,V20,V20+IF(Prosumer_ONE!$O28=0,Prosumer_ONE!$K28,Prosumer_ONE!$O28)+(Prosumer_ONE!$G28+_xlfn.XLOOKUP(V$34,Prosumer_ONE!$B$14:$B$33,Prosumer_ONE!$G$14:$G$33))+Prosumer_ONE!$I28+_xlfn.XLOOKUP(V$34,Prosumer_ONE!$B$14:$B$33,Prosumer_ONE!$J$14:$J$33)+Prosumer_ONE!$T28+Prosumer_ONE!$R28+_xlfn.XLOOKUP(V$34,Prosumer_ONE!$B$14:$B$33,Prosumer_ONE!$R$14:$R$33))</f>
        <v>0</v>
      </c>
      <c r="W49" s="109">
        <v>15</v>
      </c>
      <c r="Y49" s="109">
        <v>29</v>
      </c>
      <c r="AA49" s="109">
        <v>15</v>
      </c>
      <c r="AB49" s="190">
        <f>IF(AB20=0,AB20,AB20+Prosumer_ANE!$I28+(Prosumer_ANE!$G28+_xlfn.XLOOKUP(AB$34,Prosumer_ANE!$B$14:$B$33,Prosumer_ANE!$G$14:$G$33))+_xlfn.XLOOKUP(AB$34,Prosumer_ANE!$B$14:$B$33,Prosumer_ANE!$J$14:$J$33)+IF(Prosumer_ANE!$O28=0,Prosumer_ANE!$K28,Prosumer_ANE!$O28)+Prosumer_ANE!$T28+Prosumer_ANE!$R28+_xlfn.XLOOKUP(AB$34,Prosumer_ANE!$B$14:$B$33,Prosumer_ANE!$R$14:$R$33))</f>
        <v>0</v>
      </c>
      <c r="AC49" s="190">
        <f>IF(AC20=0,AC20,AC20+Prosumer_ANE!$I28+(Prosumer_ANE!$G28+_xlfn.XLOOKUP(AC$34,Prosumer_ANE!$B$14:$B$33,Prosumer_ANE!$G$14:$G$33))+_xlfn.XLOOKUP(AC$34,Prosumer_ANE!$B$14:$B$33,Prosumer_ANE!$J$14:$J$33)+IF(Prosumer_ANE!$O28=0,Prosumer_ANE!$K28,Prosumer_ANE!$O28)+Prosumer_ANE!$T28+Prosumer_ANE!$R28+_xlfn.XLOOKUP(AC$34,Prosumer_ANE!$B$14:$B$33,Prosumer_ANE!$R$14:$R$33))</f>
        <v>0</v>
      </c>
      <c r="AD49" s="190">
        <f>IF(AD20=0,AD20,AD20+Prosumer_ANE!$I28+(Prosumer_ANE!$G28+_xlfn.XLOOKUP(AD$34,Prosumer_ANE!$B$14:$B$33,Prosumer_ANE!$G$14:$G$33))+_xlfn.XLOOKUP(AD$34,Prosumer_ANE!$B$14:$B$33,Prosumer_ANE!$J$14:$J$33)+IF(Prosumer_ANE!$O28=0,Prosumer_ANE!$K28,Prosumer_ANE!$O28)+Prosumer_ANE!$T28+Prosumer_ANE!$R28+_xlfn.XLOOKUP(AD$34,Prosumer_ANE!$B$14:$B$33,Prosumer_ANE!$R$14:$R$33))</f>
        <v>0</v>
      </c>
      <c r="AE49" s="190">
        <f>IF(AE20=0,AE20,AE20+Prosumer_ANE!$I28+(Prosumer_ANE!$G28+_xlfn.XLOOKUP(AE$34,Prosumer_ANE!$B$14:$B$33,Prosumer_ANE!$G$14:$G$33))+_xlfn.XLOOKUP(AE$34,Prosumer_ANE!$B$14:$B$33,Prosumer_ANE!$J$14:$J$33)+IF(Prosumer_ANE!$O28=0,Prosumer_ANE!$K28,Prosumer_ANE!$O28)+Prosumer_ANE!$T28+Prosumer_ANE!$R28+_xlfn.XLOOKUP(AE$34,Prosumer_ANE!$B$14:$B$33,Prosumer_ANE!$R$14:$R$33))</f>
        <v>0</v>
      </c>
      <c r="AF49" s="190">
        <f>IF(AF20=0,AF20,AF20+Prosumer_ANE!$I28+(Prosumer_ANE!$G28+_xlfn.XLOOKUP(AF$34,Prosumer_ANE!$B$14:$B$33,Prosumer_ANE!$G$14:$G$33))+_xlfn.XLOOKUP(AF$34,Prosumer_ANE!$B$14:$B$33,Prosumer_ANE!$J$14:$J$33)+IF(Prosumer_ANE!$O28=0,Prosumer_ANE!$K28,Prosumer_ANE!$O28)+Prosumer_ANE!$T28+Prosumer_ANE!$R28+_xlfn.XLOOKUP(AF$34,Prosumer_ANE!$B$14:$B$33,Prosumer_ANE!$R$14:$R$33))</f>
        <v>0</v>
      </c>
      <c r="AG49" s="190">
        <f>IF(AG20=0,AG20,AG20+Prosumer_ANE!$I28+(Prosumer_ANE!$G28+_xlfn.XLOOKUP(AG$34,Prosumer_ANE!$B$14:$B$33,Prosumer_ANE!$G$14:$G$33))+_xlfn.XLOOKUP(AG$34,Prosumer_ANE!$B$14:$B$33,Prosumer_ANE!$J$14:$J$33)+IF(Prosumer_ANE!$O28=0,Prosumer_ANE!$K28,Prosumer_ANE!$O28)+Prosumer_ANE!$T28+Prosumer_ANE!$R28+_xlfn.XLOOKUP(AG$34,Prosumer_ANE!$B$14:$B$33,Prosumer_ANE!$R$14:$R$33))</f>
        <v>0</v>
      </c>
      <c r="AH49" s="190">
        <f>IF(AH20=0,AH20,AH20+Prosumer_ANE!$I28+(Prosumer_ANE!$G28+_xlfn.XLOOKUP(AH$34,Prosumer_ANE!$B$14:$B$33,Prosumer_ANE!$G$14:$G$33))+_xlfn.XLOOKUP(AH$34,Prosumer_ANE!$B$14:$B$33,Prosumer_ANE!$J$14:$J$33)+IF(Prosumer_ANE!$O28=0,Prosumer_ANE!$K28,Prosumer_ANE!$O28)+Prosumer_ANE!$T28+Prosumer_ANE!$R28+_xlfn.XLOOKUP(AH$34,Prosumer_ANE!$B$14:$B$33,Prosumer_ANE!$R$14:$R$33))</f>
        <v>0</v>
      </c>
      <c r="AI49" s="190">
        <f>IF(AI20=0,AI20,AI20+Prosumer_ANE!$I28+(Prosumer_ANE!$G28+_xlfn.XLOOKUP(AI$34,Prosumer_ANE!$B$14:$B$33,Prosumer_ANE!$G$14:$G$33))+_xlfn.XLOOKUP(AI$34,Prosumer_ANE!$B$14:$B$33,Prosumer_ANE!$J$14:$J$33)+IF(Prosumer_ANE!$O28=0,Prosumer_ANE!$K28,Prosumer_ANE!$O28)+Prosumer_ANE!$T28+Prosumer_ANE!$R28+_xlfn.XLOOKUP(AI$34,Prosumer_ANE!$B$14:$B$33,Prosumer_ANE!$R$14:$R$33))</f>
        <v>0</v>
      </c>
      <c r="AJ49" s="190">
        <f>IF(AJ20=0,AJ20,AJ20+Prosumer_ANE!$I28+(Prosumer_ANE!$G28+_xlfn.XLOOKUP(AJ$34,Prosumer_ANE!$B$14:$B$33,Prosumer_ANE!$G$14:$G$33))+_xlfn.XLOOKUP(AJ$34,Prosumer_ANE!$B$14:$B$33,Prosumer_ANE!$J$14:$J$33)+IF(Prosumer_ANE!$O28=0,Prosumer_ANE!$K28,Prosumer_ANE!$O28)+Prosumer_ANE!$T28+Prosumer_ANE!$R28+_xlfn.XLOOKUP(AJ$34,Prosumer_ANE!$B$14:$B$33,Prosumer_ANE!$R$14:$R$33))</f>
        <v>0</v>
      </c>
      <c r="AK49" s="190">
        <f>IF(AK20=0,AK20,AK20+Prosumer_ANE!$I28+(Prosumer_ANE!$G28+_xlfn.XLOOKUP(AK$34,Prosumer_ANE!$B$14:$B$33,Prosumer_ANE!$G$14:$G$33))+_xlfn.XLOOKUP(AK$34,Prosumer_ANE!$B$14:$B$33,Prosumer_ANE!$J$14:$J$33)+IF(Prosumer_ANE!$O28=0,Prosumer_ANE!$K28,Prosumer_ANE!$O28)+Prosumer_ANE!$T28+Prosumer_ANE!$R28+_xlfn.XLOOKUP(AK$34,Prosumer_ANE!$B$14:$B$33,Prosumer_ANE!$R$14:$R$33))</f>
        <v>0</v>
      </c>
      <c r="AL49" s="190">
        <f>IF(AL20=0,AL20,AL20+Prosumer_ANE!$I28+(Prosumer_ANE!$G28+_xlfn.XLOOKUP(AL$34,Prosumer_ANE!$B$14:$B$33,Prosumer_ANE!$G$14:$G$33))+_xlfn.XLOOKUP(AL$34,Prosumer_ANE!$B$14:$B$33,Prosumer_ANE!$J$14:$J$33)+IF(Prosumer_ANE!$O28=0,Prosumer_ANE!$K28,Prosumer_ANE!$O28)+Prosumer_ANE!$T28+Prosumer_ANE!$R28+_xlfn.XLOOKUP(AL$34,Prosumer_ANE!$B$14:$B$33,Prosumer_ANE!$R$14:$R$33))</f>
        <v>0</v>
      </c>
      <c r="AM49" s="190">
        <f>IF(AM20=0,AM20,AM20+Prosumer_ANE!$I28+(Prosumer_ANE!$G28+_xlfn.XLOOKUP(AM$34,Prosumer_ANE!$B$14:$B$33,Prosumer_ANE!$G$14:$G$33))+_xlfn.XLOOKUP(AM$34,Prosumer_ANE!$B$14:$B$33,Prosumer_ANE!$J$14:$J$33)+IF(Prosumer_ANE!$O28=0,Prosumer_ANE!$K28,Prosumer_ANE!$O28)+Prosumer_ANE!$T28+Prosumer_ANE!$R28+_xlfn.XLOOKUP(AM$34,Prosumer_ANE!$B$14:$B$33,Prosumer_ANE!$R$14:$R$33))</f>
        <v>0</v>
      </c>
      <c r="AN49" s="190">
        <f>IF(AN20=0,AN20,AN20+Prosumer_ANE!$I28+(Prosumer_ANE!$G28+_xlfn.XLOOKUP(AN$34,Prosumer_ANE!$B$14:$B$33,Prosumer_ANE!$G$14:$G$33))+_xlfn.XLOOKUP(AN$34,Prosumer_ANE!$B$14:$B$33,Prosumer_ANE!$J$14:$J$33)+IF(Prosumer_ANE!$O28=0,Prosumer_ANE!$K28,Prosumer_ANE!$O28)+Prosumer_ANE!$T28+Prosumer_ANE!$R28+_xlfn.XLOOKUP(AN$34,Prosumer_ANE!$B$14:$B$33,Prosumer_ANE!$R$14:$R$33))</f>
        <v>0</v>
      </c>
      <c r="AO49" s="190">
        <f>IF(AO20=0,AO20,AO20+Prosumer_ANE!$I28+(Prosumer_ANE!$G28+_xlfn.XLOOKUP(AO$34,Prosumer_ANE!$B$14:$B$33,Prosumer_ANE!$G$14:$G$33))+_xlfn.XLOOKUP(AO$34,Prosumer_ANE!$B$14:$B$33,Prosumer_ANE!$J$14:$J$33)+IF(Prosumer_ANE!$O28=0,Prosumer_ANE!$K28,Prosumer_ANE!$O28)+Prosumer_ANE!$T28+Prosumer_ANE!$R28+_xlfn.XLOOKUP(AO$34,Prosumer_ANE!$B$14:$B$33,Prosumer_ANE!$R$14:$R$33))</f>
        <v>0</v>
      </c>
      <c r="AP49" s="190">
        <f>IF(AP20=0,AP20,AP20+Prosumer_ANE!$I28+(Prosumer_ANE!$G28+_xlfn.XLOOKUP(AP$34,Prosumer_ANE!$B$14:$B$33,Prosumer_ANE!$G$14:$G$33))+_xlfn.XLOOKUP(AP$34,Prosumer_ANE!$B$14:$B$33,Prosumer_ANE!$J$14:$J$33)+IF(Prosumer_ANE!$O28=0,Prosumer_ANE!$K28,Prosumer_ANE!$O28)+Prosumer_ANE!$T28+Prosumer_ANE!$R28+_xlfn.XLOOKUP(AP$34,Prosumer_ANE!$B$14:$B$33,Prosumer_ANE!$R$14:$R$33))</f>
        <v>0</v>
      </c>
      <c r="AQ49" s="190">
        <f>IF(AQ20=0,AQ20,AQ20+Prosumer_ANE!$I28+(Prosumer_ANE!$G28+_xlfn.XLOOKUP(AQ$34,Prosumer_ANE!$B$14:$B$33,Prosumer_ANE!$G$14:$G$33))+_xlfn.XLOOKUP(AQ$34,Prosumer_ANE!$B$14:$B$33,Prosumer_ANE!$J$14:$J$33)+IF(Prosumer_ANE!$O28=0,Prosumer_ANE!$K28,Prosumer_ANE!$O28)+Prosumer_ANE!$T28+Prosumer_ANE!$R28+_xlfn.XLOOKUP(AQ$34,Prosumer_ANE!$B$14:$B$33,Prosumer_ANE!$R$14:$R$33))</f>
        <v>0</v>
      </c>
      <c r="AR49" s="190">
        <f>IF(AR20=0,AR20,AR20+Prosumer_ANE!$I28+(Prosumer_ANE!$G28+_xlfn.XLOOKUP(AR$34,Prosumer_ANE!$B$14:$B$33,Prosumer_ANE!$G$14:$G$33))+_xlfn.XLOOKUP(AR$34,Prosumer_ANE!$B$14:$B$33,Prosumer_ANE!$J$14:$J$33)+IF(Prosumer_ANE!$O28=0,Prosumer_ANE!$K28,Prosumer_ANE!$O28)+Prosumer_ANE!$T28+Prosumer_ANE!$R28+_xlfn.XLOOKUP(AR$34,Prosumer_ANE!$B$14:$B$33,Prosumer_ANE!$R$14:$R$33))</f>
        <v>0</v>
      </c>
      <c r="AS49" s="190">
        <f>IF(AS20=0,AS20,AS20+Prosumer_ANE!$I28+(Prosumer_ANE!$G28+_xlfn.XLOOKUP(AS$34,Prosumer_ANE!$B$14:$B$33,Prosumer_ANE!$G$14:$G$33))+_xlfn.XLOOKUP(AS$34,Prosumer_ANE!$B$14:$B$33,Prosumer_ANE!$J$14:$J$33)+IF(Prosumer_ANE!$O28=0,Prosumer_ANE!$K28,Prosumer_ANE!$O28)+Prosumer_ANE!$T28+Prosumer_ANE!$R28+_xlfn.XLOOKUP(AS$34,Prosumer_ANE!$B$14:$B$33,Prosumer_ANE!$R$14:$R$33))</f>
        <v>0</v>
      </c>
      <c r="AT49" s="190">
        <f>IF(AT20=0,AT20,AT20+Prosumer_ANE!$I28+(Prosumer_ANE!$G28+_xlfn.XLOOKUP(AT$34,Prosumer_ANE!$B$14:$B$33,Prosumer_ANE!$G$14:$G$33))+_xlfn.XLOOKUP(AT$34,Prosumer_ANE!$B$14:$B$33,Prosumer_ANE!$J$14:$J$33)+IF(Prosumer_ANE!$O28=0,Prosumer_ANE!$K28,Prosumer_ANE!$O28)+Prosumer_ANE!$T28+Prosumer_ANE!$R28+_xlfn.XLOOKUP(AT$34,Prosumer_ANE!$B$14:$B$33,Prosumer_ANE!$R$14:$R$33))</f>
        <v>0</v>
      </c>
      <c r="AU49" s="190">
        <f>IF(AU20=0,AU20,AU20+Prosumer_ANE!$I28+(Prosumer_ANE!$G28+_xlfn.XLOOKUP(AU$34,Prosumer_ANE!$B$14:$B$33,Prosumer_ANE!$G$14:$G$33))+_xlfn.XLOOKUP(AU$34,Prosumer_ANE!$B$14:$B$33,Prosumer_ANE!$J$14:$J$33)+IF(Prosumer_ANE!$O28=0,Prosumer_ANE!$K28,Prosumer_ANE!$O28)+Prosumer_ANE!$T28+Prosumer_ANE!$R28+_xlfn.XLOOKUP(AU$34,Prosumer_ANE!$B$14:$B$33,Prosumer_ANE!$R$14:$R$33))</f>
        <v>0</v>
      </c>
      <c r="AV49" s="109">
        <v>15</v>
      </c>
    </row>
    <row r="50" spans="1:48">
      <c r="B50" s="109">
        <v>16</v>
      </c>
      <c r="C50" s="190">
        <f>IF(C21=0,C21,C21+IF(Prosumer_ONE!$O29=0,Prosumer_ONE!$K29,Prosumer_ONE!$O29)+(Prosumer_ONE!$G29+_xlfn.XLOOKUP(C$34,Prosumer_ONE!$B$14:$B$33,Prosumer_ONE!$G$14:$G$33))+Prosumer_ONE!$I29+_xlfn.XLOOKUP(C$34,Prosumer_ONE!$B$14:$B$33,Prosumer_ONE!$J$14:$J$33)+Prosumer_ONE!$T29+Prosumer_ONE!$R29+_xlfn.XLOOKUP(C$34,Prosumer_ONE!$B$14:$B$33,Prosumer_ONE!$R$14:$R$33))</f>
        <v>0</v>
      </c>
      <c r="D50" s="190">
        <f>IF(D21=0,D21,D21+IF(Prosumer_ONE!$O29=0,Prosumer_ONE!$K29,Prosumer_ONE!$O29)+(Prosumer_ONE!$G29+_xlfn.XLOOKUP(D$34,Prosumer_ONE!$B$14:$B$33,Prosumer_ONE!$G$14:$G$33))+Prosumer_ONE!$I29+_xlfn.XLOOKUP(D$34,Prosumer_ONE!$B$14:$B$33,Prosumer_ONE!$J$14:$J$33)+Prosumer_ONE!$T29+Prosumer_ONE!$R29+_xlfn.XLOOKUP(D$34,Prosumer_ONE!$B$14:$B$33,Prosumer_ONE!$R$14:$R$33))</f>
        <v>0</v>
      </c>
      <c r="E50" s="190">
        <f>IF(E21=0,E21,E21+IF(Prosumer_ONE!$O29=0,Prosumer_ONE!$K29,Prosumer_ONE!$O29)+(Prosumer_ONE!$G29+_xlfn.XLOOKUP(E$34,Prosumer_ONE!$B$14:$B$33,Prosumer_ONE!$G$14:$G$33))+Prosumer_ONE!$I29+_xlfn.XLOOKUP(E$34,Prosumer_ONE!$B$14:$B$33,Prosumer_ONE!$J$14:$J$33)+Prosumer_ONE!$T29+Prosumer_ONE!$R29+_xlfn.XLOOKUP(E$34,Prosumer_ONE!$B$14:$B$33,Prosumer_ONE!$R$14:$R$33))</f>
        <v>0</v>
      </c>
      <c r="F50" s="190">
        <f>IF(F21=0,F21,F21+IF(Prosumer_ONE!$O29=0,Prosumer_ONE!$K29,Prosumer_ONE!$O29)+(Prosumer_ONE!$G29+_xlfn.XLOOKUP(F$34,Prosumer_ONE!$B$14:$B$33,Prosumer_ONE!$G$14:$G$33))+Prosumer_ONE!$I29+_xlfn.XLOOKUP(F$34,Prosumer_ONE!$B$14:$B$33,Prosumer_ONE!$J$14:$J$33)+Prosumer_ONE!$T29+Prosumer_ONE!$R29+_xlfn.XLOOKUP(F$34,Prosumer_ONE!$B$14:$B$33,Prosumer_ONE!$R$14:$R$33))</f>
        <v>0</v>
      </c>
      <c r="G50" s="190">
        <f>IF(G21=0,G21,G21+IF(Prosumer_ONE!$O29=0,Prosumer_ONE!$K29,Prosumer_ONE!$O29)+(Prosumer_ONE!$G29+_xlfn.XLOOKUP(G$34,Prosumer_ONE!$B$14:$B$33,Prosumer_ONE!$G$14:$G$33))+Prosumer_ONE!$I29+_xlfn.XLOOKUP(G$34,Prosumer_ONE!$B$14:$B$33,Prosumer_ONE!$J$14:$J$33)+Prosumer_ONE!$T29+Prosumer_ONE!$R29+_xlfn.XLOOKUP(G$34,Prosumer_ONE!$B$14:$B$33,Prosumer_ONE!$R$14:$R$33))</f>
        <v>0</v>
      </c>
      <c r="H50" s="190">
        <f>IF(H21=0,H21,H21+IF(Prosumer_ONE!$O29=0,Prosumer_ONE!$K29,Prosumer_ONE!$O29)+(Prosumer_ONE!$G29+_xlfn.XLOOKUP(H$34,Prosumer_ONE!$B$14:$B$33,Prosumer_ONE!$G$14:$G$33))+Prosumer_ONE!$I29+_xlfn.XLOOKUP(H$34,Prosumer_ONE!$B$14:$B$33,Prosumer_ONE!$J$14:$J$33)+Prosumer_ONE!$T29+Prosumer_ONE!$R29+_xlfn.XLOOKUP(H$34,Prosumer_ONE!$B$14:$B$33,Prosumer_ONE!$R$14:$R$33))</f>
        <v>0</v>
      </c>
      <c r="I50" s="190">
        <f>IF(I21=0,I21,I21+IF(Prosumer_ONE!$O29=0,Prosumer_ONE!$K29,Prosumer_ONE!$O29)+(Prosumer_ONE!$G29+_xlfn.XLOOKUP(I$34,Prosumer_ONE!$B$14:$B$33,Prosumer_ONE!$G$14:$G$33))+Prosumer_ONE!$I29+_xlfn.XLOOKUP(I$34,Prosumer_ONE!$B$14:$B$33,Prosumer_ONE!$J$14:$J$33)+Prosumer_ONE!$T29+Prosumer_ONE!$R29+_xlfn.XLOOKUP(I$34,Prosumer_ONE!$B$14:$B$33,Prosumer_ONE!$R$14:$R$33))</f>
        <v>0</v>
      </c>
      <c r="J50" s="190">
        <f>IF(J21=0,J21,J21+IF(Prosumer_ONE!$O29=0,Prosumer_ONE!$K29,Prosumer_ONE!$O29)+(Prosumer_ONE!$G29+_xlfn.XLOOKUP(J$34,Prosumer_ONE!$B$14:$B$33,Prosumer_ONE!$G$14:$G$33))+Prosumer_ONE!$I29+_xlfn.XLOOKUP(J$34,Prosumer_ONE!$B$14:$B$33,Prosumer_ONE!$J$14:$J$33)+Prosumer_ONE!$T29+Prosumer_ONE!$R29+_xlfn.XLOOKUP(J$34,Prosumer_ONE!$B$14:$B$33,Prosumer_ONE!$R$14:$R$33))</f>
        <v>0</v>
      </c>
      <c r="K50" s="190">
        <f>IF(K21=0,K21,K21+IF(Prosumer_ONE!$O29=0,Prosumer_ONE!$K29,Prosumer_ONE!$O29)+(Prosumer_ONE!$G29+_xlfn.XLOOKUP(K$34,Prosumer_ONE!$B$14:$B$33,Prosumer_ONE!$G$14:$G$33))+Prosumer_ONE!$I29+_xlfn.XLOOKUP(K$34,Prosumer_ONE!$B$14:$B$33,Prosumer_ONE!$J$14:$J$33)+Prosumer_ONE!$T29+Prosumer_ONE!$R29+_xlfn.XLOOKUP(K$34,Prosumer_ONE!$B$14:$B$33,Prosumer_ONE!$R$14:$R$33))</f>
        <v>0</v>
      </c>
      <c r="L50" s="190">
        <f>IF(L21=0,L21,L21+IF(Prosumer_ONE!$O29=0,Prosumer_ONE!$K29,Prosumer_ONE!$O29)+(Prosumer_ONE!$G29+_xlfn.XLOOKUP(L$34,Prosumer_ONE!$B$14:$B$33,Prosumer_ONE!$G$14:$G$33))+Prosumer_ONE!$I29+_xlfn.XLOOKUP(L$34,Prosumer_ONE!$B$14:$B$33,Prosumer_ONE!$J$14:$J$33)+Prosumer_ONE!$T29+Prosumer_ONE!$R29+_xlfn.XLOOKUP(L$34,Prosumer_ONE!$B$14:$B$33,Prosumer_ONE!$R$14:$R$33))</f>
        <v>0</v>
      </c>
      <c r="M50" s="190">
        <f>IF(M21=0,M21,M21+IF(Prosumer_ONE!$O29=0,Prosumer_ONE!$K29,Prosumer_ONE!$O29)+(Prosumer_ONE!$G29+_xlfn.XLOOKUP(M$34,Prosumer_ONE!$B$14:$B$33,Prosumer_ONE!$G$14:$G$33))+Prosumer_ONE!$I29+_xlfn.XLOOKUP(M$34,Prosumer_ONE!$B$14:$B$33,Prosumer_ONE!$J$14:$J$33)+Prosumer_ONE!$T29+Prosumer_ONE!$R29+_xlfn.XLOOKUP(M$34,Prosumer_ONE!$B$14:$B$33,Prosumer_ONE!$R$14:$R$33))</f>
        <v>0</v>
      </c>
      <c r="N50" s="190">
        <f>IF(N21=0,N21,N21+IF(Prosumer_ONE!$O29=0,Prosumer_ONE!$K29,Prosumer_ONE!$O29)+(Prosumer_ONE!$G29+_xlfn.XLOOKUP(N$34,Prosumer_ONE!$B$14:$B$33,Prosumer_ONE!$G$14:$G$33))+Prosumer_ONE!$I29+_xlfn.XLOOKUP(N$34,Prosumer_ONE!$B$14:$B$33,Prosumer_ONE!$J$14:$J$33)+Prosumer_ONE!$T29+Prosumer_ONE!$R29+_xlfn.XLOOKUP(N$34,Prosumer_ONE!$B$14:$B$33,Prosumer_ONE!$R$14:$R$33))</f>
        <v>0</v>
      </c>
      <c r="O50" s="190">
        <f>IF(O21=0,O21,O21+IF(Prosumer_ONE!$O29=0,Prosumer_ONE!$K29,Prosumer_ONE!$O29)+(Prosumer_ONE!$G29+_xlfn.XLOOKUP(O$34,Prosumer_ONE!$B$14:$B$33,Prosumer_ONE!$G$14:$G$33))+Prosumer_ONE!$I29+_xlfn.XLOOKUP(O$34,Prosumer_ONE!$B$14:$B$33,Prosumer_ONE!$J$14:$J$33)+Prosumer_ONE!$T29+Prosumer_ONE!$R29+_xlfn.XLOOKUP(O$34,Prosumer_ONE!$B$14:$B$33,Prosumer_ONE!$R$14:$R$33))</f>
        <v>0</v>
      </c>
      <c r="P50" s="190">
        <f>IF(P21=0,P21,P21+IF(Prosumer_ONE!$O29=0,Prosumer_ONE!$K29,Prosumer_ONE!$O29)+(Prosumer_ONE!$G29+_xlfn.XLOOKUP(P$34,Prosumer_ONE!$B$14:$B$33,Prosumer_ONE!$G$14:$G$33))+Prosumer_ONE!$I29+_xlfn.XLOOKUP(P$34,Prosumer_ONE!$B$14:$B$33,Prosumer_ONE!$J$14:$J$33)+Prosumer_ONE!$T29+Prosumer_ONE!$R29+_xlfn.XLOOKUP(P$34,Prosumer_ONE!$B$14:$B$33,Prosumer_ONE!$R$14:$R$33))</f>
        <v>0</v>
      </c>
      <c r="Q50" s="190">
        <f>IF(Q21=0,Q21,Q21+IF(Prosumer_ONE!$O29=0,Prosumer_ONE!$K29,Prosumer_ONE!$O29)+(Prosumer_ONE!$G29+_xlfn.XLOOKUP(Q$34,Prosumer_ONE!$B$14:$B$33,Prosumer_ONE!$G$14:$G$33))+Prosumer_ONE!$I29+_xlfn.XLOOKUP(Q$34,Prosumer_ONE!$B$14:$B$33,Prosumer_ONE!$J$14:$J$33)+Prosumer_ONE!$T29+Prosumer_ONE!$R29+_xlfn.XLOOKUP(Q$34,Prosumer_ONE!$B$14:$B$33,Prosumer_ONE!$R$14:$R$33))</f>
        <v>0</v>
      </c>
      <c r="R50" s="190">
        <f>IF(R21=0,R21,R21+IF(Prosumer_ONE!$O29=0,Prosumer_ONE!$K29,Prosumer_ONE!$O29)+(Prosumer_ONE!$G29+_xlfn.XLOOKUP(R$34,Prosumer_ONE!$B$14:$B$33,Prosumer_ONE!$G$14:$G$33))+Prosumer_ONE!$I29+_xlfn.XLOOKUP(R$34,Prosumer_ONE!$B$14:$B$33,Prosumer_ONE!$J$14:$J$33)+Prosumer_ONE!$T29+Prosumer_ONE!$R29+_xlfn.XLOOKUP(R$34,Prosumer_ONE!$B$14:$B$33,Prosumer_ONE!$R$14:$R$33))</f>
        <v>0</v>
      </c>
      <c r="S50" s="190">
        <f>IF(S21=0,S21,S21+IF(Prosumer_ONE!$O29=0,Prosumer_ONE!$K29,Prosumer_ONE!$O29)+(Prosumer_ONE!$G29+_xlfn.XLOOKUP(S$34,Prosumer_ONE!$B$14:$B$33,Prosumer_ONE!$G$14:$G$33))+Prosumer_ONE!$I29+_xlfn.XLOOKUP(S$34,Prosumer_ONE!$B$14:$B$33,Prosumer_ONE!$J$14:$J$33)+Prosumer_ONE!$T29+Prosumer_ONE!$R29+_xlfn.XLOOKUP(S$34,Prosumer_ONE!$B$14:$B$33,Prosumer_ONE!$R$14:$R$33))</f>
        <v>0</v>
      </c>
      <c r="T50" s="190">
        <f>IF(T21=0,T21,T21+IF(Prosumer_ONE!$O29=0,Prosumer_ONE!$K29,Prosumer_ONE!$O29)+(Prosumer_ONE!$G29+_xlfn.XLOOKUP(T$34,Prosumer_ONE!$B$14:$B$33,Prosumer_ONE!$G$14:$G$33))+Prosumer_ONE!$I29+_xlfn.XLOOKUP(T$34,Prosumer_ONE!$B$14:$B$33,Prosumer_ONE!$J$14:$J$33)+Prosumer_ONE!$T29+Prosumer_ONE!$R29+_xlfn.XLOOKUP(T$34,Prosumer_ONE!$B$14:$B$33,Prosumer_ONE!$R$14:$R$33))</f>
        <v>0</v>
      </c>
      <c r="U50" s="190">
        <f>IF(U21=0,U21,U21+IF(Prosumer_ONE!$O29=0,Prosumer_ONE!$K29,Prosumer_ONE!$O29)+(Prosumer_ONE!$G29+_xlfn.XLOOKUP(U$34,Prosumer_ONE!$B$14:$B$33,Prosumer_ONE!$G$14:$G$33))+Prosumer_ONE!$I29+_xlfn.XLOOKUP(U$34,Prosumer_ONE!$B$14:$B$33,Prosumer_ONE!$J$14:$J$33)+Prosumer_ONE!$T29+Prosumer_ONE!$R29+_xlfn.XLOOKUP(U$34,Prosumer_ONE!$B$14:$B$33,Prosumer_ONE!$R$14:$R$33))</f>
        <v>0</v>
      </c>
      <c r="V50" s="190">
        <f>IF(V21=0,V21,V21+IF(Prosumer_ONE!$O29=0,Prosumer_ONE!$K29,Prosumer_ONE!$O29)+(Prosumer_ONE!$G29+_xlfn.XLOOKUP(V$34,Prosumer_ONE!$B$14:$B$33,Prosumer_ONE!$G$14:$G$33))+Prosumer_ONE!$I29+_xlfn.XLOOKUP(V$34,Prosumer_ONE!$B$14:$B$33,Prosumer_ONE!$J$14:$J$33)+Prosumer_ONE!$T29+Prosumer_ONE!$R29+_xlfn.XLOOKUP(V$34,Prosumer_ONE!$B$14:$B$33,Prosumer_ONE!$R$14:$R$33))</f>
        <v>0</v>
      </c>
      <c r="W50" s="109">
        <v>16</v>
      </c>
      <c r="Y50" s="109">
        <v>31</v>
      </c>
      <c r="AA50" s="109">
        <v>16</v>
      </c>
      <c r="AB50" s="190">
        <f>IF(AB21=0,AB21,AB21+Prosumer_ANE!$I29+(Prosumer_ANE!$G29+_xlfn.XLOOKUP(AB$34,Prosumer_ANE!$B$14:$B$33,Prosumer_ANE!$G$14:$G$33))+_xlfn.XLOOKUP(AB$34,Prosumer_ANE!$B$14:$B$33,Prosumer_ANE!$J$14:$J$33)+IF(Prosumer_ANE!$O29=0,Prosumer_ANE!$K29,Prosumer_ANE!$O29)+Prosumer_ANE!$T29+Prosumer_ANE!$R29+_xlfn.XLOOKUP(AB$34,Prosumer_ANE!$B$14:$B$33,Prosumer_ANE!$R$14:$R$33))</f>
        <v>0</v>
      </c>
      <c r="AC50" s="190">
        <f>IF(AC21=0,AC21,AC21+Prosumer_ANE!$I29+(Prosumer_ANE!$G29+_xlfn.XLOOKUP(AC$34,Prosumer_ANE!$B$14:$B$33,Prosumer_ANE!$G$14:$G$33))+_xlfn.XLOOKUP(AC$34,Prosumer_ANE!$B$14:$B$33,Prosumer_ANE!$J$14:$J$33)+IF(Prosumer_ANE!$O29=0,Prosumer_ANE!$K29,Prosumer_ANE!$O29)+Prosumer_ANE!$T29+Prosumer_ANE!$R29+_xlfn.XLOOKUP(AC$34,Prosumer_ANE!$B$14:$B$33,Prosumer_ANE!$R$14:$R$33))</f>
        <v>0</v>
      </c>
      <c r="AD50" s="190">
        <f>IF(AD21=0,AD21,AD21+Prosumer_ANE!$I29+(Prosumer_ANE!$G29+_xlfn.XLOOKUP(AD$34,Prosumer_ANE!$B$14:$B$33,Prosumer_ANE!$G$14:$G$33))+_xlfn.XLOOKUP(AD$34,Prosumer_ANE!$B$14:$B$33,Prosumer_ANE!$J$14:$J$33)+IF(Prosumer_ANE!$O29=0,Prosumer_ANE!$K29,Prosumer_ANE!$O29)+Prosumer_ANE!$T29+Prosumer_ANE!$R29+_xlfn.XLOOKUP(AD$34,Prosumer_ANE!$B$14:$B$33,Prosumer_ANE!$R$14:$R$33))</f>
        <v>0</v>
      </c>
      <c r="AE50" s="190">
        <f>IF(AE21=0,AE21,AE21+Prosumer_ANE!$I29+(Prosumer_ANE!$G29+_xlfn.XLOOKUP(AE$34,Prosumer_ANE!$B$14:$B$33,Prosumer_ANE!$G$14:$G$33))+_xlfn.XLOOKUP(AE$34,Prosumer_ANE!$B$14:$B$33,Prosumer_ANE!$J$14:$J$33)+IF(Prosumer_ANE!$O29=0,Prosumer_ANE!$K29,Prosumer_ANE!$O29)+Prosumer_ANE!$T29+Prosumer_ANE!$R29+_xlfn.XLOOKUP(AE$34,Prosumer_ANE!$B$14:$B$33,Prosumer_ANE!$R$14:$R$33))</f>
        <v>0</v>
      </c>
      <c r="AF50" s="190">
        <f>IF(AF21=0,AF21,AF21+Prosumer_ANE!$I29+(Prosumer_ANE!$G29+_xlfn.XLOOKUP(AF$34,Prosumer_ANE!$B$14:$B$33,Prosumer_ANE!$G$14:$G$33))+_xlfn.XLOOKUP(AF$34,Prosumer_ANE!$B$14:$B$33,Prosumer_ANE!$J$14:$J$33)+IF(Prosumer_ANE!$O29=0,Prosumer_ANE!$K29,Prosumer_ANE!$O29)+Prosumer_ANE!$T29+Prosumer_ANE!$R29+_xlfn.XLOOKUP(AF$34,Prosumer_ANE!$B$14:$B$33,Prosumer_ANE!$R$14:$R$33))</f>
        <v>0</v>
      </c>
      <c r="AG50" s="190">
        <f>IF(AG21=0,AG21,AG21+Prosumer_ANE!$I29+(Prosumer_ANE!$G29+_xlfn.XLOOKUP(AG$34,Prosumer_ANE!$B$14:$B$33,Prosumer_ANE!$G$14:$G$33))+_xlfn.XLOOKUP(AG$34,Prosumer_ANE!$B$14:$B$33,Prosumer_ANE!$J$14:$J$33)+IF(Prosumer_ANE!$O29=0,Prosumer_ANE!$K29,Prosumer_ANE!$O29)+Prosumer_ANE!$T29+Prosumer_ANE!$R29+_xlfn.XLOOKUP(AG$34,Prosumer_ANE!$B$14:$B$33,Prosumer_ANE!$R$14:$R$33))</f>
        <v>0</v>
      </c>
      <c r="AH50" s="190">
        <f>IF(AH21=0,AH21,AH21+Prosumer_ANE!$I29+(Prosumer_ANE!$G29+_xlfn.XLOOKUP(AH$34,Prosumer_ANE!$B$14:$B$33,Prosumer_ANE!$G$14:$G$33))+_xlfn.XLOOKUP(AH$34,Prosumer_ANE!$B$14:$B$33,Prosumer_ANE!$J$14:$J$33)+IF(Prosumer_ANE!$O29=0,Prosumer_ANE!$K29,Prosumer_ANE!$O29)+Prosumer_ANE!$T29+Prosumer_ANE!$R29+_xlfn.XLOOKUP(AH$34,Prosumer_ANE!$B$14:$B$33,Prosumer_ANE!$R$14:$R$33))</f>
        <v>0</v>
      </c>
      <c r="AI50" s="190">
        <f>IF(AI21=0,AI21,AI21+Prosumer_ANE!$I29+(Prosumer_ANE!$G29+_xlfn.XLOOKUP(AI$34,Prosumer_ANE!$B$14:$B$33,Prosumer_ANE!$G$14:$G$33))+_xlfn.XLOOKUP(AI$34,Prosumer_ANE!$B$14:$B$33,Prosumer_ANE!$J$14:$J$33)+IF(Prosumer_ANE!$O29=0,Prosumer_ANE!$K29,Prosumer_ANE!$O29)+Prosumer_ANE!$T29+Prosumer_ANE!$R29+_xlfn.XLOOKUP(AI$34,Prosumer_ANE!$B$14:$B$33,Prosumer_ANE!$R$14:$R$33))</f>
        <v>0</v>
      </c>
      <c r="AJ50" s="190">
        <f>IF(AJ21=0,AJ21,AJ21+Prosumer_ANE!$I29+(Prosumer_ANE!$G29+_xlfn.XLOOKUP(AJ$34,Prosumer_ANE!$B$14:$B$33,Prosumer_ANE!$G$14:$G$33))+_xlfn.XLOOKUP(AJ$34,Prosumer_ANE!$B$14:$B$33,Prosumer_ANE!$J$14:$J$33)+IF(Prosumer_ANE!$O29=0,Prosumer_ANE!$K29,Prosumer_ANE!$O29)+Prosumer_ANE!$T29+Prosumer_ANE!$R29+_xlfn.XLOOKUP(AJ$34,Prosumer_ANE!$B$14:$B$33,Prosumer_ANE!$R$14:$R$33))</f>
        <v>0</v>
      </c>
      <c r="AK50" s="190">
        <f>IF(AK21=0,AK21,AK21+Prosumer_ANE!$I29+(Prosumer_ANE!$G29+_xlfn.XLOOKUP(AK$34,Prosumer_ANE!$B$14:$B$33,Prosumer_ANE!$G$14:$G$33))+_xlfn.XLOOKUP(AK$34,Prosumer_ANE!$B$14:$B$33,Prosumer_ANE!$J$14:$J$33)+IF(Prosumer_ANE!$O29=0,Prosumer_ANE!$K29,Prosumer_ANE!$O29)+Prosumer_ANE!$T29+Prosumer_ANE!$R29+_xlfn.XLOOKUP(AK$34,Prosumer_ANE!$B$14:$B$33,Prosumer_ANE!$R$14:$R$33))</f>
        <v>0</v>
      </c>
      <c r="AL50" s="190">
        <f>IF(AL21=0,AL21,AL21+Prosumer_ANE!$I29+(Prosumer_ANE!$G29+_xlfn.XLOOKUP(AL$34,Prosumer_ANE!$B$14:$B$33,Prosumer_ANE!$G$14:$G$33))+_xlfn.XLOOKUP(AL$34,Prosumer_ANE!$B$14:$B$33,Prosumer_ANE!$J$14:$J$33)+IF(Prosumer_ANE!$O29=0,Prosumer_ANE!$K29,Prosumer_ANE!$O29)+Prosumer_ANE!$T29+Prosumer_ANE!$R29+_xlfn.XLOOKUP(AL$34,Prosumer_ANE!$B$14:$B$33,Prosumer_ANE!$R$14:$R$33))</f>
        <v>0</v>
      </c>
      <c r="AM50" s="190">
        <f>IF(AM21=0,AM21,AM21+Prosumer_ANE!$I29+(Prosumer_ANE!$G29+_xlfn.XLOOKUP(AM$34,Prosumer_ANE!$B$14:$B$33,Prosumer_ANE!$G$14:$G$33))+_xlfn.XLOOKUP(AM$34,Prosumer_ANE!$B$14:$B$33,Prosumer_ANE!$J$14:$J$33)+IF(Prosumer_ANE!$O29=0,Prosumer_ANE!$K29,Prosumer_ANE!$O29)+Prosumer_ANE!$T29+Prosumer_ANE!$R29+_xlfn.XLOOKUP(AM$34,Prosumer_ANE!$B$14:$B$33,Prosumer_ANE!$R$14:$R$33))</f>
        <v>0</v>
      </c>
      <c r="AN50" s="190">
        <f>IF(AN21=0,AN21,AN21+Prosumer_ANE!$I29+(Prosumer_ANE!$G29+_xlfn.XLOOKUP(AN$34,Prosumer_ANE!$B$14:$B$33,Prosumer_ANE!$G$14:$G$33))+_xlfn.XLOOKUP(AN$34,Prosumer_ANE!$B$14:$B$33,Prosumer_ANE!$J$14:$J$33)+IF(Prosumer_ANE!$O29=0,Prosumer_ANE!$K29,Prosumer_ANE!$O29)+Prosumer_ANE!$T29+Prosumer_ANE!$R29+_xlfn.XLOOKUP(AN$34,Prosumer_ANE!$B$14:$B$33,Prosumer_ANE!$R$14:$R$33))</f>
        <v>0</v>
      </c>
      <c r="AO50" s="190">
        <f>IF(AO21=0,AO21,AO21+Prosumer_ANE!$I29+(Prosumer_ANE!$G29+_xlfn.XLOOKUP(AO$34,Prosumer_ANE!$B$14:$B$33,Prosumer_ANE!$G$14:$G$33))+_xlfn.XLOOKUP(AO$34,Prosumer_ANE!$B$14:$B$33,Prosumer_ANE!$J$14:$J$33)+IF(Prosumer_ANE!$O29=0,Prosumer_ANE!$K29,Prosumer_ANE!$O29)+Prosumer_ANE!$T29+Prosumer_ANE!$R29+_xlfn.XLOOKUP(AO$34,Prosumer_ANE!$B$14:$B$33,Prosumer_ANE!$R$14:$R$33))</f>
        <v>0</v>
      </c>
      <c r="AP50" s="190">
        <f>IF(AP21=0,AP21,AP21+Prosumer_ANE!$I29+(Prosumer_ANE!$G29+_xlfn.XLOOKUP(AP$34,Prosumer_ANE!$B$14:$B$33,Prosumer_ANE!$G$14:$G$33))+_xlfn.XLOOKUP(AP$34,Prosumer_ANE!$B$14:$B$33,Prosumer_ANE!$J$14:$J$33)+IF(Prosumer_ANE!$O29=0,Prosumer_ANE!$K29,Prosumer_ANE!$O29)+Prosumer_ANE!$T29+Prosumer_ANE!$R29+_xlfn.XLOOKUP(AP$34,Prosumer_ANE!$B$14:$B$33,Prosumer_ANE!$R$14:$R$33))</f>
        <v>0</v>
      </c>
      <c r="AQ50" s="190">
        <f>IF(AQ21=0,AQ21,AQ21+Prosumer_ANE!$I29+(Prosumer_ANE!$G29+_xlfn.XLOOKUP(AQ$34,Prosumer_ANE!$B$14:$B$33,Prosumer_ANE!$G$14:$G$33))+_xlfn.XLOOKUP(AQ$34,Prosumer_ANE!$B$14:$B$33,Prosumer_ANE!$J$14:$J$33)+IF(Prosumer_ANE!$O29=0,Prosumer_ANE!$K29,Prosumer_ANE!$O29)+Prosumer_ANE!$T29+Prosumer_ANE!$R29+_xlfn.XLOOKUP(AQ$34,Prosumer_ANE!$B$14:$B$33,Prosumer_ANE!$R$14:$R$33))</f>
        <v>0</v>
      </c>
      <c r="AR50" s="190">
        <f>IF(AR21=0,AR21,AR21+Prosumer_ANE!$I29+(Prosumer_ANE!$G29+_xlfn.XLOOKUP(AR$34,Prosumer_ANE!$B$14:$B$33,Prosumer_ANE!$G$14:$G$33))+_xlfn.XLOOKUP(AR$34,Prosumer_ANE!$B$14:$B$33,Prosumer_ANE!$J$14:$J$33)+IF(Prosumer_ANE!$O29=0,Prosumer_ANE!$K29,Prosumer_ANE!$O29)+Prosumer_ANE!$T29+Prosumer_ANE!$R29+_xlfn.XLOOKUP(AR$34,Prosumer_ANE!$B$14:$B$33,Prosumer_ANE!$R$14:$R$33))</f>
        <v>0</v>
      </c>
      <c r="AS50" s="190">
        <f>IF(AS21=0,AS21,AS21+Prosumer_ANE!$I29+(Prosumer_ANE!$G29+_xlfn.XLOOKUP(AS$34,Prosumer_ANE!$B$14:$B$33,Prosumer_ANE!$G$14:$G$33))+_xlfn.XLOOKUP(AS$34,Prosumer_ANE!$B$14:$B$33,Prosumer_ANE!$J$14:$J$33)+IF(Prosumer_ANE!$O29=0,Prosumer_ANE!$K29,Prosumer_ANE!$O29)+Prosumer_ANE!$T29+Prosumer_ANE!$R29+_xlfn.XLOOKUP(AS$34,Prosumer_ANE!$B$14:$B$33,Prosumer_ANE!$R$14:$R$33))</f>
        <v>0</v>
      </c>
      <c r="AT50" s="190">
        <f>IF(AT21=0,AT21,AT21+Prosumer_ANE!$I29+(Prosumer_ANE!$G29+_xlfn.XLOOKUP(AT$34,Prosumer_ANE!$B$14:$B$33,Prosumer_ANE!$G$14:$G$33))+_xlfn.XLOOKUP(AT$34,Prosumer_ANE!$B$14:$B$33,Prosumer_ANE!$J$14:$J$33)+IF(Prosumer_ANE!$O29=0,Prosumer_ANE!$K29,Prosumer_ANE!$O29)+Prosumer_ANE!$T29+Prosumer_ANE!$R29+_xlfn.XLOOKUP(AT$34,Prosumer_ANE!$B$14:$B$33,Prosumer_ANE!$R$14:$R$33))</f>
        <v>0</v>
      </c>
      <c r="AU50" s="190">
        <f>IF(AU21=0,AU21,AU21+Prosumer_ANE!$I29+(Prosumer_ANE!$G29+_xlfn.XLOOKUP(AU$34,Prosumer_ANE!$B$14:$B$33,Prosumer_ANE!$G$14:$G$33))+_xlfn.XLOOKUP(AU$34,Prosumer_ANE!$B$14:$B$33,Prosumer_ANE!$J$14:$J$33)+IF(Prosumer_ANE!$O29=0,Prosumer_ANE!$K29,Prosumer_ANE!$O29)+Prosumer_ANE!$T29+Prosumer_ANE!$R29+_xlfn.XLOOKUP(AU$34,Prosumer_ANE!$B$14:$B$33,Prosumer_ANE!$R$14:$R$33))</f>
        <v>0</v>
      </c>
      <c r="AV50" s="109">
        <v>16</v>
      </c>
    </row>
    <row r="51" spans="1:48">
      <c r="B51" s="109">
        <v>17</v>
      </c>
      <c r="C51" s="190">
        <f>IF(C22=0,C22,C22+IF(Prosumer_ONE!$O30=0,Prosumer_ONE!$K30,Prosumer_ONE!$O30)+(Prosumer_ONE!$G30+_xlfn.XLOOKUP(C$34,Prosumer_ONE!$B$14:$B$33,Prosumer_ONE!$G$14:$G$33))+Prosumer_ONE!$I30+_xlfn.XLOOKUP(C$34,Prosumer_ONE!$B$14:$B$33,Prosumer_ONE!$J$14:$J$33)+Prosumer_ONE!$T30+Prosumer_ONE!$R30+_xlfn.XLOOKUP(C$34,Prosumer_ONE!$B$14:$B$33,Prosumer_ONE!$R$14:$R$33))</f>
        <v>0</v>
      </c>
      <c r="D51" s="190">
        <f>IF(D22=0,D22,D22+IF(Prosumer_ONE!$O30=0,Prosumer_ONE!$K30,Prosumer_ONE!$O30)+(Prosumer_ONE!$G30+_xlfn.XLOOKUP(D$34,Prosumer_ONE!$B$14:$B$33,Prosumer_ONE!$G$14:$G$33))+Prosumer_ONE!$I30+_xlfn.XLOOKUP(D$34,Prosumer_ONE!$B$14:$B$33,Prosumer_ONE!$J$14:$J$33)+Prosumer_ONE!$T30+Prosumer_ONE!$R30+_xlfn.XLOOKUP(D$34,Prosumer_ONE!$B$14:$B$33,Prosumer_ONE!$R$14:$R$33))</f>
        <v>0</v>
      </c>
      <c r="E51" s="190">
        <f>IF(E22=0,E22,E22+IF(Prosumer_ONE!$O30=0,Prosumer_ONE!$K30,Prosumer_ONE!$O30)+(Prosumer_ONE!$G30+_xlfn.XLOOKUP(E$34,Prosumer_ONE!$B$14:$B$33,Prosumer_ONE!$G$14:$G$33))+Prosumer_ONE!$I30+_xlfn.XLOOKUP(E$34,Prosumer_ONE!$B$14:$B$33,Prosumer_ONE!$J$14:$J$33)+Prosumer_ONE!$T30+Prosumer_ONE!$R30+_xlfn.XLOOKUP(E$34,Prosumer_ONE!$B$14:$B$33,Prosumer_ONE!$R$14:$R$33))</f>
        <v>0</v>
      </c>
      <c r="F51" s="190">
        <f>IF(F22=0,F22,F22+IF(Prosumer_ONE!$O30=0,Prosumer_ONE!$K30,Prosumer_ONE!$O30)+(Prosumer_ONE!$G30+_xlfn.XLOOKUP(F$34,Prosumer_ONE!$B$14:$B$33,Prosumer_ONE!$G$14:$G$33))+Prosumer_ONE!$I30+_xlfn.XLOOKUP(F$34,Prosumer_ONE!$B$14:$B$33,Prosumer_ONE!$J$14:$J$33)+Prosumer_ONE!$T30+Prosumer_ONE!$R30+_xlfn.XLOOKUP(F$34,Prosumer_ONE!$B$14:$B$33,Prosumer_ONE!$R$14:$R$33))</f>
        <v>0</v>
      </c>
      <c r="G51" s="190">
        <f>IF(G22=0,G22,G22+IF(Prosumer_ONE!$O30=0,Prosumer_ONE!$K30,Prosumer_ONE!$O30)+(Prosumer_ONE!$G30+_xlfn.XLOOKUP(G$34,Prosumer_ONE!$B$14:$B$33,Prosumer_ONE!$G$14:$G$33))+Prosumer_ONE!$I30+_xlfn.XLOOKUP(G$34,Prosumer_ONE!$B$14:$B$33,Prosumer_ONE!$J$14:$J$33)+Prosumer_ONE!$T30+Prosumer_ONE!$R30+_xlfn.XLOOKUP(G$34,Prosumer_ONE!$B$14:$B$33,Prosumer_ONE!$R$14:$R$33))</f>
        <v>0</v>
      </c>
      <c r="H51" s="190">
        <f>IF(H22=0,H22,H22+IF(Prosumer_ONE!$O30=0,Prosumer_ONE!$K30,Prosumer_ONE!$O30)+(Prosumer_ONE!$G30+_xlfn.XLOOKUP(H$34,Prosumer_ONE!$B$14:$B$33,Prosumer_ONE!$G$14:$G$33))+Prosumer_ONE!$I30+_xlfn.XLOOKUP(H$34,Prosumer_ONE!$B$14:$B$33,Prosumer_ONE!$J$14:$J$33)+Prosumer_ONE!$T30+Prosumer_ONE!$R30+_xlfn.XLOOKUP(H$34,Prosumer_ONE!$B$14:$B$33,Prosumer_ONE!$R$14:$R$33))</f>
        <v>0</v>
      </c>
      <c r="I51" s="190">
        <f>IF(I22=0,I22,I22+IF(Prosumer_ONE!$O30=0,Prosumer_ONE!$K30,Prosumer_ONE!$O30)+(Prosumer_ONE!$G30+_xlfn.XLOOKUP(I$34,Prosumer_ONE!$B$14:$B$33,Prosumer_ONE!$G$14:$G$33))+Prosumer_ONE!$I30+_xlfn.XLOOKUP(I$34,Prosumer_ONE!$B$14:$B$33,Prosumer_ONE!$J$14:$J$33)+Prosumer_ONE!$T30+Prosumer_ONE!$R30+_xlfn.XLOOKUP(I$34,Prosumer_ONE!$B$14:$B$33,Prosumer_ONE!$R$14:$R$33))</f>
        <v>0</v>
      </c>
      <c r="J51" s="190">
        <f>IF(J22=0,J22,J22+IF(Prosumer_ONE!$O30=0,Prosumer_ONE!$K30,Prosumer_ONE!$O30)+(Prosumer_ONE!$G30+_xlfn.XLOOKUP(J$34,Prosumer_ONE!$B$14:$B$33,Prosumer_ONE!$G$14:$G$33))+Prosumer_ONE!$I30+_xlfn.XLOOKUP(J$34,Prosumer_ONE!$B$14:$B$33,Prosumer_ONE!$J$14:$J$33)+Prosumer_ONE!$T30+Prosumer_ONE!$R30+_xlfn.XLOOKUP(J$34,Prosumer_ONE!$B$14:$B$33,Prosumer_ONE!$R$14:$R$33))</f>
        <v>0</v>
      </c>
      <c r="K51" s="190">
        <f>IF(K22=0,K22,K22+IF(Prosumer_ONE!$O30=0,Prosumer_ONE!$K30,Prosumer_ONE!$O30)+(Prosumer_ONE!$G30+_xlfn.XLOOKUP(K$34,Prosumer_ONE!$B$14:$B$33,Prosumer_ONE!$G$14:$G$33))+Prosumer_ONE!$I30+_xlfn.XLOOKUP(K$34,Prosumer_ONE!$B$14:$B$33,Prosumer_ONE!$J$14:$J$33)+Prosumer_ONE!$T30+Prosumer_ONE!$R30+_xlfn.XLOOKUP(K$34,Prosumer_ONE!$B$14:$B$33,Prosumer_ONE!$R$14:$R$33))</f>
        <v>0</v>
      </c>
      <c r="L51" s="190">
        <f>IF(L22=0,L22,L22+IF(Prosumer_ONE!$O30=0,Prosumer_ONE!$K30,Prosumer_ONE!$O30)+(Prosumer_ONE!$G30+_xlfn.XLOOKUP(L$34,Prosumer_ONE!$B$14:$B$33,Prosumer_ONE!$G$14:$G$33))+Prosumer_ONE!$I30+_xlfn.XLOOKUP(L$34,Prosumer_ONE!$B$14:$B$33,Prosumer_ONE!$J$14:$J$33)+Prosumer_ONE!$T30+Prosumer_ONE!$R30+_xlfn.XLOOKUP(L$34,Prosumer_ONE!$B$14:$B$33,Prosumer_ONE!$R$14:$R$33))</f>
        <v>0</v>
      </c>
      <c r="M51" s="190">
        <f>IF(M22=0,M22,M22+IF(Prosumer_ONE!$O30=0,Prosumer_ONE!$K30,Prosumer_ONE!$O30)+(Prosumer_ONE!$G30+_xlfn.XLOOKUP(M$34,Prosumer_ONE!$B$14:$B$33,Prosumer_ONE!$G$14:$G$33))+Prosumer_ONE!$I30+_xlfn.XLOOKUP(M$34,Prosumer_ONE!$B$14:$B$33,Prosumer_ONE!$J$14:$J$33)+Prosumer_ONE!$T30+Prosumer_ONE!$R30+_xlfn.XLOOKUP(M$34,Prosumer_ONE!$B$14:$B$33,Prosumer_ONE!$R$14:$R$33))</f>
        <v>0</v>
      </c>
      <c r="N51" s="190">
        <f>IF(N22=0,N22,N22+IF(Prosumer_ONE!$O30=0,Prosumer_ONE!$K30,Prosumer_ONE!$O30)+(Prosumer_ONE!$G30+_xlfn.XLOOKUP(N$34,Prosumer_ONE!$B$14:$B$33,Prosumer_ONE!$G$14:$G$33))+Prosumer_ONE!$I30+_xlfn.XLOOKUP(N$34,Prosumer_ONE!$B$14:$B$33,Prosumer_ONE!$J$14:$J$33)+Prosumer_ONE!$T30+Prosumer_ONE!$R30+_xlfn.XLOOKUP(N$34,Prosumer_ONE!$B$14:$B$33,Prosumer_ONE!$R$14:$R$33))</f>
        <v>0</v>
      </c>
      <c r="O51" s="190">
        <f>IF(O22=0,O22,O22+IF(Prosumer_ONE!$O30=0,Prosumer_ONE!$K30,Prosumer_ONE!$O30)+(Prosumer_ONE!$G30+_xlfn.XLOOKUP(O$34,Prosumer_ONE!$B$14:$B$33,Prosumer_ONE!$G$14:$G$33))+Prosumer_ONE!$I30+_xlfn.XLOOKUP(O$34,Prosumer_ONE!$B$14:$B$33,Prosumer_ONE!$J$14:$J$33)+Prosumer_ONE!$T30+Prosumer_ONE!$R30+_xlfn.XLOOKUP(O$34,Prosumer_ONE!$B$14:$B$33,Prosumer_ONE!$R$14:$R$33))</f>
        <v>0</v>
      </c>
      <c r="P51" s="190">
        <f>IF(P22=0,P22,P22+IF(Prosumer_ONE!$O30=0,Prosumer_ONE!$K30,Prosumer_ONE!$O30)+(Prosumer_ONE!$G30+_xlfn.XLOOKUP(P$34,Prosumer_ONE!$B$14:$B$33,Prosumer_ONE!$G$14:$G$33))+Prosumer_ONE!$I30+_xlfn.XLOOKUP(P$34,Prosumer_ONE!$B$14:$B$33,Prosumer_ONE!$J$14:$J$33)+Prosumer_ONE!$T30+Prosumer_ONE!$R30+_xlfn.XLOOKUP(P$34,Prosumer_ONE!$B$14:$B$33,Prosumer_ONE!$R$14:$R$33))</f>
        <v>0</v>
      </c>
      <c r="Q51" s="190">
        <f>IF(Q22=0,Q22,Q22+IF(Prosumer_ONE!$O30=0,Prosumer_ONE!$K30,Prosumer_ONE!$O30)+(Prosumer_ONE!$G30+_xlfn.XLOOKUP(Q$34,Prosumer_ONE!$B$14:$B$33,Prosumer_ONE!$G$14:$G$33))+Prosumer_ONE!$I30+_xlfn.XLOOKUP(Q$34,Prosumer_ONE!$B$14:$B$33,Prosumer_ONE!$J$14:$J$33)+Prosumer_ONE!$T30+Prosumer_ONE!$R30+_xlfn.XLOOKUP(Q$34,Prosumer_ONE!$B$14:$B$33,Prosumer_ONE!$R$14:$R$33))</f>
        <v>0</v>
      </c>
      <c r="R51" s="190">
        <f>IF(R22=0,R22,R22+IF(Prosumer_ONE!$O30=0,Prosumer_ONE!$K30,Prosumer_ONE!$O30)+(Prosumer_ONE!$G30+_xlfn.XLOOKUP(R$34,Prosumer_ONE!$B$14:$B$33,Prosumer_ONE!$G$14:$G$33))+Prosumer_ONE!$I30+_xlfn.XLOOKUP(R$34,Prosumer_ONE!$B$14:$B$33,Prosumer_ONE!$J$14:$J$33)+Prosumer_ONE!$T30+Prosumer_ONE!$R30+_xlfn.XLOOKUP(R$34,Prosumer_ONE!$B$14:$B$33,Prosumer_ONE!$R$14:$R$33))</f>
        <v>0</v>
      </c>
      <c r="S51" s="190">
        <f>IF(S22=0,S22,S22+IF(Prosumer_ONE!$O30=0,Prosumer_ONE!$K30,Prosumer_ONE!$O30)+(Prosumer_ONE!$G30+_xlfn.XLOOKUP(S$34,Prosumer_ONE!$B$14:$B$33,Prosumer_ONE!$G$14:$G$33))+Prosumer_ONE!$I30+_xlfn.XLOOKUP(S$34,Prosumer_ONE!$B$14:$B$33,Prosumer_ONE!$J$14:$J$33)+Prosumer_ONE!$T30+Prosumer_ONE!$R30+_xlfn.XLOOKUP(S$34,Prosumer_ONE!$B$14:$B$33,Prosumer_ONE!$R$14:$R$33))</f>
        <v>0</v>
      </c>
      <c r="T51" s="190">
        <f>IF(T22=0,T22,T22+IF(Prosumer_ONE!$O30=0,Prosumer_ONE!$K30,Prosumer_ONE!$O30)+(Prosumer_ONE!$G30+_xlfn.XLOOKUP(T$34,Prosumer_ONE!$B$14:$B$33,Prosumer_ONE!$G$14:$G$33))+Prosumer_ONE!$I30+_xlfn.XLOOKUP(T$34,Prosumer_ONE!$B$14:$B$33,Prosumer_ONE!$J$14:$J$33)+Prosumer_ONE!$T30+Prosumer_ONE!$R30+_xlfn.XLOOKUP(T$34,Prosumer_ONE!$B$14:$B$33,Prosumer_ONE!$R$14:$R$33))</f>
        <v>0</v>
      </c>
      <c r="U51" s="190">
        <f>IF(U22=0,U22,U22+IF(Prosumer_ONE!$O30=0,Prosumer_ONE!$K30,Prosumer_ONE!$O30)+(Prosumer_ONE!$G30+_xlfn.XLOOKUP(U$34,Prosumer_ONE!$B$14:$B$33,Prosumer_ONE!$G$14:$G$33))+Prosumer_ONE!$I30+_xlfn.XLOOKUP(U$34,Prosumer_ONE!$B$14:$B$33,Prosumer_ONE!$J$14:$J$33)+Prosumer_ONE!$T30+Prosumer_ONE!$R30+_xlfn.XLOOKUP(U$34,Prosumer_ONE!$B$14:$B$33,Prosumer_ONE!$R$14:$R$33))</f>
        <v>0</v>
      </c>
      <c r="V51" s="190">
        <f>IF(V22=0,V22,V22+IF(Prosumer_ONE!$O30=0,Prosumer_ONE!$K30,Prosumer_ONE!$O30)+(Prosumer_ONE!$G30+_xlfn.XLOOKUP(V$34,Prosumer_ONE!$B$14:$B$33,Prosumer_ONE!$G$14:$G$33))+Prosumer_ONE!$I30+_xlfn.XLOOKUP(V$34,Prosumer_ONE!$B$14:$B$33,Prosumer_ONE!$J$14:$J$33)+Prosumer_ONE!$T30+Prosumer_ONE!$R30+_xlfn.XLOOKUP(V$34,Prosumer_ONE!$B$14:$B$33,Prosumer_ONE!$R$14:$R$33))</f>
        <v>0</v>
      </c>
      <c r="W51" s="109">
        <v>17</v>
      </c>
      <c r="Y51" s="109">
        <v>33</v>
      </c>
      <c r="AA51" s="109">
        <v>17</v>
      </c>
      <c r="AB51" s="190">
        <f>IF(AB22=0,AB22,AB22+Prosumer_ANE!$I30+(Prosumer_ANE!$G30+_xlfn.XLOOKUP(AB$34,Prosumer_ANE!$B$14:$B$33,Prosumer_ANE!$G$14:$G$33))+_xlfn.XLOOKUP(AB$34,Prosumer_ANE!$B$14:$B$33,Prosumer_ANE!$J$14:$J$33)+IF(Prosumer_ANE!$O30=0,Prosumer_ANE!$K30,Prosumer_ANE!$O30)+Prosumer_ANE!$T30+Prosumer_ANE!$R30+_xlfn.XLOOKUP(AB$34,Prosumer_ANE!$B$14:$B$33,Prosumer_ANE!$R$14:$R$33))</f>
        <v>0</v>
      </c>
      <c r="AC51" s="190">
        <f>IF(AC22=0,AC22,AC22+Prosumer_ANE!$I30+(Prosumer_ANE!$G30+_xlfn.XLOOKUP(AC$34,Prosumer_ANE!$B$14:$B$33,Prosumer_ANE!$G$14:$G$33))+_xlfn.XLOOKUP(AC$34,Prosumer_ANE!$B$14:$B$33,Prosumer_ANE!$J$14:$J$33)+IF(Prosumer_ANE!$O30=0,Prosumer_ANE!$K30,Prosumer_ANE!$O30)+Prosumer_ANE!$T30+Prosumer_ANE!$R30+_xlfn.XLOOKUP(AC$34,Prosumer_ANE!$B$14:$B$33,Prosumer_ANE!$R$14:$R$33))</f>
        <v>0</v>
      </c>
      <c r="AD51" s="190">
        <f>IF(AD22=0,AD22,AD22+Prosumer_ANE!$I30+(Prosumer_ANE!$G30+_xlfn.XLOOKUP(AD$34,Prosumer_ANE!$B$14:$B$33,Prosumer_ANE!$G$14:$G$33))+_xlfn.XLOOKUP(AD$34,Prosumer_ANE!$B$14:$B$33,Prosumer_ANE!$J$14:$J$33)+IF(Prosumer_ANE!$O30=0,Prosumer_ANE!$K30,Prosumer_ANE!$O30)+Prosumer_ANE!$T30+Prosumer_ANE!$R30+_xlfn.XLOOKUP(AD$34,Prosumer_ANE!$B$14:$B$33,Prosumer_ANE!$R$14:$R$33))</f>
        <v>0</v>
      </c>
      <c r="AE51" s="190">
        <f>IF(AE22=0,AE22,AE22+Prosumer_ANE!$I30+(Prosumer_ANE!$G30+_xlfn.XLOOKUP(AE$34,Prosumer_ANE!$B$14:$B$33,Prosumer_ANE!$G$14:$G$33))+_xlfn.XLOOKUP(AE$34,Prosumer_ANE!$B$14:$B$33,Prosumer_ANE!$J$14:$J$33)+IF(Prosumer_ANE!$O30=0,Prosumer_ANE!$K30,Prosumer_ANE!$O30)+Prosumer_ANE!$T30+Prosumer_ANE!$R30+_xlfn.XLOOKUP(AE$34,Prosumer_ANE!$B$14:$B$33,Prosumer_ANE!$R$14:$R$33))</f>
        <v>0</v>
      </c>
      <c r="AF51" s="190">
        <f>IF(AF22=0,AF22,AF22+Prosumer_ANE!$I30+(Prosumer_ANE!$G30+_xlfn.XLOOKUP(AF$34,Prosumer_ANE!$B$14:$B$33,Prosumer_ANE!$G$14:$G$33))+_xlfn.XLOOKUP(AF$34,Prosumer_ANE!$B$14:$B$33,Prosumer_ANE!$J$14:$J$33)+IF(Prosumer_ANE!$O30=0,Prosumer_ANE!$K30,Prosumer_ANE!$O30)+Prosumer_ANE!$T30+Prosumer_ANE!$R30+_xlfn.XLOOKUP(AF$34,Prosumer_ANE!$B$14:$B$33,Prosumer_ANE!$R$14:$R$33))</f>
        <v>0</v>
      </c>
      <c r="AG51" s="190">
        <f>IF(AG22=0,AG22,AG22+Prosumer_ANE!$I30+(Prosumer_ANE!$G30+_xlfn.XLOOKUP(AG$34,Prosumer_ANE!$B$14:$B$33,Prosumer_ANE!$G$14:$G$33))+_xlfn.XLOOKUP(AG$34,Prosumer_ANE!$B$14:$B$33,Prosumer_ANE!$J$14:$J$33)+IF(Prosumer_ANE!$O30=0,Prosumer_ANE!$K30,Prosumer_ANE!$O30)+Prosumer_ANE!$T30+Prosumer_ANE!$R30+_xlfn.XLOOKUP(AG$34,Prosumer_ANE!$B$14:$B$33,Prosumer_ANE!$R$14:$R$33))</f>
        <v>0</v>
      </c>
      <c r="AH51" s="190">
        <f>IF(AH22=0,AH22,AH22+Prosumer_ANE!$I30+(Prosumer_ANE!$G30+_xlfn.XLOOKUP(AH$34,Prosumer_ANE!$B$14:$B$33,Prosumer_ANE!$G$14:$G$33))+_xlfn.XLOOKUP(AH$34,Prosumer_ANE!$B$14:$B$33,Prosumer_ANE!$J$14:$J$33)+IF(Prosumer_ANE!$O30=0,Prosumer_ANE!$K30,Prosumer_ANE!$O30)+Prosumer_ANE!$T30+Prosumer_ANE!$R30+_xlfn.XLOOKUP(AH$34,Prosumer_ANE!$B$14:$B$33,Prosumer_ANE!$R$14:$R$33))</f>
        <v>0</v>
      </c>
      <c r="AI51" s="190">
        <f>IF(AI22=0,AI22,AI22+Prosumer_ANE!$I30+(Prosumer_ANE!$G30+_xlfn.XLOOKUP(AI$34,Prosumer_ANE!$B$14:$B$33,Prosumer_ANE!$G$14:$G$33))+_xlfn.XLOOKUP(AI$34,Prosumer_ANE!$B$14:$B$33,Prosumer_ANE!$J$14:$J$33)+IF(Prosumer_ANE!$O30=0,Prosumer_ANE!$K30,Prosumer_ANE!$O30)+Prosumer_ANE!$T30+Prosumer_ANE!$R30+_xlfn.XLOOKUP(AI$34,Prosumer_ANE!$B$14:$B$33,Prosumer_ANE!$R$14:$R$33))</f>
        <v>0</v>
      </c>
      <c r="AJ51" s="190">
        <f>IF(AJ22=0,AJ22,AJ22+Prosumer_ANE!$I30+(Prosumer_ANE!$G30+_xlfn.XLOOKUP(AJ$34,Prosumer_ANE!$B$14:$B$33,Prosumer_ANE!$G$14:$G$33))+_xlfn.XLOOKUP(AJ$34,Prosumer_ANE!$B$14:$B$33,Prosumer_ANE!$J$14:$J$33)+IF(Prosumer_ANE!$O30=0,Prosumer_ANE!$K30,Prosumer_ANE!$O30)+Prosumer_ANE!$T30+Prosumer_ANE!$R30+_xlfn.XLOOKUP(AJ$34,Prosumer_ANE!$B$14:$B$33,Prosumer_ANE!$R$14:$R$33))</f>
        <v>0</v>
      </c>
      <c r="AK51" s="190">
        <f>IF(AK22=0,AK22,AK22+Prosumer_ANE!$I30+(Prosumer_ANE!$G30+_xlfn.XLOOKUP(AK$34,Prosumer_ANE!$B$14:$B$33,Prosumer_ANE!$G$14:$G$33))+_xlfn.XLOOKUP(AK$34,Prosumer_ANE!$B$14:$B$33,Prosumer_ANE!$J$14:$J$33)+IF(Prosumer_ANE!$O30=0,Prosumer_ANE!$K30,Prosumer_ANE!$O30)+Prosumer_ANE!$T30+Prosumer_ANE!$R30+_xlfn.XLOOKUP(AK$34,Prosumer_ANE!$B$14:$B$33,Prosumer_ANE!$R$14:$R$33))</f>
        <v>0</v>
      </c>
      <c r="AL51" s="190">
        <f>IF(AL22=0,AL22,AL22+Prosumer_ANE!$I30+(Prosumer_ANE!$G30+_xlfn.XLOOKUP(AL$34,Prosumer_ANE!$B$14:$B$33,Prosumer_ANE!$G$14:$G$33))+_xlfn.XLOOKUP(AL$34,Prosumer_ANE!$B$14:$B$33,Prosumer_ANE!$J$14:$J$33)+IF(Prosumer_ANE!$O30=0,Prosumer_ANE!$K30,Prosumer_ANE!$O30)+Prosumer_ANE!$T30+Prosumer_ANE!$R30+_xlfn.XLOOKUP(AL$34,Prosumer_ANE!$B$14:$B$33,Prosumer_ANE!$R$14:$R$33))</f>
        <v>0</v>
      </c>
      <c r="AM51" s="190">
        <f>IF(AM22=0,AM22,AM22+Prosumer_ANE!$I30+(Prosumer_ANE!$G30+_xlfn.XLOOKUP(AM$34,Prosumer_ANE!$B$14:$B$33,Prosumer_ANE!$G$14:$G$33))+_xlfn.XLOOKUP(AM$34,Prosumer_ANE!$B$14:$B$33,Prosumer_ANE!$J$14:$J$33)+IF(Prosumer_ANE!$O30=0,Prosumer_ANE!$K30,Prosumer_ANE!$O30)+Prosumer_ANE!$T30+Prosumer_ANE!$R30+_xlfn.XLOOKUP(AM$34,Prosumer_ANE!$B$14:$B$33,Prosumer_ANE!$R$14:$R$33))</f>
        <v>0</v>
      </c>
      <c r="AN51" s="190">
        <f>IF(AN22=0,AN22,AN22+Prosumer_ANE!$I30+(Prosumer_ANE!$G30+_xlfn.XLOOKUP(AN$34,Prosumer_ANE!$B$14:$B$33,Prosumer_ANE!$G$14:$G$33))+_xlfn.XLOOKUP(AN$34,Prosumer_ANE!$B$14:$B$33,Prosumer_ANE!$J$14:$J$33)+IF(Prosumer_ANE!$O30=0,Prosumer_ANE!$K30,Prosumer_ANE!$O30)+Prosumer_ANE!$T30+Prosumer_ANE!$R30+_xlfn.XLOOKUP(AN$34,Prosumer_ANE!$B$14:$B$33,Prosumer_ANE!$R$14:$R$33))</f>
        <v>0</v>
      </c>
      <c r="AO51" s="190">
        <f>IF(AO22=0,AO22,AO22+Prosumer_ANE!$I30+(Prosumer_ANE!$G30+_xlfn.XLOOKUP(AO$34,Prosumer_ANE!$B$14:$B$33,Prosumer_ANE!$G$14:$G$33))+_xlfn.XLOOKUP(AO$34,Prosumer_ANE!$B$14:$B$33,Prosumer_ANE!$J$14:$J$33)+IF(Prosumer_ANE!$O30=0,Prosumer_ANE!$K30,Prosumer_ANE!$O30)+Prosumer_ANE!$T30+Prosumer_ANE!$R30+_xlfn.XLOOKUP(AO$34,Prosumer_ANE!$B$14:$B$33,Prosumer_ANE!$R$14:$R$33))</f>
        <v>0</v>
      </c>
      <c r="AP51" s="190">
        <f>IF(AP22=0,AP22,AP22+Prosumer_ANE!$I30+(Prosumer_ANE!$G30+_xlfn.XLOOKUP(AP$34,Prosumer_ANE!$B$14:$B$33,Prosumer_ANE!$G$14:$G$33))+_xlfn.XLOOKUP(AP$34,Prosumer_ANE!$B$14:$B$33,Prosumer_ANE!$J$14:$J$33)+IF(Prosumer_ANE!$O30=0,Prosumer_ANE!$K30,Prosumer_ANE!$O30)+Prosumer_ANE!$T30+Prosumer_ANE!$R30+_xlfn.XLOOKUP(AP$34,Prosumer_ANE!$B$14:$B$33,Prosumer_ANE!$R$14:$R$33))</f>
        <v>0</v>
      </c>
      <c r="AQ51" s="190">
        <f>IF(AQ22=0,AQ22,AQ22+Prosumer_ANE!$I30+(Prosumer_ANE!$G30+_xlfn.XLOOKUP(AQ$34,Prosumer_ANE!$B$14:$B$33,Prosumer_ANE!$G$14:$G$33))+_xlfn.XLOOKUP(AQ$34,Prosumer_ANE!$B$14:$B$33,Prosumer_ANE!$J$14:$J$33)+IF(Prosumer_ANE!$O30=0,Prosumer_ANE!$K30,Prosumer_ANE!$O30)+Prosumer_ANE!$T30+Prosumer_ANE!$R30+_xlfn.XLOOKUP(AQ$34,Prosumer_ANE!$B$14:$B$33,Prosumer_ANE!$R$14:$R$33))</f>
        <v>0</v>
      </c>
      <c r="AR51" s="190">
        <f>IF(AR22=0,AR22,AR22+Prosumer_ANE!$I30+(Prosumer_ANE!$G30+_xlfn.XLOOKUP(AR$34,Prosumer_ANE!$B$14:$B$33,Prosumer_ANE!$G$14:$G$33))+_xlfn.XLOOKUP(AR$34,Prosumer_ANE!$B$14:$B$33,Prosumer_ANE!$J$14:$J$33)+IF(Prosumer_ANE!$O30=0,Prosumer_ANE!$K30,Prosumer_ANE!$O30)+Prosumer_ANE!$T30+Prosumer_ANE!$R30+_xlfn.XLOOKUP(AR$34,Prosumer_ANE!$B$14:$B$33,Prosumer_ANE!$R$14:$R$33))</f>
        <v>0</v>
      </c>
      <c r="AS51" s="190">
        <f>IF(AS22=0,AS22,AS22+Prosumer_ANE!$I30+(Prosumer_ANE!$G30+_xlfn.XLOOKUP(AS$34,Prosumer_ANE!$B$14:$B$33,Prosumer_ANE!$G$14:$G$33))+_xlfn.XLOOKUP(AS$34,Prosumer_ANE!$B$14:$B$33,Prosumer_ANE!$J$14:$J$33)+IF(Prosumer_ANE!$O30=0,Prosumer_ANE!$K30,Prosumer_ANE!$O30)+Prosumer_ANE!$T30+Prosumer_ANE!$R30+_xlfn.XLOOKUP(AS$34,Prosumer_ANE!$B$14:$B$33,Prosumer_ANE!$R$14:$R$33))</f>
        <v>0</v>
      </c>
      <c r="AT51" s="190">
        <f>IF(AT22=0,AT22,AT22+Prosumer_ANE!$I30+(Prosumer_ANE!$G30+_xlfn.XLOOKUP(AT$34,Prosumer_ANE!$B$14:$B$33,Prosumer_ANE!$G$14:$G$33))+_xlfn.XLOOKUP(AT$34,Prosumer_ANE!$B$14:$B$33,Prosumer_ANE!$J$14:$J$33)+IF(Prosumer_ANE!$O30=0,Prosumer_ANE!$K30,Prosumer_ANE!$O30)+Prosumer_ANE!$T30+Prosumer_ANE!$R30+_xlfn.XLOOKUP(AT$34,Prosumer_ANE!$B$14:$B$33,Prosumer_ANE!$R$14:$R$33))</f>
        <v>0</v>
      </c>
      <c r="AU51" s="190">
        <f>IF(AU22=0,AU22,AU22+Prosumer_ANE!$I30+(Prosumer_ANE!$G30+_xlfn.XLOOKUP(AU$34,Prosumer_ANE!$B$14:$B$33,Prosumer_ANE!$G$14:$G$33))+_xlfn.XLOOKUP(AU$34,Prosumer_ANE!$B$14:$B$33,Prosumer_ANE!$J$14:$J$33)+IF(Prosumer_ANE!$O30=0,Prosumer_ANE!$K30,Prosumer_ANE!$O30)+Prosumer_ANE!$T30+Prosumer_ANE!$R30+_xlfn.XLOOKUP(AU$34,Prosumer_ANE!$B$14:$B$33,Prosumer_ANE!$R$14:$R$33))</f>
        <v>0</v>
      </c>
      <c r="AV51" s="109">
        <v>17</v>
      </c>
    </row>
    <row r="52" spans="1:48">
      <c r="B52" s="109">
        <v>18</v>
      </c>
      <c r="C52" s="190">
        <f>IF(C23=0,C23,C23+IF(Prosumer_ONE!$O31=0,Prosumer_ONE!$K31,Prosumer_ONE!$O31)+(Prosumer_ONE!$G31+_xlfn.XLOOKUP(C$34,Prosumer_ONE!$B$14:$B$33,Prosumer_ONE!$G$14:$G$33))+Prosumer_ONE!$I31+_xlfn.XLOOKUP(C$34,Prosumer_ONE!$B$14:$B$33,Prosumer_ONE!$J$14:$J$33)+Prosumer_ONE!$T31+Prosumer_ONE!$R31+_xlfn.XLOOKUP(C$34,Prosumer_ONE!$B$14:$B$33,Prosumer_ONE!$R$14:$R$33))</f>
        <v>0</v>
      </c>
      <c r="D52" s="190">
        <f>IF(D23=0,D23,D23+IF(Prosumer_ONE!$O31=0,Prosumer_ONE!$K31,Prosumer_ONE!$O31)+(Prosumer_ONE!$G31+_xlfn.XLOOKUP(D$34,Prosumer_ONE!$B$14:$B$33,Prosumer_ONE!$G$14:$G$33))+Prosumer_ONE!$I31+_xlfn.XLOOKUP(D$34,Prosumer_ONE!$B$14:$B$33,Prosumer_ONE!$J$14:$J$33)+Prosumer_ONE!$T31+Prosumer_ONE!$R31+_xlfn.XLOOKUP(D$34,Prosumer_ONE!$B$14:$B$33,Prosumer_ONE!$R$14:$R$33))</f>
        <v>0</v>
      </c>
      <c r="E52" s="190">
        <f>IF(E23=0,E23,E23+IF(Prosumer_ONE!$O31=0,Prosumer_ONE!$K31,Prosumer_ONE!$O31)+(Prosumer_ONE!$G31+_xlfn.XLOOKUP(E$34,Prosumer_ONE!$B$14:$B$33,Prosumer_ONE!$G$14:$G$33))+Prosumer_ONE!$I31+_xlfn.XLOOKUP(E$34,Prosumer_ONE!$B$14:$B$33,Prosumer_ONE!$J$14:$J$33)+Prosumer_ONE!$T31+Prosumer_ONE!$R31+_xlfn.XLOOKUP(E$34,Prosumer_ONE!$B$14:$B$33,Prosumer_ONE!$R$14:$R$33))</f>
        <v>0</v>
      </c>
      <c r="F52" s="190">
        <f>IF(F23=0,F23,F23+IF(Prosumer_ONE!$O31=0,Prosumer_ONE!$K31,Prosumer_ONE!$O31)+(Prosumer_ONE!$G31+_xlfn.XLOOKUP(F$34,Prosumer_ONE!$B$14:$B$33,Prosumer_ONE!$G$14:$G$33))+Prosumer_ONE!$I31+_xlfn.XLOOKUP(F$34,Prosumer_ONE!$B$14:$B$33,Prosumer_ONE!$J$14:$J$33)+Prosumer_ONE!$T31+Prosumer_ONE!$R31+_xlfn.XLOOKUP(F$34,Prosumer_ONE!$B$14:$B$33,Prosumer_ONE!$R$14:$R$33))</f>
        <v>0</v>
      </c>
      <c r="G52" s="190">
        <f>IF(G23=0,G23,G23+IF(Prosumer_ONE!$O31=0,Prosumer_ONE!$K31,Prosumer_ONE!$O31)+(Prosumer_ONE!$G31+_xlfn.XLOOKUP(G$34,Prosumer_ONE!$B$14:$B$33,Prosumer_ONE!$G$14:$G$33))+Prosumer_ONE!$I31+_xlfn.XLOOKUP(G$34,Prosumer_ONE!$B$14:$B$33,Prosumer_ONE!$J$14:$J$33)+Prosumer_ONE!$T31+Prosumer_ONE!$R31+_xlfn.XLOOKUP(G$34,Prosumer_ONE!$B$14:$B$33,Prosumer_ONE!$R$14:$R$33))</f>
        <v>0</v>
      </c>
      <c r="H52" s="190">
        <f>IF(H23=0,H23,H23+IF(Prosumer_ONE!$O31=0,Prosumer_ONE!$K31,Prosumer_ONE!$O31)+(Prosumer_ONE!$G31+_xlfn.XLOOKUP(H$34,Prosumer_ONE!$B$14:$B$33,Prosumer_ONE!$G$14:$G$33))+Prosumer_ONE!$I31+_xlfn.XLOOKUP(H$34,Prosumer_ONE!$B$14:$B$33,Prosumer_ONE!$J$14:$J$33)+Prosumer_ONE!$T31+Prosumer_ONE!$R31+_xlfn.XLOOKUP(H$34,Prosumer_ONE!$B$14:$B$33,Prosumer_ONE!$R$14:$R$33))</f>
        <v>0</v>
      </c>
      <c r="I52" s="190">
        <f>IF(I23=0,I23,I23+IF(Prosumer_ONE!$O31=0,Prosumer_ONE!$K31,Prosumer_ONE!$O31)+(Prosumer_ONE!$G31+_xlfn.XLOOKUP(I$34,Prosumer_ONE!$B$14:$B$33,Prosumer_ONE!$G$14:$G$33))+Prosumer_ONE!$I31+_xlfn.XLOOKUP(I$34,Prosumer_ONE!$B$14:$B$33,Prosumer_ONE!$J$14:$J$33)+Prosumer_ONE!$T31+Prosumer_ONE!$R31+_xlfn.XLOOKUP(I$34,Prosumer_ONE!$B$14:$B$33,Prosumer_ONE!$R$14:$R$33))</f>
        <v>0</v>
      </c>
      <c r="J52" s="190">
        <f>IF(J23=0,J23,J23+IF(Prosumer_ONE!$O31=0,Prosumer_ONE!$K31,Prosumer_ONE!$O31)+(Prosumer_ONE!$G31+_xlfn.XLOOKUP(J$34,Prosumer_ONE!$B$14:$B$33,Prosumer_ONE!$G$14:$G$33))+Prosumer_ONE!$I31+_xlfn.XLOOKUP(J$34,Prosumer_ONE!$B$14:$B$33,Prosumer_ONE!$J$14:$J$33)+Prosumer_ONE!$T31+Prosumer_ONE!$R31+_xlfn.XLOOKUP(J$34,Prosumer_ONE!$B$14:$B$33,Prosumer_ONE!$R$14:$R$33))</f>
        <v>0</v>
      </c>
      <c r="K52" s="190">
        <f>IF(K23=0,K23,K23+IF(Prosumer_ONE!$O31=0,Prosumer_ONE!$K31,Prosumer_ONE!$O31)+(Prosumer_ONE!$G31+_xlfn.XLOOKUP(K$34,Prosumer_ONE!$B$14:$B$33,Prosumer_ONE!$G$14:$G$33))+Prosumer_ONE!$I31+_xlfn.XLOOKUP(K$34,Prosumer_ONE!$B$14:$B$33,Prosumer_ONE!$J$14:$J$33)+Prosumer_ONE!$T31+Prosumer_ONE!$R31+_xlfn.XLOOKUP(K$34,Prosumer_ONE!$B$14:$B$33,Prosumer_ONE!$R$14:$R$33))</f>
        <v>0</v>
      </c>
      <c r="L52" s="190">
        <f>IF(L23=0,L23,L23+IF(Prosumer_ONE!$O31=0,Prosumer_ONE!$K31,Prosumer_ONE!$O31)+(Prosumer_ONE!$G31+_xlfn.XLOOKUP(L$34,Prosumer_ONE!$B$14:$B$33,Prosumer_ONE!$G$14:$G$33))+Prosumer_ONE!$I31+_xlfn.XLOOKUP(L$34,Prosumer_ONE!$B$14:$B$33,Prosumer_ONE!$J$14:$J$33)+Prosumer_ONE!$T31+Prosumer_ONE!$R31+_xlfn.XLOOKUP(L$34,Prosumer_ONE!$B$14:$B$33,Prosumer_ONE!$R$14:$R$33))</f>
        <v>0</v>
      </c>
      <c r="M52" s="190">
        <f>IF(M23=0,M23,M23+IF(Prosumer_ONE!$O31=0,Prosumer_ONE!$K31,Prosumer_ONE!$O31)+(Prosumer_ONE!$G31+_xlfn.XLOOKUP(M$34,Prosumer_ONE!$B$14:$B$33,Prosumer_ONE!$G$14:$G$33))+Prosumer_ONE!$I31+_xlfn.XLOOKUP(M$34,Prosumer_ONE!$B$14:$B$33,Prosumer_ONE!$J$14:$J$33)+Prosumer_ONE!$T31+Prosumer_ONE!$R31+_xlfn.XLOOKUP(M$34,Prosumer_ONE!$B$14:$B$33,Prosumer_ONE!$R$14:$R$33))</f>
        <v>0</v>
      </c>
      <c r="N52" s="190">
        <f>IF(N23=0,N23,N23+IF(Prosumer_ONE!$O31=0,Prosumer_ONE!$K31,Prosumer_ONE!$O31)+(Prosumer_ONE!$G31+_xlfn.XLOOKUP(N$34,Prosumer_ONE!$B$14:$B$33,Prosumer_ONE!$G$14:$G$33))+Prosumer_ONE!$I31+_xlfn.XLOOKUP(N$34,Prosumer_ONE!$B$14:$B$33,Prosumer_ONE!$J$14:$J$33)+Prosumer_ONE!$T31+Prosumer_ONE!$R31+_xlfn.XLOOKUP(N$34,Prosumer_ONE!$B$14:$B$33,Prosumer_ONE!$R$14:$R$33))</f>
        <v>0</v>
      </c>
      <c r="O52" s="190">
        <f>IF(O23=0,O23,O23+IF(Prosumer_ONE!$O31=0,Prosumer_ONE!$K31,Prosumer_ONE!$O31)+(Prosumer_ONE!$G31+_xlfn.XLOOKUP(O$34,Prosumer_ONE!$B$14:$B$33,Prosumer_ONE!$G$14:$G$33))+Prosumer_ONE!$I31+_xlfn.XLOOKUP(O$34,Prosumer_ONE!$B$14:$B$33,Prosumer_ONE!$J$14:$J$33)+Prosumer_ONE!$T31+Prosumer_ONE!$R31+_xlfn.XLOOKUP(O$34,Prosumer_ONE!$B$14:$B$33,Prosumer_ONE!$R$14:$R$33))</f>
        <v>0</v>
      </c>
      <c r="P52" s="190">
        <f>IF(P23=0,P23,P23+IF(Prosumer_ONE!$O31=0,Prosumer_ONE!$K31,Prosumer_ONE!$O31)+(Prosumer_ONE!$G31+_xlfn.XLOOKUP(P$34,Prosumer_ONE!$B$14:$B$33,Prosumer_ONE!$G$14:$G$33))+Prosumer_ONE!$I31+_xlfn.XLOOKUP(P$34,Prosumer_ONE!$B$14:$B$33,Prosumer_ONE!$J$14:$J$33)+Prosumer_ONE!$T31+Prosumer_ONE!$R31+_xlfn.XLOOKUP(P$34,Prosumer_ONE!$B$14:$B$33,Prosumer_ONE!$R$14:$R$33))</f>
        <v>0</v>
      </c>
      <c r="Q52" s="190">
        <f>IF(Q23=0,Q23,Q23+IF(Prosumer_ONE!$O31=0,Prosumer_ONE!$K31,Prosumer_ONE!$O31)+(Prosumer_ONE!$G31+_xlfn.XLOOKUP(Q$34,Prosumer_ONE!$B$14:$B$33,Prosumer_ONE!$G$14:$G$33))+Prosumer_ONE!$I31+_xlfn.XLOOKUP(Q$34,Prosumer_ONE!$B$14:$B$33,Prosumer_ONE!$J$14:$J$33)+Prosumer_ONE!$T31+Prosumer_ONE!$R31+_xlfn.XLOOKUP(Q$34,Prosumer_ONE!$B$14:$B$33,Prosumer_ONE!$R$14:$R$33))</f>
        <v>0</v>
      </c>
      <c r="R52" s="190">
        <f>IF(R23=0,R23,R23+IF(Prosumer_ONE!$O31=0,Prosumer_ONE!$K31,Prosumer_ONE!$O31)+(Prosumer_ONE!$G31+_xlfn.XLOOKUP(R$34,Prosumer_ONE!$B$14:$B$33,Prosumer_ONE!$G$14:$G$33))+Prosumer_ONE!$I31+_xlfn.XLOOKUP(R$34,Prosumer_ONE!$B$14:$B$33,Prosumer_ONE!$J$14:$J$33)+Prosumer_ONE!$T31+Prosumer_ONE!$R31+_xlfn.XLOOKUP(R$34,Prosumer_ONE!$B$14:$B$33,Prosumer_ONE!$R$14:$R$33))</f>
        <v>0</v>
      </c>
      <c r="S52" s="190">
        <f>IF(S23=0,S23,S23+IF(Prosumer_ONE!$O31=0,Prosumer_ONE!$K31,Prosumer_ONE!$O31)+(Prosumer_ONE!$G31+_xlfn.XLOOKUP(S$34,Prosumer_ONE!$B$14:$B$33,Prosumer_ONE!$G$14:$G$33))+Prosumer_ONE!$I31+_xlfn.XLOOKUP(S$34,Prosumer_ONE!$B$14:$B$33,Prosumer_ONE!$J$14:$J$33)+Prosumer_ONE!$T31+Prosumer_ONE!$R31+_xlfn.XLOOKUP(S$34,Prosumer_ONE!$B$14:$B$33,Prosumer_ONE!$R$14:$R$33))</f>
        <v>0</v>
      </c>
      <c r="T52" s="190">
        <f>IF(T23=0,T23,T23+IF(Prosumer_ONE!$O31=0,Prosumer_ONE!$K31,Prosumer_ONE!$O31)+(Prosumer_ONE!$G31+_xlfn.XLOOKUP(T$34,Prosumer_ONE!$B$14:$B$33,Prosumer_ONE!$G$14:$G$33))+Prosumer_ONE!$I31+_xlfn.XLOOKUP(T$34,Prosumer_ONE!$B$14:$B$33,Prosumer_ONE!$J$14:$J$33)+Prosumer_ONE!$T31+Prosumer_ONE!$R31+_xlfn.XLOOKUP(T$34,Prosumer_ONE!$B$14:$B$33,Prosumer_ONE!$R$14:$R$33))</f>
        <v>0</v>
      </c>
      <c r="U52" s="190">
        <f>IF(U23=0,U23,U23+IF(Prosumer_ONE!$O31=0,Prosumer_ONE!$K31,Prosumer_ONE!$O31)+(Prosumer_ONE!$G31+_xlfn.XLOOKUP(U$34,Prosumer_ONE!$B$14:$B$33,Prosumer_ONE!$G$14:$G$33))+Prosumer_ONE!$I31+_xlfn.XLOOKUP(U$34,Prosumer_ONE!$B$14:$B$33,Prosumer_ONE!$J$14:$J$33)+Prosumer_ONE!$T31+Prosumer_ONE!$R31+_xlfn.XLOOKUP(U$34,Prosumer_ONE!$B$14:$B$33,Prosumer_ONE!$R$14:$R$33))</f>
        <v>0</v>
      </c>
      <c r="V52" s="190">
        <f>IF(V23=0,V23,V23+IF(Prosumer_ONE!$O31=0,Prosumer_ONE!$K31,Prosumer_ONE!$O31)+(Prosumer_ONE!$G31+_xlfn.XLOOKUP(V$34,Prosumer_ONE!$B$14:$B$33,Prosumer_ONE!$G$14:$G$33))+Prosumer_ONE!$I31+_xlfn.XLOOKUP(V$34,Prosumer_ONE!$B$14:$B$33,Prosumer_ONE!$J$14:$J$33)+Prosumer_ONE!$T31+Prosumer_ONE!$R31+_xlfn.XLOOKUP(V$34,Prosumer_ONE!$B$14:$B$33,Prosumer_ONE!$R$14:$R$33))</f>
        <v>0</v>
      </c>
      <c r="W52" s="109">
        <v>18</v>
      </c>
      <c r="Y52" s="109">
        <v>35</v>
      </c>
      <c r="AA52" s="109">
        <v>18</v>
      </c>
      <c r="AB52" s="190">
        <f>IF(AB23=0,AB23,AB23+Prosumer_ANE!$I31+(Prosumer_ANE!$G31+_xlfn.XLOOKUP(AB$34,Prosumer_ANE!$B$14:$B$33,Prosumer_ANE!$G$14:$G$33))+_xlfn.XLOOKUP(AB$34,Prosumer_ANE!$B$14:$B$33,Prosumer_ANE!$J$14:$J$33)+IF(Prosumer_ANE!$O31=0,Prosumer_ANE!$K31,Prosumer_ANE!$O31)+Prosumer_ANE!$T31+Prosumer_ANE!$R31+_xlfn.XLOOKUP(AB$34,Prosumer_ANE!$B$14:$B$33,Prosumer_ANE!$R$14:$R$33))</f>
        <v>0</v>
      </c>
      <c r="AC52" s="190">
        <f>IF(AC23=0,AC23,AC23+Prosumer_ANE!$I31+(Prosumer_ANE!$G31+_xlfn.XLOOKUP(AC$34,Prosumer_ANE!$B$14:$B$33,Prosumer_ANE!$G$14:$G$33))+_xlfn.XLOOKUP(AC$34,Prosumer_ANE!$B$14:$B$33,Prosumer_ANE!$J$14:$J$33)+IF(Prosumer_ANE!$O31=0,Prosumer_ANE!$K31,Prosumer_ANE!$O31)+Prosumer_ANE!$T31+Prosumer_ANE!$R31+_xlfn.XLOOKUP(AC$34,Prosumer_ANE!$B$14:$B$33,Prosumer_ANE!$R$14:$R$33))</f>
        <v>0</v>
      </c>
      <c r="AD52" s="190">
        <f>IF(AD23=0,AD23,AD23+Prosumer_ANE!$I31+(Prosumer_ANE!$G31+_xlfn.XLOOKUP(AD$34,Prosumer_ANE!$B$14:$B$33,Prosumer_ANE!$G$14:$G$33))+_xlfn.XLOOKUP(AD$34,Prosumer_ANE!$B$14:$B$33,Prosumer_ANE!$J$14:$J$33)+IF(Prosumer_ANE!$O31=0,Prosumer_ANE!$K31,Prosumer_ANE!$O31)+Prosumer_ANE!$T31+Prosumer_ANE!$R31+_xlfn.XLOOKUP(AD$34,Prosumer_ANE!$B$14:$B$33,Prosumer_ANE!$R$14:$R$33))</f>
        <v>0</v>
      </c>
      <c r="AE52" s="190">
        <f>IF(AE23=0,AE23,AE23+Prosumer_ANE!$I31+(Prosumer_ANE!$G31+_xlfn.XLOOKUP(AE$34,Prosumer_ANE!$B$14:$B$33,Prosumer_ANE!$G$14:$G$33))+_xlfn.XLOOKUP(AE$34,Prosumer_ANE!$B$14:$B$33,Prosumer_ANE!$J$14:$J$33)+IF(Prosumer_ANE!$O31=0,Prosumer_ANE!$K31,Prosumer_ANE!$O31)+Prosumer_ANE!$T31+Prosumer_ANE!$R31+_xlfn.XLOOKUP(AE$34,Prosumer_ANE!$B$14:$B$33,Prosumer_ANE!$R$14:$R$33))</f>
        <v>0</v>
      </c>
      <c r="AF52" s="190">
        <f>IF(AF23=0,AF23,AF23+Prosumer_ANE!$I31+(Prosumer_ANE!$G31+_xlfn.XLOOKUP(AF$34,Prosumer_ANE!$B$14:$B$33,Prosumer_ANE!$G$14:$G$33))+_xlfn.XLOOKUP(AF$34,Prosumer_ANE!$B$14:$B$33,Prosumer_ANE!$J$14:$J$33)+IF(Prosumer_ANE!$O31=0,Prosumer_ANE!$K31,Prosumer_ANE!$O31)+Prosumer_ANE!$T31+Prosumer_ANE!$R31+_xlfn.XLOOKUP(AF$34,Prosumer_ANE!$B$14:$B$33,Prosumer_ANE!$R$14:$R$33))</f>
        <v>0</v>
      </c>
      <c r="AG52" s="190">
        <f>IF(AG23=0,AG23,AG23+Prosumer_ANE!$I31+(Prosumer_ANE!$G31+_xlfn.XLOOKUP(AG$34,Prosumer_ANE!$B$14:$B$33,Prosumer_ANE!$G$14:$G$33))+_xlfn.XLOOKUP(AG$34,Prosumer_ANE!$B$14:$B$33,Prosumer_ANE!$J$14:$J$33)+IF(Prosumer_ANE!$O31=0,Prosumer_ANE!$K31,Prosumer_ANE!$O31)+Prosumer_ANE!$T31+Prosumer_ANE!$R31+_xlfn.XLOOKUP(AG$34,Prosumer_ANE!$B$14:$B$33,Prosumer_ANE!$R$14:$R$33))</f>
        <v>0</v>
      </c>
      <c r="AH52" s="190">
        <f>IF(AH23=0,AH23,AH23+Prosumer_ANE!$I31+(Prosumer_ANE!$G31+_xlfn.XLOOKUP(AH$34,Prosumer_ANE!$B$14:$B$33,Prosumer_ANE!$G$14:$G$33))+_xlfn.XLOOKUP(AH$34,Prosumer_ANE!$B$14:$B$33,Prosumer_ANE!$J$14:$J$33)+IF(Prosumer_ANE!$O31=0,Prosumer_ANE!$K31,Prosumer_ANE!$O31)+Prosumer_ANE!$T31+Prosumer_ANE!$R31+_xlfn.XLOOKUP(AH$34,Prosumer_ANE!$B$14:$B$33,Prosumer_ANE!$R$14:$R$33))</f>
        <v>0</v>
      </c>
      <c r="AI52" s="190">
        <f>IF(AI23=0,AI23,AI23+Prosumer_ANE!$I31+(Prosumer_ANE!$G31+_xlfn.XLOOKUP(AI$34,Prosumer_ANE!$B$14:$B$33,Prosumer_ANE!$G$14:$G$33))+_xlfn.XLOOKUP(AI$34,Prosumer_ANE!$B$14:$B$33,Prosumer_ANE!$J$14:$J$33)+IF(Prosumer_ANE!$O31=0,Prosumer_ANE!$K31,Prosumer_ANE!$O31)+Prosumer_ANE!$T31+Prosumer_ANE!$R31+_xlfn.XLOOKUP(AI$34,Prosumer_ANE!$B$14:$B$33,Prosumer_ANE!$R$14:$R$33))</f>
        <v>0</v>
      </c>
      <c r="AJ52" s="190">
        <f>IF(AJ23=0,AJ23,AJ23+Prosumer_ANE!$I31+(Prosumer_ANE!$G31+_xlfn.XLOOKUP(AJ$34,Prosumer_ANE!$B$14:$B$33,Prosumer_ANE!$G$14:$G$33))+_xlfn.XLOOKUP(AJ$34,Prosumer_ANE!$B$14:$B$33,Prosumer_ANE!$J$14:$J$33)+IF(Prosumer_ANE!$O31=0,Prosumer_ANE!$K31,Prosumer_ANE!$O31)+Prosumer_ANE!$T31+Prosumer_ANE!$R31+_xlfn.XLOOKUP(AJ$34,Prosumer_ANE!$B$14:$B$33,Prosumer_ANE!$R$14:$R$33))</f>
        <v>0</v>
      </c>
      <c r="AK52" s="190">
        <f>IF(AK23=0,AK23,AK23+Prosumer_ANE!$I31+(Prosumer_ANE!$G31+_xlfn.XLOOKUP(AK$34,Prosumer_ANE!$B$14:$B$33,Prosumer_ANE!$G$14:$G$33))+_xlfn.XLOOKUP(AK$34,Prosumer_ANE!$B$14:$B$33,Prosumer_ANE!$J$14:$J$33)+IF(Prosumer_ANE!$O31=0,Prosumer_ANE!$K31,Prosumer_ANE!$O31)+Prosumer_ANE!$T31+Prosumer_ANE!$R31+_xlfn.XLOOKUP(AK$34,Prosumer_ANE!$B$14:$B$33,Prosumer_ANE!$R$14:$R$33))</f>
        <v>0</v>
      </c>
      <c r="AL52" s="190">
        <f>IF(AL23=0,AL23,AL23+Prosumer_ANE!$I31+(Prosumer_ANE!$G31+_xlfn.XLOOKUP(AL$34,Prosumer_ANE!$B$14:$B$33,Prosumer_ANE!$G$14:$G$33))+_xlfn.XLOOKUP(AL$34,Prosumer_ANE!$B$14:$B$33,Prosumer_ANE!$J$14:$J$33)+IF(Prosumer_ANE!$O31=0,Prosumer_ANE!$K31,Prosumer_ANE!$O31)+Prosumer_ANE!$T31+Prosumer_ANE!$R31+_xlfn.XLOOKUP(AL$34,Prosumer_ANE!$B$14:$B$33,Prosumer_ANE!$R$14:$R$33))</f>
        <v>0</v>
      </c>
      <c r="AM52" s="190">
        <f>IF(AM23=0,AM23,AM23+Prosumer_ANE!$I31+(Prosumer_ANE!$G31+_xlfn.XLOOKUP(AM$34,Prosumer_ANE!$B$14:$B$33,Prosumer_ANE!$G$14:$G$33))+_xlfn.XLOOKUP(AM$34,Prosumer_ANE!$B$14:$B$33,Prosumer_ANE!$J$14:$J$33)+IF(Prosumer_ANE!$O31=0,Prosumer_ANE!$K31,Prosumer_ANE!$O31)+Prosumer_ANE!$T31+Prosumer_ANE!$R31+_xlfn.XLOOKUP(AM$34,Prosumer_ANE!$B$14:$B$33,Prosumer_ANE!$R$14:$R$33))</f>
        <v>0</v>
      </c>
      <c r="AN52" s="190">
        <f>IF(AN23=0,AN23,AN23+Prosumer_ANE!$I31+(Prosumer_ANE!$G31+_xlfn.XLOOKUP(AN$34,Prosumer_ANE!$B$14:$B$33,Prosumer_ANE!$G$14:$G$33))+_xlfn.XLOOKUP(AN$34,Prosumer_ANE!$B$14:$B$33,Prosumer_ANE!$J$14:$J$33)+IF(Prosumer_ANE!$O31=0,Prosumer_ANE!$K31,Prosumer_ANE!$O31)+Prosumer_ANE!$T31+Prosumer_ANE!$R31+_xlfn.XLOOKUP(AN$34,Prosumer_ANE!$B$14:$B$33,Prosumer_ANE!$R$14:$R$33))</f>
        <v>0</v>
      </c>
      <c r="AO52" s="190">
        <f>IF(AO23=0,AO23,AO23+Prosumer_ANE!$I31+(Prosumer_ANE!$G31+_xlfn.XLOOKUP(AO$34,Prosumer_ANE!$B$14:$B$33,Prosumer_ANE!$G$14:$G$33))+_xlfn.XLOOKUP(AO$34,Prosumer_ANE!$B$14:$B$33,Prosumer_ANE!$J$14:$J$33)+IF(Prosumer_ANE!$O31=0,Prosumer_ANE!$K31,Prosumer_ANE!$O31)+Prosumer_ANE!$T31+Prosumer_ANE!$R31+_xlfn.XLOOKUP(AO$34,Prosumer_ANE!$B$14:$B$33,Prosumer_ANE!$R$14:$R$33))</f>
        <v>0</v>
      </c>
      <c r="AP52" s="190">
        <f>IF(AP23=0,AP23,AP23+Prosumer_ANE!$I31+(Prosumer_ANE!$G31+_xlfn.XLOOKUP(AP$34,Prosumer_ANE!$B$14:$B$33,Prosumer_ANE!$G$14:$G$33))+_xlfn.XLOOKUP(AP$34,Prosumer_ANE!$B$14:$B$33,Prosumer_ANE!$J$14:$J$33)+IF(Prosumer_ANE!$O31=0,Prosumer_ANE!$K31,Prosumer_ANE!$O31)+Prosumer_ANE!$T31+Prosumer_ANE!$R31+_xlfn.XLOOKUP(AP$34,Prosumer_ANE!$B$14:$B$33,Prosumer_ANE!$R$14:$R$33))</f>
        <v>0</v>
      </c>
      <c r="AQ52" s="190">
        <f>IF(AQ23=0,AQ23,AQ23+Prosumer_ANE!$I31+(Prosumer_ANE!$G31+_xlfn.XLOOKUP(AQ$34,Prosumer_ANE!$B$14:$B$33,Prosumer_ANE!$G$14:$G$33))+_xlfn.XLOOKUP(AQ$34,Prosumer_ANE!$B$14:$B$33,Prosumer_ANE!$J$14:$J$33)+IF(Prosumer_ANE!$O31=0,Prosumer_ANE!$K31,Prosumer_ANE!$O31)+Prosumer_ANE!$T31+Prosumer_ANE!$R31+_xlfn.XLOOKUP(AQ$34,Prosumer_ANE!$B$14:$B$33,Prosumer_ANE!$R$14:$R$33))</f>
        <v>0</v>
      </c>
      <c r="AR52" s="190">
        <f>IF(AR23=0,AR23,AR23+Prosumer_ANE!$I31+(Prosumer_ANE!$G31+_xlfn.XLOOKUP(AR$34,Prosumer_ANE!$B$14:$B$33,Prosumer_ANE!$G$14:$G$33))+_xlfn.XLOOKUP(AR$34,Prosumer_ANE!$B$14:$B$33,Prosumer_ANE!$J$14:$J$33)+IF(Prosumer_ANE!$O31=0,Prosumer_ANE!$K31,Prosumer_ANE!$O31)+Prosumer_ANE!$T31+Prosumer_ANE!$R31+_xlfn.XLOOKUP(AR$34,Prosumer_ANE!$B$14:$B$33,Prosumer_ANE!$R$14:$R$33))</f>
        <v>0</v>
      </c>
      <c r="AS52" s="190">
        <f>IF(AS23=0,AS23,AS23+Prosumer_ANE!$I31+(Prosumer_ANE!$G31+_xlfn.XLOOKUP(AS$34,Prosumer_ANE!$B$14:$B$33,Prosumer_ANE!$G$14:$G$33))+_xlfn.XLOOKUP(AS$34,Prosumer_ANE!$B$14:$B$33,Prosumer_ANE!$J$14:$J$33)+IF(Prosumer_ANE!$O31=0,Prosumer_ANE!$K31,Prosumer_ANE!$O31)+Prosumer_ANE!$T31+Prosumer_ANE!$R31+_xlfn.XLOOKUP(AS$34,Prosumer_ANE!$B$14:$B$33,Prosumer_ANE!$R$14:$R$33))</f>
        <v>0</v>
      </c>
      <c r="AT52" s="190">
        <f>IF(AT23=0,AT23,AT23+Prosumer_ANE!$I31+(Prosumer_ANE!$G31+_xlfn.XLOOKUP(AT$34,Prosumer_ANE!$B$14:$B$33,Prosumer_ANE!$G$14:$G$33))+_xlfn.XLOOKUP(AT$34,Prosumer_ANE!$B$14:$B$33,Prosumer_ANE!$J$14:$J$33)+IF(Prosumer_ANE!$O31=0,Prosumer_ANE!$K31,Prosumer_ANE!$O31)+Prosumer_ANE!$T31+Prosumer_ANE!$R31+_xlfn.XLOOKUP(AT$34,Prosumer_ANE!$B$14:$B$33,Prosumer_ANE!$R$14:$R$33))</f>
        <v>0</v>
      </c>
      <c r="AU52" s="190">
        <f>IF(AU23=0,AU23,AU23+Prosumer_ANE!$I31+(Prosumer_ANE!$G31+_xlfn.XLOOKUP(AU$34,Prosumer_ANE!$B$14:$B$33,Prosumer_ANE!$G$14:$G$33))+_xlfn.XLOOKUP(AU$34,Prosumer_ANE!$B$14:$B$33,Prosumer_ANE!$J$14:$J$33)+IF(Prosumer_ANE!$O31=0,Prosumer_ANE!$K31,Prosumer_ANE!$O31)+Prosumer_ANE!$T31+Prosumer_ANE!$R31+_xlfn.XLOOKUP(AU$34,Prosumer_ANE!$B$14:$B$33,Prosumer_ANE!$R$14:$R$33))</f>
        <v>0</v>
      </c>
      <c r="AV52" s="109">
        <v>18</v>
      </c>
    </row>
    <row r="53" spans="1:48">
      <c r="B53" s="109">
        <v>19</v>
      </c>
      <c r="C53" s="190">
        <f>IF(C24=0,C24,C24+IF(Prosumer_ONE!$O32=0,Prosumer_ONE!$K32,Prosumer_ONE!$O32)+(Prosumer_ONE!$G32+_xlfn.XLOOKUP(C$34,Prosumer_ONE!$B$14:$B$33,Prosumer_ONE!$G$14:$G$33))+Prosumer_ONE!$I32+_xlfn.XLOOKUP(C$34,Prosumer_ONE!$B$14:$B$33,Prosumer_ONE!$J$14:$J$33)+Prosumer_ONE!$T32+Prosumer_ONE!$R32+_xlfn.XLOOKUP(C$34,Prosumer_ONE!$B$14:$B$33,Prosumer_ONE!$R$14:$R$33))</f>
        <v>0</v>
      </c>
      <c r="D53" s="190">
        <f>IF(D24=0,D24,D24+IF(Prosumer_ONE!$O32=0,Prosumer_ONE!$K32,Prosumer_ONE!$O32)+(Prosumer_ONE!$G32+_xlfn.XLOOKUP(D$34,Prosumer_ONE!$B$14:$B$33,Prosumer_ONE!$G$14:$G$33))+Prosumer_ONE!$I32+_xlfn.XLOOKUP(D$34,Prosumer_ONE!$B$14:$B$33,Prosumer_ONE!$J$14:$J$33)+Prosumer_ONE!$T32+Prosumer_ONE!$R32+_xlfn.XLOOKUP(D$34,Prosumer_ONE!$B$14:$B$33,Prosumer_ONE!$R$14:$R$33))</f>
        <v>0</v>
      </c>
      <c r="E53" s="190">
        <f>IF(E24=0,E24,E24+IF(Prosumer_ONE!$O32=0,Prosumer_ONE!$K32,Prosumer_ONE!$O32)+(Prosumer_ONE!$G32+_xlfn.XLOOKUP(E$34,Prosumer_ONE!$B$14:$B$33,Prosumer_ONE!$G$14:$G$33))+Prosumer_ONE!$I32+_xlfn.XLOOKUP(E$34,Prosumer_ONE!$B$14:$B$33,Prosumer_ONE!$J$14:$J$33)+Prosumer_ONE!$T32+Prosumer_ONE!$R32+_xlfn.XLOOKUP(E$34,Prosumer_ONE!$B$14:$B$33,Prosumer_ONE!$R$14:$R$33))</f>
        <v>0</v>
      </c>
      <c r="F53" s="190">
        <f>IF(F24=0,F24,F24+IF(Prosumer_ONE!$O32=0,Prosumer_ONE!$K32,Prosumer_ONE!$O32)+(Prosumer_ONE!$G32+_xlfn.XLOOKUP(F$34,Prosumer_ONE!$B$14:$B$33,Prosumer_ONE!$G$14:$G$33))+Prosumer_ONE!$I32+_xlfn.XLOOKUP(F$34,Prosumer_ONE!$B$14:$B$33,Prosumer_ONE!$J$14:$J$33)+Prosumer_ONE!$T32+Prosumer_ONE!$R32+_xlfn.XLOOKUP(F$34,Prosumer_ONE!$B$14:$B$33,Prosumer_ONE!$R$14:$R$33))</f>
        <v>0</v>
      </c>
      <c r="G53" s="190">
        <f>IF(G24=0,G24,G24+IF(Prosumer_ONE!$O32=0,Prosumer_ONE!$K32,Prosumer_ONE!$O32)+(Prosumer_ONE!$G32+_xlfn.XLOOKUP(G$34,Prosumer_ONE!$B$14:$B$33,Prosumer_ONE!$G$14:$G$33))+Prosumer_ONE!$I32+_xlfn.XLOOKUP(G$34,Prosumer_ONE!$B$14:$B$33,Prosumer_ONE!$J$14:$J$33)+Prosumer_ONE!$T32+Prosumer_ONE!$R32+_xlfn.XLOOKUP(G$34,Prosumer_ONE!$B$14:$B$33,Prosumer_ONE!$R$14:$R$33))</f>
        <v>0</v>
      </c>
      <c r="H53" s="190">
        <f>IF(H24=0,H24,H24+IF(Prosumer_ONE!$O32=0,Prosumer_ONE!$K32,Prosumer_ONE!$O32)+(Prosumer_ONE!$G32+_xlfn.XLOOKUP(H$34,Prosumer_ONE!$B$14:$B$33,Prosumer_ONE!$G$14:$G$33))+Prosumer_ONE!$I32+_xlfn.XLOOKUP(H$34,Prosumer_ONE!$B$14:$B$33,Prosumer_ONE!$J$14:$J$33)+Prosumer_ONE!$T32+Prosumer_ONE!$R32+_xlfn.XLOOKUP(H$34,Prosumer_ONE!$B$14:$B$33,Prosumer_ONE!$R$14:$R$33))</f>
        <v>0</v>
      </c>
      <c r="I53" s="190">
        <f>IF(I24=0,I24,I24+IF(Prosumer_ONE!$O32=0,Prosumer_ONE!$K32,Prosumer_ONE!$O32)+(Prosumer_ONE!$G32+_xlfn.XLOOKUP(I$34,Prosumer_ONE!$B$14:$B$33,Prosumer_ONE!$G$14:$G$33))+Prosumer_ONE!$I32+_xlfn.XLOOKUP(I$34,Prosumer_ONE!$B$14:$B$33,Prosumer_ONE!$J$14:$J$33)+Prosumer_ONE!$T32+Prosumer_ONE!$R32+_xlfn.XLOOKUP(I$34,Prosumer_ONE!$B$14:$B$33,Prosumer_ONE!$R$14:$R$33))</f>
        <v>0</v>
      </c>
      <c r="J53" s="190">
        <f>IF(J24=0,J24,J24+IF(Prosumer_ONE!$O32=0,Prosumer_ONE!$K32,Prosumer_ONE!$O32)+(Prosumer_ONE!$G32+_xlfn.XLOOKUP(J$34,Prosumer_ONE!$B$14:$B$33,Prosumer_ONE!$G$14:$G$33))+Prosumer_ONE!$I32+_xlfn.XLOOKUP(J$34,Prosumer_ONE!$B$14:$B$33,Prosumer_ONE!$J$14:$J$33)+Prosumer_ONE!$T32+Prosumer_ONE!$R32+_xlfn.XLOOKUP(J$34,Prosumer_ONE!$B$14:$B$33,Prosumer_ONE!$R$14:$R$33))</f>
        <v>0</v>
      </c>
      <c r="K53" s="190">
        <f>IF(K24=0,K24,K24+IF(Prosumer_ONE!$O32=0,Prosumer_ONE!$K32,Prosumer_ONE!$O32)+(Prosumer_ONE!$G32+_xlfn.XLOOKUP(K$34,Prosumer_ONE!$B$14:$B$33,Prosumer_ONE!$G$14:$G$33))+Prosumer_ONE!$I32+_xlfn.XLOOKUP(K$34,Prosumer_ONE!$B$14:$B$33,Prosumer_ONE!$J$14:$J$33)+Prosumer_ONE!$T32+Prosumer_ONE!$R32+_xlfn.XLOOKUP(K$34,Prosumer_ONE!$B$14:$B$33,Prosumer_ONE!$R$14:$R$33))</f>
        <v>0</v>
      </c>
      <c r="L53" s="190">
        <f>IF(L24=0,L24,L24+IF(Prosumer_ONE!$O32=0,Prosumer_ONE!$K32,Prosumer_ONE!$O32)+(Prosumer_ONE!$G32+_xlfn.XLOOKUP(L$34,Prosumer_ONE!$B$14:$B$33,Prosumer_ONE!$G$14:$G$33))+Prosumer_ONE!$I32+_xlfn.XLOOKUP(L$34,Prosumer_ONE!$B$14:$B$33,Prosumer_ONE!$J$14:$J$33)+Prosumer_ONE!$T32+Prosumer_ONE!$R32+_xlfn.XLOOKUP(L$34,Prosumer_ONE!$B$14:$B$33,Prosumer_ONE!$R$14:$R$33))</f>
        <v>0</v>
      </c>
      <c r="M53" s="190">
        <f>IF(M24=0,M24,M24+IF(Prosumer_ONE!$O32=0,Prosumer_ONE!$K32,Prosumer_ONE!$O32)+(Prosumer_ONE!$G32+_xlfn.XLOOKUP(M$34,Prosumer_ONE!$B$14:$B$33,Prosumer_ONE!$G$14:$G$33))+Prosumer_ONE!$I32+_xlfn.XLOOKUP(M$34,Prosumer_ONE!$B$14:$B$33,Prosumer_ONE!$J$14:$J$33)+Prosumer_ONE!$T32+Prosumer_ONE!$R32+_xlfn.XLOOKUP(M$34,Prosumer_ONE!$B$14:$B$33,Prosumer_ONE!$R$14:$R$33))</f>
        <v>0</v>
      </c>
      <c r="N53" s="190">
        <f>IF(N24=0,N24,N24+IF(Prosumer_ONE!$O32=0,Prosumer_ONE!$K32,Prosumer_ONE!$O32)+(Prosumer_ONE!$G32+_xlfn.XLOOKUP(N$34,Prosumer_ONE!$B$14:$B$33,Prosumer_ONE!$G$14:$G$33))+Prosumer_ONE!$I32+_xlfn.XLOOKUP(N$34,Prosumer_ONE!$B$14:$B$33,Prosumer_ONE!$J$14:$J$33)+Prosumer_ONE!$T32+Prosumer_ONE!$R32+_xlfn.XLOOKUP(N$34,Prosumer_ONE!$B$14:$B$33,Prosumer_ONE!$R$14:$R$33))</f>
        <v>0</v>
      </c>
      <c r="O53" s="190">
        <f>IF(O24=0,O24,O24+IF(Prosumer_ONE!$O32=0,Prosumer_ONE!$K32,Prosumer_ONE!$O32)+(Prosumer_ONE!$G32+_xlfn.XLOOKUP(O$34,Prosumer_ONE!$B$14:$B$33,Prosumer_ONE!$G$14:$G$33))+Prosumer_ONE!$I32+_xlfn.XLOOKUP(O$34,Prosumer_ONE!$B$14:$B$33,Prosumer_ONE!$J$14:$J$33)+Prosumer_ONE!$T32+Prosumer_ONE!$R32+_xlfn.XLOOKUP(O$34,Prosumer_ONE!$B$14:$B$33,Prosumer_ONE!$R$14:$R$33))</f>
        <v>0</v>
      </c>
      <c r="P53" s="190">
        <f>IF(P24=0,P24,P24+IF(Prosumer_ONE!$O32=0,Prosumer_ONE!$K32,Prosumer_ONE!$O32)+(Prosumer_ONE!$G32+_xlfn.XLOOKUP(P$34,Prosumer_ONE!$B$14:$B$33,Prosumer_ONE!$G$14:$G$33))+Prosumer_ONE!$I32+_xlfn.XLOOKUP(P$34,Prosumer_ONE!$B$14:$B$33,Prosumer_ONE!$J$14:$J$33)+Prosumer_ONE!$T32+Prosumer_ONE!$R32+_xlfn.XLOOKUP(P$34,Prosumer_ONE!$B$14:$B$33,Prosumer_ONE!$R$14:$R$33))</f>
        <v>0</v>
      </c>
      <c r="Q53" s="190">
        <f>IF(Q24=0,Q24,Q24+IF(Prosumer_ONE!$O32=0,Prosumer_ONE!$K32,Prosumer_ONE!$O32)+(Prosumer_ONE!$G32+_xlfn.XLOOKUP(Q$34,Prosumer_ONE!$B$14:$B$33,Prosumer_ONE!$G$14:$G$33))+Prosumer_ONE!$I32+_xlfn.XLOOKUP(Q$34,Prosumer_ONE!$B$14:$B$33,Prosumer_ONE!$J$14:$J$33)+Prosumer_ONE!$T32+Prosumer_ONE!$R32+_xlfn.XLOOKUP(Q$34,Prosumer_ONE!$B$14:$B$33,Prosumer_ONE!$R$14:$R$33))</f>
        <v>0</v>
      </c>
      <c r="R53" s="190">
        <f>IF(R24=0,R24,R24+IF(Prosumer_ONE!$O32=0,Prosumer_ONE!$K32,Prosumer_ONE!$O32)+(Prosumer_ONE!$G32+_xlfn.XLOOKUP(R$34,Prosumer_ONE!$B$14:$B$33,Prosumer_ONE!$G$14:$G$33))+Prosumer_ONE!$I32+_xlfn.XLOOKUP(R$34,Prosumer_ONE!$B$14:$B$33,Prosumer_ONE!$J$14:$J$33)+Prosumer_ONE!$T32+Prosumer_ONE!$R32+_xlfn.XLOOKUP(R$34,Prosumer_ONE!$B$14:$B$33,Prosumer_ONE!$R$14:$R$33))</f>
        <v>0</v>
      </c>
      <c r="S53" s="190">
        <f>IF(S24=0,S24,S24+IF(Prosumer_ONE!$O32=0,Prosumer_ONE!$K32,Prosumer_ONE!$O32)+(Prosumer_ONE!$G32+_xlfn.XLOOKUP(S$34,Prosumer_ONE!$B$14:$B$33,Prosumer_ONE!$G$14:$G$33))+Prosumer_ONE!$I32+_xlfn.XLOOKUP(S$34,Prosumer_ONE!$B$14:$B$33,Prosumer_ONE!$J$14:$J$33)+Prosumer_ONE!$T32+Prosumer_ONE!$R32+_xlfn.XLOOKUP(S$34,Prosumer_ONE!$B$14:$B$33,Prosumer_ONE!$R$14:$R$33))</f>
        <v>0</v>
      </c>
      <c r="T53" s="190">
        <f>IF(T24=0,T24,T24+IF(Prosumer_ONE!$O32=0,Prosumer_ONE!$K32,Prosumer_ONE!$O32)+(Prosumer_ONE!$G32+_xlfn.XLOOKUP(T$34,Prosumer_ONE!$B$14:$B$33,Prosumer_ONE!$G$14:$G$33))+Prosumer_ONE!$I32+_xlfn.XLOOKUP(T$34,Prosumer_ONE!$B$14:$B$33,Prosumer_ONE!$J$14:$J$33)+Prosumer_ONE!$T32+Prosumer_ONE!$R32+_xlfn.XLOOKUP(T$34,Prosumer_ONE!$B$14:$B$33,Prosumer_ONE!$R$14:$R$33))</f>
        <v>0</v>
      </c>
      <c r="U53" s="190">
        <f>IF(U24=0,U24,U24+IF(Prosumer_ONE!$O32=0,Prosumer_ONE!$K32,Prosumer_ONE!$O32)+(Prosumer_ONE!$G32+_xlfn.XLOOKUP(U$34,Prosumer_ONE!$B$14:$B$33,Prosumer_ONE!$G$14:$G$33))+Prosumer_ONE!$I32+_xlfn.XLOOKUP(U$34,Prosumer_ONE!$B$14:$B$33,Prosumer_ONE!$J$14:$J$33)+Prosumer_ONE!$T32+Prosumer_ONE!$R32+_xlfn.XLOOKUP(U$34,Prosumer_ONE!$B$14:$B$33,Prosumer_ONE!$R$14:$R$33))</f>
        <v>0</v>
      </c>
      <c r="V53" s="190">
        <f>IF(V24=0,V24,V24+IF(Prosumer_ONE!$O32=0,Prosumer_ONE!$K32,Prosumer_ONE!$O32)+(Prosumer_ONE!$G32+_xlfn.XLOOKUP(V$34,Prosumer_ONE!$B$14:$B$33,Prosumer_ONE!$G$14:$G$33))+Prosumer_ONE!$I32+_xlfn.XLOOKUP(V$34,Prosumer_ONE!$B$14:$B$33,Prosumer_ONE!$J$14:$J$33)+Prosumer_ONE!$T32+Prosumer_ONE!$R32+_xlfn.XLOOKUP(V$34,Prosumer_ONE!$B$14:$B$33,Prosumer_ONE!$R$14:$R$33))</f>
        <v>0</v>
      </c>
      <c r="W53" s="109">
        <v>19</v>
      </c>
      <c r="Y53" s="109">
        <v>37</v>
      </c>
      <c r="AA53" s="109">
        <v>19</v>
      </c>
      <c r="AB53" s="190">
        <f>IF(AB24=0,AB24,AB24+Prosumer_ANE!$I32+(Prosumer_ANE!$G32+_xlfn.XLOOKUP(AB$34,Prosumer_ANE!$B$14:$B$33,Prosumer_ANE!$G$14:$G$33))+_xlfn.XLOOKUP(AB$34,Prosumer_ANE!$B$14:$B$33,Prosumer_ANE!$J$14:$J$33)+IF(Prosumer_ANE!$O32=0,Prosumer_ANE!$K32,Prosumer_ANE!$O32)+Prosumer_ANE!$T32+Prosumer_ANE!$R32+_xlfn.XLOOKUP(AB$34,Prosumer_ANE!$B$14:$B$33,Prosumer_ANE!$R$14:$R$33))</f>
        <v>0</v>
      </c>
      <c r="AC53" s="190">
        <f>IF(AC24=0,AC24,AC24+Prosumer_ANE!$I32+(Prosumer_ANE!$G32+_xlfn.XLOOKUP(AC$34,Prosumer_ANE!$B$14:$B$33,Prosumer_ANE!$G$14:$G$33))+_xlfn.XLOOKUP(AC$34,Prosumer_ANE!$B$14:$B$33,Prosumer_ANE!$J$14:$J$33)+IF(Prosumer_ANE!$O32=0,Prosumer_ANE!$K32,Prosumer_ANE!$O32)+Prosumer_ANE!$T32+Prosumer_ANE!$R32+_xlfn.XLOOKUP(AC$34,Prosumer_ANE!$B$14:$B$33,Prosumer_ANE!$R$14:$R$33))</f>
        <v>0</v>
      </c>
      <c r="AD53" s="190">
        <f>IF(AD24=0,AD24,AD24+Prosumer_ANE!$I32+(Prosumer_ANE!$G32+_xlfn.XLOOKUP(AD$34,Prosumer_ANE!$B$14:$B$33,Prosumer_ANE!$G$14:$G$33))+_xlfn.XLOOKUP(AD$34,Prosumer_ANE!$B$14:$B$33,Prosumer_ANE!$J$14:$J$33)+IF(Prosumer_ANE!$O32=0,Prosumer_ANE!$K32,Prosumer_ANE!$O32)+Prosumer_ANE!$T32+Prosumer_ANE!$R32+_xlfn.XLOOKUP(AD$34,Prosumer_ANE!$B$14:$B$33,Prosumer_ANE!$R$14:$R$33))</f>
        <v>0</v>
      </c>
      <c r="AE53" s="190">
        <f>IF(AE24=0,AE24,AE24+Prosumer_ANE!$I32+(Prosumer_ANE!$G32+_xlfn.XLOOKUP(AE$34,Prosumer_ANE!$B$14:$B$33,Prosumer_ANE!$G$14:$G$33))+_xlfn.XLOOKUP(AE$34,Prosumer_ANE!$B$14:$B$33,Prosumer_ANE!$J$14:$J$33)+IF(Prosumer_ANE!$O32=0,Prosumer_ANE!$K32,Prosumer_ANE!$O32)+Prosumer_ANE!$T32+Prosumer_ANE!$R32+_xlfn.XLOOKUP(AE$34,Prosumer_ANE!$B$14:$B$33,Prosumer_ANE!$R$14:$R$33))</f>
        <v>0</v>
      </c>
      <c r="AF53" s="190">
        <f>IF(AF24=0,AF24,AF24+Prosumer_ANE!$I32+(Prosumer_ANE!$G32+_xlfn.XLOOKUP(AF$34,Prosumer_ANE!$B$14:$B$33,Prosumer_ANE!$G$14:$G$33))+_xlfn.XLOOKUP(AF$34,Prosumer_ANE!$B$14:$B$33,Prosumer_ANE!$J$14:$J$33)+IF(Prosumer_ANE!$O32=0,Prosumer_ANE!$K32,Prosumer_ANE!$O32)+Prosumer_ANE!$T32+Prosumer_ANE!$R32+_xlfn.XLOOKUP(AF$34,Prosumer_ANE!$B$14:$B$33,Prosumer_ANE!$R$14:$R$33))</f>
        <v>0</v>
      </c>
      <c r="AG53" s="190">
        <f>IF(AG24=0,AG24,AG24+Prosumer_ANE!$I32+(Prosumer_ANE!$G32+_xlfn.XLOOKUP(AG$34,Prosumer_ANE!$B$14:$B$33,Prosumer_ANE!$G$14:$G$33))+_xlfn.XLOOKUP(AG$34,Prosumer_ANE!$B$14:$B$33,Prosumer_ANE!$J$14:$J$33)+IF(Prosumer_ANE!$O32=0,Prosumer_ANE!$K32,Prosumer_ANE!$O32)+Prosumer_ANE!$T32+Prosumer_ANE!$R32+_xlfn.XLOOKUP(AG$34,Prosumer_ANE!$B$14:$B$33,Prosumer_ANE!$R$14:$R$33))</f>
        <v>0</v>
      </c>
      <c r="AH53" s="190">
        <f>IF(AH24=0,AH24,AH24+Prosumer_ANE!$I32+(Prosumer_ANE!$G32+_xlfn.XLOOKUP(AH$34,Prosumer_ANE!$B$14:$B$33,Prosumer_ANE!$G$14:$G$33))+_xlfn.XLOOKUP(AH$34,Prosumer_ANE!$B$14:$B$33,Prosumer_ANE!$J$14:$J$33)+IF(Prosumer_ANE!$O32=0,Prosumer_ANE!$K32,Prosumer_ANE!$O32)+Prosumer_ANE!$T32+Prosumer_ANE!$R32+_xlfn.XLOOKUP(AH$34,Prosumer_ANE!$B$14:$B$33,Prosumer_ANE!$R$14:$R$33))</f>
        <v>0</v>
      </c>
      <c r="AI53" s="190">
        <f>IF(AI24=0,AI24,AI24+Prosumer_ANE!$I32+(Prosumer_ANE!$G32+_xlfn.XLOOKUP(AI$34,Prosumer_ANE!$B$14:$B$33,Prosumer_ANE!$G$14:$G$33))+_xlfn.XLOOKUP(AI$34,Prosumer_ANE!$B$14:$B$33,Prosumer_ANE!$J$14:$J$33)+IF(Prosumer_ANE!$O32=0,Prosumer_ANE!$K32,Prosumer_ANE!$O32)+Prosumer_ANE!$T32+Prosumer_ANE!$R32+_xlfn.XLOOKUP(AI$34,Prosumer_ANE!$B$14:$B$33,Prosumer_ANE!$R$14:$R$33))</f>
        <v>0</v>
      </c>
      <c r="AJ53" s="190">
        <f>IF(AJ24=0,AJ24,AJ24+Prosumer_ANE!$I32+(Prosumer_ANE!$G32+_xlfn.XLOOKUP(AJ$34,Prosumer_ANE!$B$14:$B$33,Prosumer_ANE!$G$14:$G$33))+_xlfn.XLOOKUP(AJ$34,Prosumer_ANE!$B$14:$B$33,Prosumer_ANE!$J$14:$J$33)+IF(Prosumer_ANE!$O32=0,Prosumer_ANE!$K32,Prosumer_ANE!$O32)+Prosumer_ANE!$T32+Prosumer_ANE!$R32+_xlfn.XLOOKUP(AJ$34,Prosumer_ANE!$B$14:$B$33,Prosumer_ANE!$R$14:$R$33))</f>
        <v>0</v>
      </c>
      <c r="AK53" s="190">
        <f>IF(AK24=0,AK24,AK24+Prosumer_ANE!$I32+(Prosumer_ANE!$G32+_xlfn.XLOOKUP(AK$34,Prosumer_ANE!$B$14:$B$33,Prosumer_ANE!$G$14:$G$33))+_xlfn.XLOOKUP(AK$34,Prosumer_ANE!$B$14:$B$33,Prosumer_ANE!$J$14:$J$33)+IF(Prosumer_ANE!$O32=0,Prosumer_ANE!$K32,Prosumer_ANE!$O32)+Prosumer_ANE!$T32+Prosumer_ANE!$R32+_xlfn.XLOOKUP(AK$34,Prosumer_ANE!$B$14:$B$33,Prosumer_ANE!$R$14:$R$33))</f>
        <v>0</v>
      </c>
      <c r="AL53" s="190">
        <f>IF(AL24=0,AL24,AL24+Prosumer_ANE!$I32+(Prosumer_ANE!$G32+_xlfn.XLOOKUP(AL$34,Prosumer_ANE!$B$14:$B$33,Prosumer_ANE!$G$14:$G$33))+_xlfn.XLOOKUP(AL$34,Prosumer_ANE!$B$14:$B$33,Prosumer_ANE!$J$14:$J$33)+IF(Prosumer_ANE!$O32=0,Prosumer_ANE!$K32,Prosumer_ANE!$O32)+Prosumer_ANE!$T32+Prosumer_ANE!$R32+_xlfn.XLOOKUP(AL$34,Prosumer_ANE!$B$14:$B$33,Prosumer_ANE!$R$14:$R$33))</f>
        <v>0</v>
      </c>
      <c r="AM53" s="190">
        <f>IF(AM24=0,AM24,AM24+Prosumer_ANE!$I32+(Prosumer_ANE!$G32+_xlfn.XLOOKUP(AM$34,Prosumer_ANE!$B$14:$B$33,Prosumer_ANE!$G$14:$G$33))+_xlfn.XLOOKUP(AM$34,Prosumer_ANE!$B$14:$B$33,Prosumer_ANE!$J$14:$J$33)+IF(Prosumer_ANE!$O32=0,Prosumer_ANE!$K32,Prosumer_ANE!$O32)+Prosumer_ANE!$T32+Prosumer_ANE!$R32+_xlfn.XLOOKUP(AM$34,Prosumer_ANE!$B$14:$B$33,Prosumer_ANE!$R$14:$R$33))</f>
        <v>0</v>
      </c>
      <c r="AN53" s="190">
        <f>IF(AN24=0,AN24,AN24+Prosumer_ANE!$I32+(Prosumer_ANE!$G32+_xlfn.XLOOKUP(AN$34,Prosumer_ANE!$B$14:$B$33,Prosumer_ANE!$G$14:$G$33))+_xlfn.XLOOKUP(AN$34,Prosumer_ANE!$B$14:$B$33,Prosumer_ANE!$J$14:$J$33)+IF(Prosumer_ANE!$O32=0,Prosumer_ANE!$K32,Prosumer_ANE!$O32)+Prosumer_ANE!$T32+Prosumer_ANE!$R32+_xlfn.XLOOKUP(AN$34,Prosumer_ANE!$B$14:$B$33,Prosumer_ANE!$R$14:$R$33))</f>
        <v>0</v>
      </c>
      <c r="AO53" s="190">
        <f>IF(AO24=0,AO24,AO24+Prosumer_ANE!$I32+(Prosumer_ANE!$G32+_xlfn.XLOOKUP(AO$34,Prosumer_ANE!$B$14:$B$33,Prosumer_ANE!$G$14:$G$33))+_xlfn.XLOOKUP(AO$34,Prosumer_ANE!$B$14:$B$33,Prosumer_ANE!$J$14:$J$33)+IF(Prosumer_ANE!$O32=0,Prosumer_ANE!$K32,Prosumer_ANE!$O32)+Prosumer_ANE!$T32+Prosumer_ANE!$R32+_xlfn.XLOOKUP(AO$34,Prosumer_ANE!$B$14:$B$33,Prosumer_ANE!$R$14:$R$33))</f>
        <v>0</v>
      </c>
      <c r="AP53" s="190">
        <f>IF(AP24=0,AP24,AP24+Prosumer_ANE!$I32+(Prosumer_ANE!$G32+_xlfn.XLOOKUP(AP$34,Prosumer_ANE!$B$14:$B$33,Prosumer_ANE!$G$14:$G$33))+_xlfn.XLOOKUP(AP$34,Prosumer_ANE!$B$14:$B$33,Prosumer_ANE!$J$14:$J$33)+IF(Prosumer_ANE!$O32=0,Prosumer_ANE!$K32,Prosumer_ANE!$O32)+Prosumer_ANE!$T32+Prosumer_ANE!$R32+_xlfn.XLOOKUP(AP$34,Prosumer_ANE!$B$14:$B$33,Prosumer_ANE!$R$14:$R$33))</f>
        <v>0</v>
      </c>
      <c r="AQ53" s="190">
        <f>IF(AQ24=0,AQ24,AQ24+Prosumer_ANE!$I32+(Prosumer_ANE!$G32+_xlfn.XLOOKUP(AQ$34,Prosumer_ANE!$B$14:$B$33,Prosumer_ANE!$G$14:$G$33))+_xlfn.XLOOKUP(AQ$34,Prosumer_ANE!$B$14:$B$33,Prosumer_ANE!$J$14:$J$33)+IF(Prosumer_ANE!$O32=0,Prosumer_ANE!$K32,Prosumer_ANE!$O32)+Prosumer_ANE!$T32+Prosumer_ANE!$R32+_xlfn.XLOOKUP(AQ$34,Prosumer_ANE!$B$14:$B$33,Prosumer_ANE!$R$14:$R$33))</f>
        <v>0</v>
      </c>
      <c r="AR53" s="190">
        <f>IF(AR24=0,AR24,AR24+Prosumer_ANE!$I32+(Prosumer_ANE!$G32+_xlfn.XLOOKUP(AR$34,Prosumer_ANE!$B$14:$B$33,Prosumer_ANE!$G$14:$G$33))+_xlfn.XLOOKUP(AR$34,Prosumer_ANE!$B$14:$B$33,Prosumer_ANE!$J$14:$J$33)+IF(Prosumer_ANE!$O32=0,Prosumer_ANE!$K32,Prosumer_ANE!$O32)+Prosumer_ANE!$T32+Prosumer_ANE!$R32+_xlfn.XLOOKUP(AR$34,Prosumer_ANE!$B$14:$B$33,Prosumer_ANE!$R$14:$R$33))</f>
        <v>0</v>
      </c>
      <c r="AS53" s="190">
        <f>IF(AS24=0,AS24,AS24+Prosumer_ANE!$I32+(Prosumer_ANE!$G32+_xlfn.XLOOKUP(AS$34,Prosumer_ANE!$B$14:$B$33,Prosumer_ANE!$G$14:$G$33))+_xlfn.XLOOKUP(AS$34,Prosumer_ANE!$B$14:$B$33,Prosumer_ANE!$J$14:$J$33)+IF(Prosumer_ANE!$O32=0,Prosumer_ANE!$K32,Prosumer_ANE!$O32)+Prosumer_ANE!$T32+Prosumer_ANE!$R32+_xlfn.XLOOKUP(AS$34,Prosumer_ANE!$B$14:$B$33,Prosumer_ANE!$R$14:$R$33))</f>
        <v>0</v>
      </c>
      <c r="AT53" s="190">
        <f>IF(AT24=0,AT24,AT24+Prosumer_ANE!$I32+(Prosumer_ANE!$G32+_xlfn.XLOOKUP(AT$34,Prosumer_ANE!$B$14:$B$33,Prosumer_ANE!$G$14:$G$33))+_xlfn.XLOOKUP(AT$34,Prosumer_ANE!$B$14:$B$33,Prosumer_ANE!$J$14:$J$33)+IF(Prosumer_ANE!$O32=0,Prosumer_ANE!$K32,Prosumer_ANE!$O32)+Prosumer_ANE!$T32+Prosumer_ANE!$R32+_xlfn.XLOOKUP(AT$34,Prosumer_ANE!$B$14:$B$33,Prosumer_ANE!$R$14:$R$33))</f>
        <v>0</v>
      </c>
      <c r="AU53" s="190">
        <f>IF(AU24=0,AU24,AU24+Prosumer_ANE!$I32+(Prosumer_ANE!$G32+_xlfn.XLOOKUP(AU$34,Prosumer_ANE!$B$14:$B$33,Prosumer_ANE!$G$14:$G$33))+_xlfn.XLOOKUP(AU$34,Prosumer_ANE!$B$14:$B$33,Prosumer_ANE!$J$14:$J$33)+IF(Prosumer_ANE!$O32=0,Prosumer_ANE!$K32,Prosumer_ANE!$O32)+Prosumer_ANE!$T32+Prosumer_ANE!$R32+_xlfn.XLOOKUP(AU$34,Prosumer_ANE!$B$14:$B$33,Prosumer_ANE!$R$14:$R$33))</f>
        <v>0</v>
      </c>
      <c r="AV53" s="109">
        <v>19</v>
      </c>
    </row>
    <row r="54" spans="1:48">
      <c r="B54" s="109">
        <v>20</v>
      </c>
      <c r="C54" s="190">
        <f>IF(C25=0,C25,C25+IF(Prosumer_ONE!$O33=0,Prosumer_ONE!$K33,Prosumer_ONE!$O33)+(Prosumer_ONE!$G33+_xlfn.XLOOKUP(C$34,Prosumer_ONE!$B$14:$B$33,Prosumer_ONE!$G$14:$G$33))+Prosumer_ONE!$I33+_xlfn.XLOOKUP(C$34,Prosumer_ONE!$B$14:$B$33,Prosumer_ONE!$J$14:$J$33)+Prosumer_ONE!$T33+Prosumer_ONE!$R33+_xlfn.XLOOKUP(C$34,Prosumer_ONE!$B$14:$B$33,Prosumer_ONE!$R$14:$R$33))</f>
        <v>0</v>
      </c>
      <c r="D54" s="190">
        <f>IF(D25=0,D25,D25+IF(Prosumer_ONE!$O33=0,Prosumer_ONE!$K33,Prosumer_ONE!$O33)+(Prosumer_ONE!$G33+_xlfn.XLOOKUP(D$34,Prosumer_ONE!$B$14:$B$33,Prosumer_ONE!$G$14:$G$33))+Prosumer_ONE!$I33+_xlfn.XLOOKUP(D$34,Prosumer_ONE!$B$14:$B$33,Prosumer_ONE!$J$14:$J$33)+Prosumer_ONE!$T33+Prosumer_ONE!$R33+_xlfn.XLOOKUP(D$34,Prosumer_ONE!$B$14:$B$33,Prosumer_ONE!$R$14:$R$33))</f>
        <v>0</v>
      </c>
      <c r="E54" s="190">
        <f>IF(E25=0,E25,E25+IF(Prosumer_ONE!$O33=0,Prosumer_ONE!$K33,Prosumer_ONE!$O33)+(Prosumer_ONE!$G33+_xlfn.XLOOKUP(E$34,Prosumer_ONE!$B$14:$B$33,Prosumer_ONE!$G$14:$G$33))+Prosumer_ONE!$I33+_xlfn.XLOOKUP(E$34,Prosumer_ONE!$B$14:$B$33,Prosumer_ONE!$J$14:$J$33)+Prosumer_ONE!$T33+Prosumer_ONE!$R33+_xlfn.XLOOKUP(E$34,Prosumer_ONE!$B$14:$B$33,Prosumer_ONE!$R$14:$R$33))</f>
        <v>0</v>
      </c>
      <c r="F54" s="190">
        <f>IF(F25=0,F25,F25+IF(Prosumer_ONE!$O33=0,Prosumer_ONE!$K33,Prosumer_ONE!$O33)+(Prosumer_ONE!$G33+_xlfn.XLOOKUP(F$34,Prosumer_ONE!$B$14:$B$33,Prosumer_ONE!$G$14:$G$33))+Prosumer_ONE!$I33+_xlfn.XLOOKUP(F$34,Prosumer_ONE!$B$14:$B$33,Prosumer_ONE!$J$14:$J$33)+Prosumer_ONE!$T33+Prosumer_ONE!$R33+_xlfn.XLOOKUP(F$34,Prosumer_ONE!$B$14:$B$33,Prosumer_ONE!$R$14:$R$33))</f>
        <v>0</v>
      </c>
      <c r="G54" s="190">
        <f>IF(G25=0,G25,G25+IF(Prosumer_ONE!$O33=0,Prosumer_ONE!$K33,Prosumer_ONE!$O33)+(Prosumer_ONE!$G33+_xlfn.XLOOKUP(G$34,Prosumer_ONE!$B$14:$B$33,Prosumer_ONE!$G$14:$G$33))+Prosumer_ONE!$I33+_xlfn.XLOOKUP(G$34,Prosumer_ONE!$B$14:$B$33,Prosumer_ONE!$J$14:$J$33)+Prosumer_ONE!$T33+Prosumer_ONE!$R33+_xlfn.XLOOKUP(G$34,Prosumer_ONE!$B$14:$B$33,Prosumer_ONE!$R$14:$R$33))</f>
        <v>0</v>
      </c>
      <c r="H54" s="190">
        <f>IF(H25=0,H25,H25+IF(Prosumer_ONE!$O33=0,Prosumer_ONE!$K33,Prosumer_ONE!$O33)+(Prosumer_ONE!$G33+_xlfn.XLOOKUP(H$34,Prosumer_ONE!$B$14:$B$33,Prosumer_ONE!$G$14:$G$33))+Prosumer_ONE!$I33+_xlfn.XLOOKUP(H$34,Prosumer_ONE!$B$14:$B$33,Prosumer_ONE!$J$14:$J$33)+Prosumer_ONE!$T33+Prosumer_ONE!$R33+_xlfn.XLOOKUP(H$34,Prosumer_ONE!$B$14:$B$33,Prosumer_ONE!$R$14:$R$33))</f>
        <v>0</v>
      </c>
      <c r="I54" s="190">
        <f>IF(I25=0,I25,I25+IF(Prosumer_ONE!$O33=0,Prosumer_ONE!$K33,Prosumer_ONE!$O33)+(Prosumer_ONE!$G33+_xlfn.XLOOKUP(I$34,Prosumer_ONE!$B$14:$B$33,Prosumer_ONE!$G$14:$G$33))+Prosumer_ONE!$I33+_xlfn.XLOOKUP(I$34,Prosumer_ONE!$B$14:$B$33,Prosumer_ONE!$J$14:$J$33)+Prosumer_ONE!$T33+Prosumer_ONE!$R33+_xlfn.XLOOKUP(I$34,Prosumer_ONE!$B$14:$B$33,Prosumer_ONE!$R$14:$R$33))</f>
        <v>0</v>
      </c>
      <c r="J54" s="190">
        <f>IF(J25=0,J25,J25+IF(Prosumer_ONE!$O33=0,Prosumer_ONE!$K33,Prosumer_ONE!$O33)+(Prosumer_ONE!$G33+_xlfn.XLOOKUP(J$34,Prosumer_ONE!$B$14:$B$33,Prosumer_ONE!$G$14:$G$33))+Prosumer_ONE!$I33+_xlfn.XLOOKUP(J$34,Prosumer_ONE!$B$14:$B$33,Prosumer_ONE!$J$14:$J$33)+Prosumer_ONE!$T33+Prosumer_ONE!$R33+_xlfn.XLOOKUP(J$34,Prosumer_ONE!$B$14:$B$33,Prosumer_ONE!$R$14:$R$33))</f>
        <v>0</v>
      </c>
      <c r="K54" s="190">
        <f>IF(K25=0,K25,K25+IF(Prosumer_ONE!$O33=0,Prosumer_ONE!$K33,Prosumer_ONE!$O33)+(Prosumer_ONE!$G33+_xlfn.XLOOKUP(K$34,Prosumer_ONE!$B$14:$B$33,Prosumer_ONE!$G$14:$G$33))+Prosumer_ONE!$I33+_xlfn.XLOOKUP(K$34,Prosumer_ONE!$B$14:$B$33,Prosumer_ONE!$J$14:$J$33)+Prosumer_ONE!$T33+Prosumer_ONE!$R33+_xlfn.XLOOKUP(K$34,Prosumer_ONE!$B$14:$B$33,Prosumer_ONE!$R$14:$R$33))</f>
        <v>0</v>
      </c>
      <c r="L54" s="190">
        <f>IF(L25=0,L25,L25+IF(Prosumer_ONE!$O33=0,Prosumer_ONE!$K33,Prosumer_ONE!$O33)+(Prosumer_ONE!$G33+_xlfn.XLOOKUP(L$34,Prosumer_ONE!$B$14:$B$33,Prosumer_ONE!$G$14:$G$33))+Prosumer_ONE!$I33+_xlfn.XLOOKUP(L$34,Prosumer_ONE!$B$14:$B$33,Prosumer_ONE!$J$14:$J$33)+Prosumer_ONE!$T33+Prosumer_ONE!$R33+_xlfn.XLOOKUP(L$34,Prosumer_ONE!$B$14:$B$33,Prosumer_ONE!$R$14:$R$33))</f>
        <v>0</v>
      </c>
      <c r="M54" s="190">
        <f>IF(M25=0,M25,M25+IF(Prosumer_ONE!$O33=0,Prosumer_ONE!$K33,Prosumer_ONE!$O33)+(Prosumer_ONE!$G33+_xlfn.XLOOKUP(M$34,Prosumer_ONE!$B$14:$B$33,Prosumer_ONE!$G$14:$G$33))+Prosumer_ONE!$I33+_xlfn.XLOOKUP(M$34,Prosumer_ONE!$B$14:$B$33,Prosumer_ONE!$J$14:$J$33)+Prosumer_ONE!$T33+Prosumer_ONE!$R33+_xlfn.XLOOKUP(M$34,Prosumer_ONE!$B$14:$B$33,Prosumer_ONE!$R$14:$R$33))</f>
        <v>0</v>
      </c>
      <c r="N54" s="190">
        <f>IF(N25=0,N25,N25+IF(Prosumer_ONE!$O33=0,Prosumer_ONE!$K33,Prosumer_ONE!$O33)+(Prosumer_ONE!$G33+_xlfn.XLOOKUP(N$34,Prosumer_ONE!$B$14:$B$33,Prosumer_ONE!$G$14:$G$33))+Prosumer_ONE!$I33+_xlfn.XLOOKUP(N$34,Prosumer_ONE!$B$14:$B$33,Prosumer_ONE!$J$14:$J$33)+Prosumer_ONE!$T33+Prosumer_ONE!$R33+_xlfn.XLOOKUP(N$34,Prosumer_ONE!$B$14:$B$33,Prosumer_ONE!$R$14:$R$33))</f>
        <v>0</v>
      </c>
      <c r="O54" s="190">
        <f>IF(O25=0,O25,O25+IF(Prosumer_ONE!$O33=0,Prosumer_ONE!$K33,Prosumer_ONE!$O33)+(Prosumer_ONE!$G33+_xlfn.XLOOKUP(O$34,Prosumer_ONE!$B$14:$B$33,Prosumer_ONE!$G$14:$G$33))+Prosumer_ONE!$I33+_xlfn.XLOOKUP(O$34,Prosumer_ONE!$B$14:$B$33,Prosumer_ONE!$J$14:$J$33)+Prosumer_ONE!$T33+Prosumer_ONE!$R33+_xlfn.XLOOKUP(O$34,Prosumer_ONE!$B$14:$B$33,Prosumer_ONE!$R$14:$R$33))</f>
        <v>0</v>
      </c>
      <c r="P54" s="190">
        <f>IF(P25=0,P25,P25+IF(Prosumer_ONE!$O33=0,Prosumer_ONE!$K33,Prosumer_ONE!$O33)+(Prosumer_ONE!$G33+_xlfn.XLOOKUP(P$34,Prosumer_ONE!$B$14:$B$33,Prosumer_ONE!$G$14:$G$33))+Prosumer_ONE!$I33+_xlfn.XLOOKUP(P$34,Prosumer_ONE!$B$14:$B$33,Prosumer_ONE!$J$14:$J$33)+Prosumer_ONE!$T33+Prosumer_ONE!$R33+_xlfn.XLOOKUP(P$34,Prosumer_ONE!$B$14:$B$33,Prosumer_ONE!$R$14:$R$33))</f>
        <v>0</v>
      </c>
      <c r="Q54" s="190">
        <f>IF(Q25=0,Q25,Q25+IF(Prosumer_ONE!$O33=0,Prosumer_ONE!$K33,Prosumer_ONE!$O33)+(Prosumer_ONE!$G33+_xlfn.XLOOKUP(Q$34,Prosumer_ONE!$B$14:$B$33,Prosumer_ONE!$G$14:$G$33))+Prosumer_ONE!$I33+_xlfn.XLOOKUP(Q$34,Prosumer_ONE!$B$14:$B$33,Prosumer_ONE!$J$14:$J$33)+Prosumer_ONE!$T33+Prosumer_ONE!$R33+_xlfn.XLOOKUP(Q$34,Prosumer_ONE!$B$14:$B$33,Prosumer_ONE!$R$14:$R$33))</f>
        <v>0</v>
      </c>
      <c r="R54" s="190">
        <f>IF(R25=0,R25,R25+IF(Prosumer_ONE!$O33=0,Prosumer_ONE!$K33,Prosumer_ONE!$O33)+(Prosumer_ONE!$G33+_xlfn.XLOOKUP(R$34,Prosumer_ONE!$B$14:$B$33,Prosumer_ONE!$G$14:$G$33))+Prosumer_ONE!$I33+_xlfn.XLOOKUP(R$34,Prosumer_ONE!$B$14:$B$33,Prosumer_ONE!$J$14:$J$33)+Prosumer_ONE!$T33+Prosumer_ONE!$R33+_xlfn.XLOOKUP(R$34,Prosumer_ONE!$B$14:$B$33,Prosumer_ONE!$R$14:$R$33))</f>
        <v>0</v>
      </c>
      <c r="S54" s="190">
        <f>IF(S25=0,S25,S25+IF(Prosumer_ONE!$O33=0,Prosumer_ONE!$K33,Prosumer_ONE!$O33)+(Prosumer_ONE!$G33+_xlfn.XLOOKUP(S$34,Prosumer_ONE!$B$14:$B$33,Prosumer_ONE!$G$14:$G$33))+Prosumer_ONE!$I33+_xlfn.XLOOKUP(S$34,Prosumer_ONE!$B$14:$B$33,Prosumer_ONE!$J$14:$J$33)+Prosumer_ONE!$T33+Prosumer_ONE!$R33+_xlfn.XLOOKUP(S$34,Prosumer_ONE!$B$14:$B$33,Prosumer_ONE!$R$14:$R$33))</f>
        <v>0</v>
      </c>
      <c r="T54" s="190">
        <f>IF(T25=0,T25,T25+IF(Prosumer_ONE!$O33=0,Prosumer_ONE!$K33,Prosumer_ONE!$O33)+(Prosumer_ONE!$G33+_xlfn.XLOOKUP(T$34,Prosumer_ONE!$B$14:$B$33,Prosumer_ONE!$G$14:$G$33))+Prosumer_ONE!$I33+_xlfn.XLOOKUP(T$34,Prosumer_ONE!$B$14:$B$33,Prosumer_ONE!$J$14:$J$33)+Prosumer_ONE!$T33+Prosumer_ONE!$R33+_xlfn.XLOOKUP(T$34,Prosumer_ONE!$B$14:$B$33,Prosumer_ONE!$R$14:$R$33))</f>
        <v>0</v>
      </c>
      <c r="U54" s="190">
        <f>IF(U25=0,U25,U25+IF(Prosumer_ONE!$O33=0,Prosumer_ONE!$K33,Prosumer_ONE!$O33)+(Prosumer_ONE!$G33+_xlfn.XLOOKUP(U$34,Prosumer_ONE!$B$14:$B$33,Prosumer_ONE!$G$14:$G$33))+Prosumer_ONE!$I33+_xlfn.XLOOKUP(U$34,Prosumer_ONE!$B$14:$B$33,Prosumer_ONE!$J$14:$J$33)+Prosumer_ONE!$T33+Prosumer_ONE!$R33+_xlfn.XLOOKUP(U$34,Prosumer_ONE!$B$14:$B$33,Prosumer_ONE!$R$14:$R$33))</f>
        <v>0</v>
      </c>
      <c r="V54" s="190">
        <f>IF(V25=0,V25,V25+IF(Prosumer_ONE!$O33=0,Prosumer_ONE!$K33,Prosumer_ONE!$O33)+(Prosumer_ONE!$G33+_xlfn.XLOOKUP(V$34,Prosumer_ONE!$B$14:$B$33,Prosumer_ONE!$G$14:$G$33))+Prosumer_ONE!$I33+_xlfn.XLOOKUP(V$34,Prosumer_ONE!$B$14:$B$33,Prosumer_ONE!$J$14:$J$33)+Prosumer_ONE!$T33+Prosumer_ONE!$R33+_xlfn.XLOOKUP(V$34,Prosumer_ONE!$B$14:$B$33,Prosumer_ONE!$R$14:$R$33))</f>
        <v>0</v>
      </c>
      <c r="W54" s="109">
        <v>20</v>
      </c>
      <c r="Y54" s="109">
        <v>39</v>
      </c>
      <c r="AA54" s="109">
        <v>20</v>
      </c>
      <c r="AB54" s="190">
        <f>IF(AB25=0,AB25,AB25+Prosumer_ANE!$I33+(Prosumer_ANE!$G33+_xlfn.XLOOKUP(AB$34,Prosumer_ANE!$B$14:$B$33,Prosumer_ANE!$G$14:$G$33))+_xlfn.XLOOKUP(AB$34,Prosumer_ANE!$B$14:$B$33,Prosumer_ANE!$J$14:$J$33)+IF(Prosumer_ANE!$O33=0,Prosumer_ANE!$K33,Prosumer_ANE!$O33)+Prosumer_ANE!$T33+Prosumer_ANE!$R33+_xlfn.XLOOKUP(AB$34,Prosumer_ANE!$B$14:$B$33,Prosumer_ANE!$R$14:$R$33))</f>
        <v>0</v>
      </c>
      <c r="AC54" s="190">
        <f>IF(AC25=0,AC25,AC25+Prosumer_ANE!$I33+(Prosumer_ANE!$G33+_xlfn.XLOOKUP(AC$34,Prosumer_ANE!$B$14:$B$33,Prosumer_ANE!$G$14:$G$33))+_xlfn.XLOOKUP(AC$34,Prosumer_ANE!$B$14:$B$33,Prosumer_ANE!$J$14:$J$33)+IF(Prosumer_ANE!$O33=0,Prosumer_ANE!$K33,Prosumer_ANE!$O33)+Prosumer_ANE!$T33+Prosumer_ANE!$R33+_xlfn.XLOOKUP(AC$34,Prosumer_ANE!$B$14:$B$33,Prosumer_ANE!$R$14:$R$33))</f>
        <v>0</v>
      </c>
      <c r="AD54" s="190">
        <f>IF(AD25=0,AD25,AD25+Prosumer_ANE!$I33+(Prosumer_ANE!$G33+_xlfn.XLOOKUP(AD$34,Prosumer_ANE!$B$14:$B$33,Prosumer_ANE!$G$14:$G$33))+_xlfn.XLOOKUP(AD$34,Prosumer_ANE!$B$14:$B$33,Prosumer_ANE!$J$14:$J$33)+IF(Prosumer_ANE!$O33=0,Prosumer_ANE!$K33,Prosumer_ANE!$O33)+Prosumer_ANE!$T33+Prosumer_ANE!$R33+_xlfn.XLOOKUP(AD$34,Prosumer_ANE!$B$14:$B$33,Prosumer_ANE!$R$14:$R$33))</f>
        <v>0</v>
      </c>
      <c r="AE54" s="190">
        <f>IF(AE25=0,AE25,AE25+Prosumer_ANE!$I33+(Prosumer_ANE!$G33+_xlfn.XLOOKUP(AE$34,Prosumer_ANE!$B$14:$B$33,Prosumer_ANE!$G$14:$G$33))+_xlfn.XLOOKUP(AE$34,Prosumer_ANE!$B$14:$B$33,Prosumer_ANE!$J$14:$J$33)+IF(Prosumer_ANE!$O33=0,Prosumer_ANE!$K33,Prosumer_ANE!$O33)+Prosumer_ANE!$T33+Prosumer_ANE!$R33+_xlfn.XLOOKUP(AE$34,Prosumer_ANE!$B$14:$B$33,Prosumer_ANE!$R$14:$R$33))</f>
        <v>0</v>
      </c>
      <c r="AF54" s="190">
        <f>IF(AF25=0,AF25,AF25+Prosumer_ANE!$I33+(Prosumer_ANE!$G33+_xlfn.XLOOKUP(AF$34,Prosumer_ANE!$B$14:$B$33,Prosumer_ANE!$G$14:$G$33))+_xlfn.XLOOKUP(AF$34,Prosumer_ANE!$B$14:$B$33,Prosumer_ANE!$J$14:$J$33)+IF(Prosumer_ANE!$O33=0,Prosumer_ANE!$K33,Prosumer_ANE!$O33)+Prosumer_ANE!$T33+Prosumer_ANE!$R33+_xlfn.XLOOKUP(AF$34,Prosumer_ANE!$B$14:$B$33,Prosumer_ANE!$R$14:$R$33))</f>
        <v>0</v>
      </c>
      <c r="AG54" s="190">
        <f>IF(AG25=0,AG25,AG25+Prosumer_ANE!$I33+(Prosumer_ANE!$G33+_xlfn.XLOOKUP(AG$34,Prosumer_ANE!$B$14:$B$33,Prosumer_ANE!$G$14:$G$33))+_xlfn.XLOOKUP(AG$34,Prosumer_ANE!$B$14:$B$33,Prosumer_ANE!$J$14:$J$33)+IF(Prosumer_ANE!$O33=0,Prosumer_ANE!$K33,Prosumer_ANE!$O33)+Prosumer_ANE!$T33+Prosumer_ANE!$R33+_xlfn.XLOOKUP(AG$34,Prosumer_ANE!$B$14:$B$33,Prosumer_ANE!$R$14:$R$33))</f>
        <v>0</v>
      </c>
      <c r="AH54" s="190">
        <f>IF(AH25=0,AH25,AH25+Prosumer_ANE!$I33+(Prosumer_ANE!$G33+_xlfn.XLOOKUP(AH$34,Prosumer_ANE!$B$14:$B$33,Prosumer_ANE!$G$14:$G$33))+_xlfn.XLOOKUP(AH$34,Prosumer_ANE!$B$14:$B$33,Prosumer_ANE!$J$14:$J$33)+IF(Prosumer_ANE!$O33=0,Prosumer_ANE!$K33,Prosumer_ANE!$O33)+Prosumer_ANE!$T33+Prosumer_ANE!$R33+_xlfn.XLOOKUP(AH$34,Prosumer_ANE!$B$14:$B$33,Prosumer_ANE!$R$14:$R$33))</f>
        <v>0</v>
      </c>
      <c r="AI54" s="190">
        <f>IF(AI25=0,AI25,AI25+Prosumer_ANE!$I33+(Prosumer_ANE!$G33+_xlfn.XLOOKUP(AI$34,Prosumer_ANE!$B$14:$B$33,Prosumer_ANE!$G$14:$G$33))+_xlfn.XLOOKUP(AI$34,Prosumer_ANE!$B$14:$B$33,Prosumer_ANE!$J$14:$J$33)+IF(Prosumer_ANE!$O33=0,Prosumer_ANE!$K33,Prosumer_ANE!$O33)+Prosumer_ANE!$T33+Prosumer_ANE!$R33+_xlfn.XLOOKUP(AI$34,Prosumer_ANE!$B$14:$B$33,Prosumer_ANE!$R$14:$R$33))</f>
        <v>0</v>
      </c>
      <c r="AJ54" s="190">
        <f>IF(AJ25=0,AJ25,AJ25+Prosumer_ANE!$I33+(Prosumer_ANE!$G33+_xlfn.XLOOKUP(AJ$34,Prosumer_ANE!$B$14:$B$33,Prosumer_ANE!$G$14:$G$33))+_xlfn.XLOOKUP(AJ$34,Prosumer_ANE!$B$14:$B$33,Prosumer_ANE!$J$14:$J$33)+IF(Prosumer_ANE!$O33=0,Prosumer_ANE!$K33,Prosumer_ANE!$O33)+Prosumer_ANE!$T33+Prosumer_ANE!$R33+_xlfn.XLOOKUP(AJ$34,Prosumer_ANE!$B$14:$B$33,Prosumer_ANE!$R$14:$R$33))</f>
        <v>0</v>
      </c>
      <c r="AK54" s="190">
        <f>IF(AK25=0,AK25,AK25+Prosumer_ANE!$I33+(Prosumer_ANE!$G33+_xlfn.XLOOKUP(AK$34,Prosumer_ANE!$B$14:$B$33,Prosumer_ANE!$G$14:$G$33))+_xlfn.XLOOKUP(AK$34,Prosumer_ANE!$B$14:$B$33,Prosumer_ANE!$J$14:$J$33)+IF(Prosumer_ANE!$O33=0,Prosumer_ANE!$K33,Prosumer_ANE!$O33)+Prosumer_ANE!$T33+Prosumer_ANE!$R33+_xlfn.XLOOKUP(AK$34,Prosumer_ANE!$B$14:$B$33,Prosumer_ANE!$R$14:$R$33))</f>
        <v>0</v>
      </c>
      <c r="AL54" s="190">
        <f>IF(AL25=0,AL25,AL25+Prosumer_ANE!$I33+(Prosumer_ANE!$G33+_xlfn.XLOOKUP(AL$34,Prosumer_ANE!$B$14:$B$33,Prosumer_ANE!$G$14:$G$33))+_xlfn.XLOOKUP(AL$34,Prosumer_ANE!$B$14:$B$33,Prosumer_ANE!$J$14:$J$33)+IF(Prosumer_ANE!$O33=0,Prosumer_ANE!$K33,Prosumer_ANE!$O33)+Prosumer_ANE!$T33+Prosumer_ANE!$R33+_xlfn.XLOOKUP(AL$34,Prosumer_ANE!$B$14:$B$33,Prosumer_ANE!$R$14:$R$33))</f>
        <v>0</v>
      </c>
      <c r="AM54" s="190">
        <f>IF(AM25=0,AM25,AM25+Prosumer_ANE!$I33+(Prosumer_ANE!$G33+_xlfn.XLOOKUP(AM$34,Prosumer_ANE!$B$14:$B$33,Prosumer_ANE!$G$14:$G$33))+_xlfn.XLOOKUP(AM$34,Prosumer_ANE!$B$14:$B$33,Prosumer_ANE!$J$14:$J$33)+IF(Prosumer_ANE!$O33=0,Prosumer_ANE!$K33,Prosumer_ANE!$O33)+Prosumer_ANE!$T33+Prosumer_ANE!$R33+_xlfn.XLOOKUP(AM$34,Prosumer_ANE!$B$14:$B$33,Prosumer_ANE!$R$14:$R$33))</f>
        <v>0</v>
      </c>
      <c r="AN54" s="190">
        <f>IF(AN25=0,AN25,AN25+Prosumer_ANE!$I33+(Prosumer_ANE!$G33+_xlfn.XLOOKUP(AN$34,Prosumer_ANE!$B$14:$B$33,Prosumer_ANE!$G$14:$G$33))+_xlfn.XLOOKUP(AN$34,Prosumer_ANE!$B$14:$B$33,Prosumer_ANE!$J$14:$J$33)+IF(Prosumer_ANE!$O33=0,Prosumer_ANE!$K33,Prosumer_ANE!$O33)+Prosumer_ANE!$T33+Prosumer_ANE!$R33+_xlfn.XLOOKUP(AN$34,Prosumer_ANE!$B$14:$B$33,Prosumer_ANE!$R$14:$R$33))</f>
        <v>0</v>
      </c>
      <c r="AO54" s="190">
        <f>IF(AO25=0,AO25,AO25+Prosumer_ANE!$I33+(Prosumer_ANE!$G33+_xlfn.XLOOKUP(AO$34,Prosumer_ANE!$B$14:$B$33,Prosumer_ANE!$G$14:$G$33))+_xlfn.XLOOKUP(AO$34,Prosumer_ANE!$B$14:$B$33,Prosumer_ANE!$J$14:$J$33)+IF(Prosumer_ANE!$O33=0,Prosumer_ANE!$K33,Prosumer_ANE!$O33)+Prosumer_ANE!$T33+Prosumer_ANE!$R33+_xlfn.XLOOKUP(AO$34,Prosumer_ANE!$B$14:$B$33,Prosumer_ANE!$R$14:$R$33))</f>
        <v>0</v>
      </c>
      <c r="AP54" s="190">
        <f>IF(AP25=0,AP25,AP25+Prosumer_ANE!$I33+(Prosumer_ANE!$G33+_xlfn.XLOOKUP(AP$34,Prosumer_ANE!$B$14:$B$33,Prosumer_ANE!$G$14:$G$33))+_xlfn.XLOOKUP(AP$34,Prosumer_ANE!$B$14:$B$33,Prosumer_ANE!$J$14:$J$33)+IF(Prosumer_ANE!$O33=0,Prosumer_ANE!$K33,Prosumer_ANE!$O33)+Prosumer_ANE!$T33+Prosumer_ANE!$R33+_xlfn.XLOOKUP(AP$34,Prosumer_ANE!$B$14:$B$33,Prosumer_ANE!$R$14:$R$33))</f>
        <v>0</v>
      </c>
      <c r="AQ54" s="190">
        <f>IF(AQ25=0,AQ25,AQ25+Prosumer_ANE!$I33+(Prosumer_ANE!$G33+_xlfn.XLOOKUP(AQ$34,Prosumer_ANE!$B$14:$B$33,Prosumer_ANE!$G$14:$G$33))+_xlfn.XLOOKUP(AQ$34,Prosumer_ANE!$B$14:$B$33,Prosumer_ANE!$J$14:$J$33)+IF(Prosumer_ANE!$O33=0,Prosumer_ANE!$K33,Prosumer_ANE!$O33)+Prosumer_ANE!$T33+Prosumer_ANE!$R33+_xlfn.XLOOKUP(AQ$34,Prosumer_ANE!$B$14:$B$33,Prosumer_ANE!$R$14:$R$33))</f>
        <v>0</v>
      </c>
      <c r="AR54" s="190">
        <f>IF(AR25=0,AR25,AR25+Prosumer_ANE!$I33+(Prosumer_ANE!$G33+_xlfn.XLOOKUP(AR$34,Prosumer_ANE!$B$14:$B$33,Prosumer_ANE!$G$14:$G$33))+_xlfn.XLOOKUP(AR$34,Prosumer_ANE!$B$14:$B$33,Prosumer_ANE!$J$14:$J$33)+IF(Prosumer_ANE!$O33=0,Prosumer_ANE!$K33,Prosumer_ANE!$O33)+Prosumer_ANE!$T33+Prosumer_ANE!$R33+_xlfn.XLOOKUP(AR$34,Prosumer_ANE!$B$14:$B$33,Prosumer_ANE!$R$14:$R$33))</f>
        <v>0</v>
      </c>
      <c r="AS54" s="190">
        <f>IF(AS25=0,AS25,AS25+Prosumer_ANE!$I33+(Prosumer_ANE!$G33+_xlfn.XLOOKUP(AS$34,Prosumer_ANE!$B$14:$B$33,Prosumer_ANE!$G$14:$G$33))+_xlfn.XLOOKUP(AS$34,Prosumer_ANE!$B$14:$B$33,Prosumer_ANE!$J$14:$J$33)+IF(Prosumer_ANE!$O33=0,Prosumer_ANE!$K33,Prosumer_ANE!$O33)+Prosumer_ANE!$T33+Prosumer_ANE!$R33+_xlfn.XLOOKUP(AS$34,Prosumer_ANE!$B$14:$B$33,Prosumer_ANE!$R$14:$R$33))</f>
        <v>0</v>
      </c>
      <c r="AT54" s="190">
        <f>IF(AT25=0,AT25,AT25+Prosumer_ANE!$I33+(Prosumer_ANE!$G33+_xlfn.XLOOKUP(AT$34,Prosumer_ANE!$B$14:$B$33,Prosumer_ANE!$G$14:$G$33))+_xlfn.XLOOKUP(AT$34,Prosumer_ANE!$B$14:$B$33,Prosumer_ANE!$J$14:$J$33)+IF(Prosumer_ANE!$O33=0,Prosumer_ANE!$K33,Prosumer_ANE!$O33)+Prosumer_ANE!$T33+Prosumer_ANE!$R33+_xlfn.XLOOKUP(AT$34,Prosumer_ANE!$B$14:$B$33,Prosumer_ANE!$R$14:$R$33))</f>
        <v>0</v>
      </c>
      <c r="AU54" s="190">
        <f>IF(AU25=0,AU25,AU25+Prosumer_ANE!$I33+(Prosumer_ANE!$G33+_xlfn.XLOOKUP(AU$34,Prosumer_ANE!$B$14:$B$33,Prosumer_ANE!$G$14:$G$33))+_xlfn.XLOOKUP(AU$34,Prosumer_ANE!$B$14:$B$33,Prosumer_ANE!$J$14:$J$33)+IF(Prosumer_ANE!$O33=0,Prosumer_ANE!$K33,Prosumer_ANE!$O33)+Prosumer_ANE!$T33+Prosumer_ANE!$R33+_xlfn.XLOOKUP(AU$34,Prosumer_ANE!$B$14:$B$33,Prosumer_ANE!$R$14:$R$33))</f>
        <v>0</v>
      </c>
      <c r="AV54" s="109">
        <v>20</v>
      </c>
    </row>
    <row r="55" spans="1:48">
      <c r="C55" s="130">
        <f>MAX(C35:C54)</f>
        <v>68.26217465940752</v>
      </c>
      <c r="D55" s="130">
        <f t="shared" ref="D55:V55" si="2">MAX(D35:D54)</f>
        <v>68.26217465940752</v>
      </c>
      <c r="E55" s="130">
        <f t="shared" si="2"/>
        <v>79.989430235137931</v>
      </c>
      <c r="F55" s="130">
        <f t="shared" si="2"/>
        <v>67.199991268481938</v>
      </c>
      <c r="G55" s="130">
        <f t="shared" si="2"/>
        <v>79.989430235137931</v>
      </c>
      <c r="H55" s="130">
        <f t="shared" si="2"/>
        <v>0</v>
      </c>
      <c r="I55" s="130">
        <f t="shared" si="2"/>
        <v>0</v>
      </c>
      <c r="J55" s="130">
        <f t="shared" si="2"/>
        <v>0</v>
      </c>
      <c r="K55" s="130">
        <f t="shared" si="2"/>
        <v>0</v>
      </c>
      <c r="L55" s="130">
        <f t="shared" si="2"/>
        <v>0</v>
      </c>
      <c r="M55" s="130">
        <f t="shared" si="2"/>
        <v>0</v>
      </c>
      <c r="N55" s="130">
        <f t="shared" si="2"/>
        <v>0</v>
      </c>
      <c r="O55" s="130">
        <f t="shared" si="2"/>
        <v>0</v>
      </c>
      <c r="P55" s="130">
        <f t="shared" si="2"/>
        <v>0</v>
      </c>
      <c r="Q55" s="130">
        <f t="shared" si="2"/>
        <v>0</v>
      </c>
      <c r="R55" s="130">
        <f t="shared" si="2"/>
        <v>0</v>
      </c>
      <c r="S55" s="130">
        <f t="shared" si="2"/>
        <v>0</v>
      </c>
      <c r="T55" s="130">
        <f t="shared" si="2"/>
        <v>0</v>
      </c>
      <c r="U55" s="130">
        <f t="shared" si="2"/>
        <v>0</v>
      </c>
      <c r="V55" s="130">
        <f t="shared" si="2"/>
        <v>0</v>
      </c>
      <c r="AB55" s="177">
        <f>MAX(AB35:AB54)</f>
        <v>190.71752405238183</v>
      </c>
      <c r="AC55" s="177">
        <f t="shared" ref="AC55:AU55" si="3">MAX(AC35:AC54)</f>
        <v>170.54411428999148</v>
      </c>
      <c r="AD55" s="177">
        <f t="shared" si="3"/>
        <v>165.60235446088654</v>
      </c>
      <c r="AE55" s="177">
        <f t="shared" si="3"/>
        <v>180.55164359569386</v>
      </c>
      <c r="AF55" s="177">
        <f t="shared" si="3"/>
        <v>196.99939741227757</v>
      </c>
      <c r="AG55" s="177">
        <f t="shared" si="3"/>
        <v>0</v>
      </c>
      <c r="AH55" s="177">
        <f t="shared" si="3"/>
        <v>0</v>
      </c>
      <c r="AI55" s="177">
        <f t="shared" si="3"/>
        <v>0</v>
      </c>
      <c r="AJ55" s="177">
        <f t="shared" si="3"/>
        <v>0</v>
      </c>
      <c r="AK55" s="177">
        <f t="shared" si="3"/>
        <v>0</v>
      </c>
      <c r="AL55" s="177">
        <f t="shared" si="3"/>
        <v>0</v>
      </c>
      <c r="AM55" s="177">
        <f t="shared" si="3"/>
        <v>0</v>
      </c>
      <c r="AN55" s="177">
        <f t="shared" si="3"/>
        <v>0</v>
      </c>
      <c r="AO55" s="177">
        <f t="shared" si="3"/>
        <v>0</v>
      </c>
      <c r="AP55" s="177">
        <f t="shared" si="3"/>
        <v>0</v>
      </c>
      <c r="AQ55" s="177">
        <f t="shared" si="3"/>
        <v>0</v>
      </c>
      <c r="AR55" s="177">
        <f t="shared" si="3"/>
        <v>0</v>
      </c>
      <c r="AS55" s="177">
        <f t="shared" si="3"/>
        <v>0</v>
      </c>
      <c r="AT55" s="177">
        <f t="shared" si="3"/>
        <v>0</v>
      </c>
      <c r="AU55" s="177">
        <f t="shared" si="3"/>
        <v>0</v>
      </c>
    </row>
    <row r="56" spans="1:48">
      <c r="B56" s="109" t="s">
        <v>35</v>
      </c>
      <c r="C56" s="130">
        <f>MAX(C35)</f>
        <v>0</v>
      </c>
      <c r="D56" s="130">
        <f>MAX(D35:D36)</f>
        <v>68.26217465940752</v>
      </c>
      <c r="E56" s="130">
        <f>MAX(E35:E37)</f>
        <v>68.18409260602553</v>
      </c>
      <c r="F56" s="130">
        <f>MAX(F35:F38)</f>
        <v>67.199991268481938</v>
      </c>
      <c r="G56" s="130">
        <f>MAX(G35:G39)</f>
        <v>79.989430235137931</v>
      </c>
      <c r="H56" s="130">
        <f>MAX(H35:H40)</f>
        <v>0</v>
      </c>
      <c r="I56" s="130">
        <f>MAX(I35:I41)</f>
        <v>0</v>
      </c>
      <c r="J56" s="130">
        <f>MAX(J35:J42)</f>
        <v>0</v>
      </c>
      <c r="K56" s="130">
        <f>MAX(K35:K43)</f>
        <v>0</v>
      </c>
      <c r="L56" s="130">
        <f>MAX(L35:L44)</f>
        <v>0</v>
      </c>
      <c r="M56" s="130">
        <f>MAX(M35:M45)</f>
        <v>0</v>
      </c>
      <c r="N56" s="130">
        <f>MAX(N35:N46)</f>
        <v>0</v>
      </c>
      <c r="O56" s="130">
        <f>MAX(O35:O47)</f>
        <v>0</v>
      </c>
      <c r="P56" s="130">
        <f>MAX(P35:P48)</f>
        <v>0</v>
      </c>
      <c r="Q56" s="130">
        <f>MAX(Q35:Q49)</f>
        <v>0</v>
      </c>
      <c r="R56" s="130">
        <f>MAX(R35:R50)</f>
        <v>0</v>
      </c>
      <c r="S56" s="130">
        <f>MAX(S35:S51)</f>
        <v>0</v>
      </c>
      <c r="T56" s="130">
        <f>MAX(T35:T52)</f>
        <v>0</v>
      </c>
      <c r="U56" s="130">
        <f>MAX(U35:U53)</f>
        <v>0</v>
      </c>
      <c r="V56" s="130">
        <f>MAX(V35:V54)</f>
        <v>0</v>
      </c>
      <c r="AA56" s="109" t="s">
        <v>35</v>
      </c>
      <c r="AB56" s="130">
        <f>MAX(AB35)</f>
        <v>0</v>
      </c>
      <c r="AC56" s="130">
        <f>MAX(AC35:AC36)</f>
        <v>150.60205574636078</v>
      </c>
      <c r="AD56" s="130">
        <f>MAX(AD35:AD37)</f>
        <v>165.60235446088654</v>
      </c>
      <c r="AE56" s="130">
        <f>MAX(AE35:AE38)</f>
        <v>180.55164359569386</v>
      </c>
      <c r="AF56" s="130">
        <f>MAX(AF35:AF39)</f>
        <v>196.99939741227757</v>
      </c>
      <c r="AG56" s="130">
        <f>MAX(AG35:AG40)</f>
        <v>0</v>
      </c>
      <c r="AH56" s="130">
        <f>MAX(AH35:AH41)</f>
        <v>0</v>
      </c>
      <c r="AI56" s="130">
        <f>MAX(AI35:AI42)</f>
        <v>0</v>
      </c>
      <c r="AJ56" s="130">
        <f>MAX(AJ35:AJ43)</f>
        <v>0</v>
      </c>
      <c r="AK56" s="130">
        <f>MAX(AK35:AK44)</f>
        <v>0</v>
      </c>
      <c r="AL56" s="130">
        <f>MAX(AL35:AL45)</f>
        <v>0</v>
      </c>
      <c r="AM56" s="130">
        <f>MAX(AM35:AM46)</f>
        <v>0</v>
      </c>
      <c r="AN56" s="130">
        <f>MAX(AN35:AN47)</f>
        <v>0</v>
      </c>
      <c r="AO56" s="130">
        <f>MAX(AO35:AO48)</f>
        <v>0</v>
      </c>
      <c r="AP56" s="130">
        <f>MAX(AP35:AP49)</f>
        <v>0</v>
      </c>
      <c r="AQ56" s="130">
        <f>MAX(AQ35:AQ50)</f>
        <v>0</v>
      </c>
      <c r="AR56" s="130">
        <f>MAX(AR35:AR51)</f>
        <v>0</v>
      </c>
      <c r="AS56" s="130">
        <f>MAX(AS35:AS52)</f>
        <v>0</v>
      </c>
      <c r="AT56" s="130">
        <f>MAX(AT35:AT53)</f>
        <v>0</v>
      </c>
      <c r="AU56" s="130">
        <f>MAX(AU35:AU54)</f>
        <v>0</v>
      </c>
    </row>
    <row r="57" spans="1:48">
      <c r="B57" s="109" t="s">
        <v>36</v>
      </c>
      <c r="C57" s="130">
        <f>MAX(C36:C54)</f>
        <v>68.26217465940752</v>
      </c>
      <c r="D57" s="130">
        <f>MAX(D37:D54)</f>
        <v>67.661911662603146</v>
      </c>
      <c r="E57" s="130">
        <f>MAX(E38:E54)</f>
        <v>79.989430235137931</v>
      </c>
      <c r="F57" s="130">
        <f>MAX(F39:F54)</f>
        <v>67.199991268481938</v>
      </c>
      <c r="G57" s="130">
        <f>MAX(G40:G54)</f>
        <v>0</v>
      </c>
      <c r="H57" s="130">
        <f>MAX(H41:H54)</f>
        <v>0</v>
      </c>
      <c r="I57" s="130">
        <f>MAX(I42:I54)</f>
        <v>0</v>
      </c>
      <c r="J57" s="130">
        <f>MAX(J43:J54)</f>
        <v>0</v>
      </c>
      <c r="K57" s="130">
        <f>MAX(K44:K54)</f>
        <v>0</v>
      </c>
      <c r="L57" s="130">
        <f>MAX(L45:L54)</f>
        <v>0</v>
      </c>
      <c r="M57" s="130">
        <f>MAX(M46:M54)</f>
        <v>0</v>
      </c>
      <c r="N57" s="130">
        <f>MAX(N47:N54)</f>
        <v>0</v>
      </c>
      <c r="O57" s="130">
        <f>MAX(O48:O54)</f>
        <v>0</v>
      </c>
      <c r="P57" s="130">
        <f>MAX(P49:P54)</f>
        <v>0</v>
      </c>
      <c r="Q57" s="130">
        <f>MAX(Q50:Q54)</f>
        <v>0</v>
      </c>
      <c r="R57" s="130">
        <f>MAX(R51:R54)</f>
        <v>0</v>
      </c>
      <c r="S57" s="130">
        <f>MAX(S52:S54)</f>
        <v>0</v>
      </c>
      <c r="T57" s="130">
        <f>MAX(T53:T54)</f>
        <v>0</v>
      </c>
      <c r="U57" s="130">
        <f>MAX(U54)</f>
        <v>0</v>
      </c>
      <c r="V57" s="130">
        <f>MAX(V54)</f>
        <v>0</v>
      </c>
      <c r="AA57" s="109" t="s">
        <v>36</v>
      </c>
      <c r="AB57" s="130">
        <f>MAX(AB36:AB54)</f>
        <v>190.71752405238183</v>
      </c>
      <c r="AC57" s="130">
        <f>MAX(AC37:AC54)</f>
        <v>170.54411428999148</v>
      </c>
      <c r="AD57" s="130">
        <f>MAX(AD38:AD54)</f>
        <v>155.38765146870173</v>
      </c>
      <c r="AE57" s="130">
        <f>MAX(AE39:AE54)</f>
        <v>121.49852669242091</v>
      </c>
      <c r="AF57" s="130">
        <f>MAX(AF40:AF54)</f>
        <v>0</v>
      </c>
      <c r="AG57" s="130">
        <f>MAX(AG41:AG54)</f>
        <v>0</v>
      </c>
      <c r="AH57" s="130">
        <f>MAX(AH42:AH54)</f>
        <v>0</v>
      </c>
      <c r="AI57" s="130">
        <f>MAX(AI43:AI54)</f>
        <v>0</v>
      </c>
      <c r="AJ57" s="130">
        <f>MAX(AJ44:AJ54)</f>
        <v>0</v>
      </c>
      <c r="AK57" s="130">
        <f>MAX(AK45:AK54)</f>
        <v>0</v>
      </c>
      <c r="AL57" s="130">
        <f>MAX(AL46:AL54)</f>
        <v>0</v>
      </c>
      <c r="AM57" s="130">
        <f>MAX(AM47:AM54)</f>
        <v>0</v>
      </c>
      <c r="AN57" s="130">
        <f>MAX(AN48:AN54)</f>
        <v>0</v>
      </c>
      <c r="AO57" s="130">
        <f>MAX(AO49:AO54)</f>
        <v>0</v>
      </c>
      <c r="AP57" s="130">
        <f>MAX(AP50:AP54)</f>
        <v>0</v>
      </c>
      <c r="AQ57" s="130">
        <f>MAX(AQ51:AQ54)</f>
        <v>0</v>
      </c>
      <c r="AR57" s="130">
        <f>MAX(AR52:AR54)</f>
        <v>0</v>
      </c>
      <c r="AS57" s="130">
        <f>MAX(AS53:AS54)</f>
        <v>0</v>
      </c>
      <c r="AT57" s="130">
        <f>MAX(AT54)</f>
        <v>0</v>
      </c>
      <c r="AU57" s="130">
        <f>MAX(AU54)</f>
        <v>0</v>
      </c>
    </row>
    <row r="59" spans="1:48">
      <c r="A59" s="118" t="s">
        <v>439</v>
      </c>
      <c r="B59" s="178" t="s">
        <v>462</v>
      </c>
      <c r="C59" s="179">
        <v>5</v>
      </c>
      <c r="Z59" s="118" t="s">
        <v>439</v>
      </c>
      <c r="AA59" s="178" t="s">
        <v>449</v>
      </c>
      <c r="AB59" s="173">
        <v>1</v>
      </c>
      <c r="AE59" s="119"/>
    </row>
    <row r="60" spans="1:48">
      <c r="B60" s="178" t="s">
        <v>461</v>
      </c>
      <c r="C60" s="173">
        <v>4</v>
      </c>
      <c r="AA60" s="178" t="s">
        <v>450</v>
      </c>
      <c r="AB60" s="179">
        <v>3</v>
      </c>
    </row>
    <row r="61" spans="1:48">
      <c r="C61" s="125" t="s">
        <v>448</v>
      </c>
      <c r="K61" s="125"/>
      <c r="AB61" s="125" t="s">
        <v>448</v>
      </c>
    </row>
    <row r="62" spans="1:48">
      <c r="B62" s="109" t="s">
        <v>442</v>
      </c>
      <c r="C62" s="125">
        <f>VLOOKUP(C$60,auxiliary_calculations!A$92:U$112, MATCH(C$59, auxiliary_calculations!A$92:U$92,0),FALSE)</f>
        <v>3.454605478676239</v>
      </c>
      <c r="E62" s="131"/>
      <c r="K62" s="125"/>
      <c r="AA62" s="109" t="s">
        <v>442</v>
      </c>
      <c r="AB62" s="125">
        <f>VLOOKUP(AB$60,auxiliary_calculations!Z$92:AT$112, MATCH(AB$59, auxiliary_calculations!Z$92:AT$92,0),FALSE)</f>
        <v>42.239083541032571</v>
      </c>
      <c r="AD62" s="131"/>
    </row>
    <row r="63" spans="1:48">
      <c r="B63" s="109" t="s">
        <v>453</v>
      </c>
      <c r="C63" s="125">
        <f>VLOOKUP(C$60,auxiliary_calculations!A$120:U$140, MATCH(C$59, auxiliary_calculations!A$120:U$120,0),FALSE)</f>
        <v>36.534824756461695</v>
      </c>
      <c r="E63" s="125"/>
      <c r="AA63" s="109" t="s">
        <v>453</v>
      </c>
      <c r="AB63" s="125">
        <f>VLOOKUP(AB$60,auxiliary_calculations!Z$120:AT$140, MATCH(AB$59, auxiliary_calculations!Z$120:AT$120,0),FALSE)</f>
        <v>58.909238599963118</v>
      </c>
      <c r="AD63" s="125"/>
    </row>
    <row r="64" spans="1:48">
      <c r="B64" s="109" t="s">
        <v>440</v>
      </c>
      <c r="C64" s="125">
        <f>VLOOKUP(C$60,auxiliary_calculations!A$148:U$168, MATCH(C$59, auxiliary_calculations!A$148:U$148,0),FALSE)</f>
        <v>20</v>
      </c>
      <c r="AA64" s="109" t="s">
        <v>440</v>
      </c>
      <c r="AB64" s="125">
        <f>VLOOKUP(AB$60,auxiliary_calculations!Z$148:AT$168, MATCH(AB$59, auxiliary_calculations!Z$148:AT$148,0),FALSE)</f>
        <v>20</v>
      </c>
    </row>
    <row r="65" spans="2:30">
      <c r="B65" s="109" t="s">
        <v>441</v>
      </c>
      <c r="C65" s="125">
        <f>VLOOKUP(C$60,auxiliary_calculations!A$176:U$196, MATCH(C$59, auxiliary_calculations!A$176:U$176,0),FALSE)</f>
        <v>20</v>
      </c>
      <c r="K65" s="125"/>
      <c r="AA65" s="109" t="s">
        <v>441</v>
      </c>
      <c r="AB65" s="125">
        <f>VLOOKUP(AB$60,auxiliary_calculations!Z$176:AT$196, MATCH(AB$59, auxiliary_calculations!Z$176:AT$176,0),FALSE)</f>
        <v>20</v>
      </c>
    </row>
    <row r="66" spans="2:30">
      <c r="B66" s="109" t="s">
        <v>443</v>
      </c>
      <c r="C66" s="125">
        <f>VLOOKUP(C$60,auxiliary_calculations!A$204:U$224, MATCH(C$59, auxiliary_calculations!A$204:U$204,0),FALSE)</f>
        <v>0</v>
      </c>
      <c r="K66" s="125"/>
      <c r="AA66" s="109" t="s">
        <v>443</v>
      </c>
      <c r="AB66" s="125">
        <f>VLOOKUP(AB$60,auxiliary_calculations!Z$204:AT$224, MATCH(AB$59, auxiliary_calculations!Z$204:AT$204,0),FALSE)</f>
        <v>0</v>
      </c>
    </row>
    <row r="67" spans="2:30">
      <c r="B67" s="109" t="s">
        <v>444</v>
      </c>
      <c r="C67" s="125">
        <f>VLOOKUP(C$60,auxiliary_calculations!A$232:U$252, MATCH(C$59, auxiliary_calculations!A$232:U$232,0),FALSE)</f>
        <v>0</v>
      </c>
      <c r="E67" s="125"/>
      <c r="AA67" s="109" t="s">
        <v>444</v>
      </c>
      <c r="AB67" s="125">
        <f>VLOOKUP(AB$60,auxiliary_calculations!Z$232:AT$252, MATCH(AB$59, auxiliary_calculations!Z$232:AT$232,0),FALSE)</f>
        <v>0</v>
      </c>
      <c r="AD67" s="125"/>
    </row>
    <row r="68" spans="2:30">
      <c r="B68" s="109" t="s">
        <v>445</v>
      </c>
      <c r="C68" s="125">
        <f>VLOOKUP(C$60,auxiliary_calculations!A$260:U$280, MATCH(C$59, auxiliary_calculations!A$260:U$260,0),FALSE)</f>
        <v>0</v>
      </c>
      <c r="E68" s="125"/>
      <c r="K68" s="125"/>
      <c r="AA68" s="109" t="s">
        <v>445</v>
      </c>
      <c r="AB68" s="125">
        <f>VLOOKUP(AB$60,auxiliary_calculations!Z$260:AT$280, MATCH(AB$59, auxiliary_calculations!Z$260:AT$260,0),FALSE)</f>
        <v>0</v>
      </c>
      <c r="AD68" s="125"/>
    </row>
    <row r="69" spans="2:30">
      <c r="B69" s="109" t="s">
        <v>446</v>
      </c>
      <c r="C69" s="125">
        <f>VLOOKUP(C$60,auxiliary_calculations!A$288:U$308, MATCH(C$59, auxiliary_calculations!A$288:U$288,0),FALSE)</f>
        <v>0</v>
      </c>
      <c r="AA69" s="109" t="s">
        <v>446</v>
      </c>
      <c r="AB69" s="125">
        <f>VLOOKUP(AB$60,auxiliary_calculations!Z$288:AT$308, MATCH(AB$59, auxiliary_calculations!Z$288:AT$288,0),FALSE)</f>
        <v>0</v>
      </c>
    </row>
    <row r="70" spans="2:30">
      <c r="B70" s="109" t="s">
        <v>447</v>
      </c>
      <c r="C70" s="125">
        <f>VLOOKUP(C$60,auxiliary_calculations!A$316:U$336, MATCH(C$59, auxiliary_calculations!A$316:U$316,0),FALSE)</f>
        <v>0</v>
      </c>
      <c r="E70" s="125"/>
      <c r="AA70" s="109" t="s">
        <v>447</v>
      </c>
      <c r="AB70" s="125">
        <f>VLOOKUP(AB$60,auxiliary_calculations!Z$316:AT$336, MATCH(AB$59, auxiliary_calculations!Z$316:AT$316,0),FALSE)</f>
        <v>0</v>
      </c>
      <c r="AD70" s="125"/>
    </row>
    <row r="72" spans="2:30">
      <c r="B72" s="109" t="s">
        <v>463</v>
      </c>
      <c r="C72" s="125">
        <f>SUM(C62:C70)</f>
        <v>79.989430235137931</v>
      </c>
      <c r="AA72" s="109" t="s">
        <v>463</v>
      </c>
      <c r="AB72" s="125">
        <f>SUM(AB62:AB70)</f>
        <v>141.14832214099567</v>
      </c>
    </row>
  </sheetData>
  <sheetProtection algorithmName="SHA-512" hashValue="KeG1O3l3L5lsmwO9kaCp/974KZk+wGLNRB4cXBCmNuUdJskcxi4sTq9gV0QlqCmJqyvTo8xGMnnbHXBCkaF/7g==" saltValue="s4+zVqt27x7qsuLXcW2SnQ==" spinCount="100000" sheet="1" objects="1" scenarios="1"/>
  <pageMargins left="0.7" right="0.7" top="0.78740157499999996" bottom="0.78740157499999996"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8C6DE-B2C1-4E96-868D-96A1CFA5734C}">
  <sheetPr codeName="Tabelle2">
    <tabColor rgb="FFFFC000"/>
  </sheetPr>
  <dimension ref="A2:U265"/>
  <sheetViews>
    <sheetView workbookViewId="0">
      <selection activeCell="CY1" sqref="CY1"/>
    </sheetView>
  </sheetViews>
  <sheetFormatPr baseColWidth="10" defaultRowHeight="14.4"/>
  <cols>
    <col min="1" max="1" width="13.8984375" customWidth="1"/>
    <col min="2" max="2" width="21.3984375" customWidth="1"/>
    <col min="3" max="3" width="16.19921875" bestFit="1" customWidth="1"/>
    <col min="6" max="6" width="15.5" customWidth="1"/>
    <col min="7" max="7" width="15.69921875" customWidth="1"/>
    <col min="8" max="8" width="24" customWidth="1"/>
    <col min="9" max="9" width="16.59765625" customWidth="1"/>
    <col min="13" max="13" width="15.59765625" customWidth="1"/>
  </cols>
  <sheetData>
    <row r="2" spans="1:21">
      <c r="A2" t="s">
        <v>231</v>
      </c>
      <c r="B2" t="s">
        <v>298</v>
      </c>
      <c r="C2" t="s">
        <v>322</v>
      </c>
      <c r="D2" t="s">
        <v>325</v>
      </c>
      <c r="E2" t="s">
        <v>324</v>
      </c>
      <c r="F2" t="s">
        <v>327</v>
      </c>
      <c r="G2" t="s">
        <v>301</v>
      </c>
      <c r="H2" t="s">
        <v>337</v>
      </c>
      <c r="I2" t="s">
        <v>302</v>
      </c>
      <c r="J2" s="79" t="s">
        <v>303</v>
      </c>
      <c r="K2" s="79" t="s">
        <v>299</v>
      </c>
      <c r="L2" t="s">
        <v>319</v>
      </c>
      <c r="M2" t="s">
        <v>320</v>
      </c>
      <c r="N2" t="s">
        <v>321</v>
      </c>
      <c r="O2" t="s">
        <v>300</v>
      </c>
    </row>
    <row r="3" spans="1:21">
      <c r="A3" s="42" t="s">
        <v>15</v>
      </c>
      <c r="B3" s="42" t="s">
        <v>15</v>
      </c>
      <c r="C3" t="s">
        <v>323</v>
      </c>
      <c r="D3" t="s">
        <v>326</v>
      </c>
      <c r="E3" t="s">
        <v>16</v>
      </c>
      <c r="F3" t="s">
        <v>16</v>
      </c>
      <c r="G3" t="s">
        <v>16</v>
      </c>
      <c r="H3" t="s">
        <v>338</v>
      </c>
      <c r="I3" t="s">
        <v>16</v>
      </c>
      <c r="J3" s="79" t="s">
        <v>16</v>
      </c>
      <c r="K3" s="79" t="s">
        <v>16</v>
      </c>
      <c r="L3" t="s">
        <v>16</v>
      </c>
      <c r="M3" t="s">
        <v>16</v>
      </c>
      <c r="N3" t="s">
        <v>16</v>
      </c>
    </row>
    <row r="4" spans="1:21">
      <c r="A4">
        <v>1</v>
      </c>
      <c r="B4" t="s">
        <v>293</v>
      </c>
      <c r="C4">
        <v>22</v>
      </c>
      <c r="D4">
        <v>300</v>
      </c>
      <c r="E4">
        <f>C4*D4/1000</f>
        <v>6.6</v>
      </c>
      <c r="F4">
        <v>9</v>
      </c>
      <c r="G4">
        <v>13.75</v>
      </c>
      <c r="H4" s="40">
        <f>G4*1000/D4</f>
        <v>45.833333333333336</v>
      </c>
      <c r="I4">
        <v>30.9</v>
      </c>
      <c r="J4">
        <v>40.6</v>
      </c>
      <c r="K4">
        <f>5.2+14+6+10</f>
        <v>35.200000000000003</v>
      </c>
      <c r="L4">
        <f>5.2+14</f>
        <v>19.2</v>
      </c>
      <c r="M4">
        <f>J4-L4</f>
        <v>21.400000000000002</v>
      </c>
      <c r="N4">
        <f>0.5*J4</f>
        <v>20.3</v>
      </c>
      <c r="O4" t="s">
        <v>304</v>
      </c>
    </row>
    <row r="5" spans="1:21">
      <c r="A5">
        <v>2</v>
      </c>
      <c r="B5" t="s">
        <v>294</v>
      </c>
      <c r="C5">
        <v>13</v>
      </c>
      <c r="D5">
        <v>400</v>
      </c>
      <c r="E5">
        <f t="shared" ref="E5:E8" si="0">C5*D5/1000</f>
        <v>5.2</v>
      </c>
      <c r="F5">
        <v>7</v>
      </c>
      <c r="G5">
        <v>9.5</v>
      </c>
      <c r="H5">
        <f t="shared" ref="H5:H8" si="1">G5*1000/D5</f>
        <v>23.75</v>
      </c>
      <c r="I5">
        <v>39.479999999999997</v>
      </c>
      <c r="J5">
        <v>45.96</v>
      </c>
      <c r="K5">
        <f>10+6+10</f>
        <v>26</v>
      </c>
      <c r="L5">
        <f>10</f>
        <v>10</v>
      </c>
      <c r="M5">
        <f t="shared" ref="M5:M8" si="2">J5-L5</f>
        <v>35.96</v>
      </c>
      <c r="N5">
        <f t="shared" ref="N5:N8" si="3">0.5*J5</f>
        <v>22.98</v>
      </c>
      <c r="O5" t="s">
        <v>306</v>
      </c>
    </row>
    <row r="6" spans="1:21">
      <c r="A6">
        <v>3</v>
      </c>
      <c r="B6" t="s">
        <v>295</v>
      </c>
      <c r="C6">
        <v>20</v>
      </c>
      <c r="D6">
        <v>300</v>
      </c>
      <c r="E6">
        <f t="shared" si="0"/>
        <v>6</v>
      </c>
      <c r="F6">
        <v>7</v>
      </c>
      <c r="G6">
        <v>12.37</v>
      </c>
      <c r="H6" s="40">
        <f t="shared" si="1"/>
        <v>41.233333333333334</v>
      </c>
      <c r="I6">
        <v>27.73</v>
      </c>
      <c r="J6">
        <v>32.79</v>
      </c>
      <c r="K6">
        <f>6+20+6</f>
        <v>32</v>
      </c>
      <c r="L6">
        <f>6+20</f>
        <v>26</v>
      </c>
      <c r="M6">
        <f t="shared" si="2"/>
        <v>6.7899999999999991</v>
      </c>
      <c r="N6">
        <f t="shared" si="3"/>
        <v>16.395</v>
      </c>
      <c r="O6" t="s">
        <v>307</v>
      </c>
    </row>
    <row r="7" spans="1:21">
      <c r="A7">
        <v>4</v>
      </c>
      <c r="B7" t="s">
        <v>296</v>
      </c>
      <c r="C7">
        <v>22</v>
      </c>
      <c r="D7">
        <v>750</v>
      </c>
      <c r="E7">
        <f t="shared" si="0"/>
        <v>16.5</v>
      </c>
      <c r="G7">
        <v>27.15</v>
      </c>
      <c r="H7">
        <f t="shared" si="1"/>
        <v>36.200000000000003</v>
      </c>
      <c r="I7">
        <v>32.549999999999997</v>
      </c>
      <c r="J7">
        <v>54.78</v>
      </c>
      <c r="K7">
        <f>11.9+34+50</f>
        <v>95.9</v>
      </c>
      <c r="L7">
        <f>11.9+34+50</f>
        <v>95.9</v>
      </c>
      <c r="M7">
        <f t="shared" si="2"/>
        <v>-41.120000000000005</v>
      </c>
      <c r="N7">
        <f t="shared" si="3"/>
        <v>27.39</v>
      </c>
      <c r="O7" t="s">
        <v>308</v>
      </c>
    </row>
    <row r="8" spans="1:21">
      <c r="A8">
        <v>5</v>
      </c>
      <c r="B8" t="s">
        <v>297</v>
      </c>
      <c r="C8">
        <v>16</v>
      </c>
      <c r="D8">
        <v>300</v>
      </c>
      <c r="E8">
        <f t="shared" si="0"/>
        <v>4.8</v>
      </c>
      <c r="F8">
        <v>9</v>
      </c>
      <c r="G8">
        <v>9.7799999999999994</v>
      </c>
      <c r="H8">
        <f t="shared" si="1"/>
        <v>32.6</v>
      </c>
      <c r="I8">
        <v>30.04</v>
      </c>
      <c r="J8">
        <v>34.979999999999997</v>
      </c>
      <c r="K8">
        <f>20+10+10</f>
        <v>40</v>
      </c>
      <c r="L8">
        <f>20+10</f>
        <v>30</v>
      </c>
      <c r="M8">
        <f t="shared" si="2"/>
        <v>4.9799999999999969</v>
      </c>
      <c r="N8">
        <f t="shared" si="3"/>
        <v>17.489999999999998</v>
      </c>
      <c r="O8" t="s">
        <v>305</v>
      </c>
    </row>
    <row r="10" spans="1:21" ht="15.05">
      <c r="A10" t="s">
        <v>231</v>
      </c>
      <c r="B10" t="s">
        <v>298</v>
      </c>
      <c r="C10" t="s">
        <v>328</v>
      </c>
      <c r="D10" t="s">
        <v>333</v>
      </c>
      <c r="E10" s="76" t="s">
        <v>339</v>
      </c>
      <c r="F10" s="76" t="s">
        <v>340</v>
      </c>
      <c r="G10" s="77" t="s">
        <v>341</v>
      </c>
      <c r="H10" s="77" t="s">
        <v>342</v>
      </c>
      <c r="I10" s="78" t="s">
        <v>341</v>
      </c>
      <c r="J10" s="78" t="s">
        <v>342</v>
      </c>
      <c r="K10" t="s">
        <v>335</v>
      </c>
      <c r="L10" t="s">
        <v>336</v>
      </c>
      <c r="M10" s="76" t="s">
        <v>345</v>
      </c>
      <c r="N10" s="76" t="s">
        <v>343</v>
      </c>
      <c r="O10" s="77" t="s">
        <v>346</v>
      </c>
      <c r="P10" s="77" t="s">
        <v>344</v>
      </c>
      <c r="Q10" s="78" t="s">
        <v>346</v>
      </c>
      <c r="R10" s="78" t="s">
        <v>344</v>
      </c>
      <c r="S10" s="44" t="s">
        <v>347</v>
      </c>
      <c r="T10" s="44" t="s">
        <v>348</v>
      </c>
      <c r="U10" s="44" t="s">
        <v>349</v>
      </c>
    </row>
    <row r="11" spans="1:21">
      <c r="A11" s="42" t="s">
        <v>15</v>
      </c>
      <c r="B11" s="42" t="s">
        <v>15</v>
      </c>
      <c r="C11" s="42" t="s">
        <v>15</v>
      </c>
      <c r="D11" t="s">
        <v>326</v>
      </c>
      <c r="E11" t="s">
        <v>334</v>
      </c>
      <c r="F11" t="s">
        <v>334</v>
      </c>
      <c r="G11" t="s">
        <v>334</v>
      </c>
      <c r="H11" t="s">
        <v>334</v>
      </c>
      <c r="I11" t="s">
        <v>334</v>
      </c>
      <c r="J11" t="s">
        <v>334</v>
      </c>
      <c r="K11" t="s">
        <v>13</v>
      </c>
      <c r="L11" t="s">
        <v>13</v>
      </c>
      <c r="M11" t="s">
        <v>323</v>
      </c>
      <c r="N11" t="s">
        <v>16</v>
      </c>
      <c r="O11" t="s">
        <v>323</v>
      </c>
      <c r="P11" t="s">
        <v>16</v>
      </c>
      <c r="Q11" t="s">
        <v>323</v>
      </c>
      <c r="R11" t="s">
        <v>16</v>
      </c>
      <c r="S11" s="44" t="s">
        <v>16</v>
      </c>
      <c r="T11" s="44" t="s">
        <v>16</v>
      </c>
      <c r="U11" s="44" t="s">
        <v>16</v>
      </c>
    </row>
    <row r="12" spans="1:21" ht="15.05">
      <c r="A12">
        <v>1</v>
      </c>
      <c r="B12" t="s">
        <v>293</v>
      </c>
      <c r="C12" t="s">
        <v>329</v>
      </c>
      <c r="D12">
        <v>122</v>
      </c>
      <c r="E12">
        <v>197</v>
      </c>
      <c r="F12">
        <v>62</v>
      </c>
      <c r="G12">
        <v>156</v>
      </c>
      <c r="H12">
        <v>62</v>
      </c>
      <c r="I12">
        <v>87</v>
      </c>
      <c r="J12" s="78">
        <f>52*0.2</f>
        <v>10.4</v>
      </c>
      <c r="K12">
        <v>20</v>
      </c>
      <c r="L12">
        <v>-13.9</v>
      </c>
      <c r="M12" s="74">
        <f>(K12-L12)*(E12+F12)/D12</f>
        <v>71.968032786885246</v>
      </c>
      <c r="N12" s="74">
        <f>M12*D4/1000</f>
        <v>21.590409836065575</v>
      </c>
      <c r="O12" s="94">
        <f>(K12-L12)*(G12+H12)/D12</f>
        <v>60.575409836065575</v>
      </c>
      <c r="P12" s="95">
        <f>O12*D4/1000</f>
        <v>18.172622950819672</v>
      </c>
      <c r="Q12" s="74">
        <f>(K12-L12)*(I12+J12)/D12</f>
        <v>27.064426229508197</v>
      </c>
      <c r="R12" s="74">
        <f>Q12*D4/1000</f>
        <v>8.1193278688524586</v>
      </c>
      <c r="S12" s="95">
        <v>7.1</v>
      </c>
      <c r="T12" s="95">
        <f>P12+S12</f>
        <v>25.272622950819674</v>
      </c>
      <c r="U12" s="96">
        <f>T12</f>
        <v>25.272622950819674</v>
      </c>
    </row>
    <row r="13" spans="1:21" ht="15.05">
      <c r="A13">
        <v>2</v>
      </c>
      <c r="B13" t="s">
        <v>294</v>
      </c>
      <c r="C13" t="s">
        <v>330</v>
      </c>
      <c r="D13">
        <v>187</v>
      </c>
      <c r="E13">
        <v>142</v>
      </c>
      <c r="F13">
        <v>95</v>
      </c>
      <c r="G13">
        <v>136</v>
      </c>
      <c r="H13" s="78">
        <f>79*0.2</f>
        <v>15.8</v>
      </c>
      <c r="I13">
        <v>89</v>
      </c>
      <c r="J13" s="78">
        <f>71*0.2</f>
        <v>14.200000000000001</v>
      </c>
      <c r="K13">
        <v>20</v>
      </c>
      <c r="L13">
        <v>-13.9</v>
      </c>
      <c r="M13" s="74">
        <f>(K13-L13)*(E13+F13)/D13</f>
        <v>42.964171122994649</v>
      </c>
      <c r="N13" s="74">
        <f>M13*D5/1000</f>
        <v>17.185668449197859</v>
      </c>
      <c r="O13" s="94">
        <f>(K13-L13)*(G13+H13)/D13</f>
        <v>27.518823529411765</v>
      </c>
      <c r="P13" s="95">
        <f>O13*D5/1000</f>
        <v>11.007529411764706</v>
      </c>
      <c r="Q13" s="74">
        <f t="shared" ref="Q13:Q16" si="4">(K13-L13)*(I13+J13)/D13</f>
        <v>18.708449197860961</v>
      </c>
      <c r="R13" s="74">
        <f t="shared" ref="R13:R16" si="5">Q13*D5/1000</f>
        <v>7.4833796791443845</v>
      </c>
      <c r="S13" s="95">
        <v>10.5</v>
      </c>
      <c r="T13" s="95">
        <f t="shared" ref="T13:T16" si="6">P13+S13</f>
        <v>21.507529411764708</v>
      </c>
      <c r="U13" s="96">
        <f t="shared" ref="U13:U16" si="7">T13</f>
        <v>21.507529411764708</v>
      </c>
    </row>
    <row r="14" spans="1:21" ht="15.05">
      <c r="A14">
        <v>3</v>
      </c>
      <c r="B14" t="s">
        <v>295</v>
      </c>
      <c r="C14" t="s">
        <v>331</v>
      </c>
      <c r="D14">
        <v>147</v>
      </c>
      <c r="E14">
        <v>152</v>
      </c>
      <c r="F14">
        <v>62</v>
      </c>
      <c r="G14">
        <v>128</v>
      </c>
      <c r="H14">
        <v>62</v>
      </c>
      <c r="I14">
        <v>89</v>
      </c>
      <c r="J14" s="78">
        <f>62*0.2</f>
        <v>12.4</v>
      </c>
      <c r="K14">
        <v>20</v>
      </c>
      <c r="L14">
        <v>-13.9</v>
      </c>
      <c r="M14" s="74">
        <f>(K14-L14)*(E14+F14)/D14</f>
        <v>49.351020408163265</v>
      </c>
      <c r="N14" s="74">
        <f>M14*D6/1000</f>
        <v>14.805306122448979</v>
      </c>
      <c r="O14" s="94">
        <f>(K14-L14)*(G14+H14)/D14</f>
        <v>43.816326530612244</v>
      </c>
      <c r="P14" s="95">
        <f>O14*D6/1000</f>
        <v>13.144897959183673</v>
      </c>
      <c r="Q14" s="74">
        <f t="shared" si="4"/>
        <v>23.384081632653061</v>
      </c>
      <c r="R14" s="74">
        <f t="shared" si="5"/>
        <v>7.0152244897959184</v>
      </c>
      <c r="S14" s="95">
        <v>8.1</v>
      </c>
      <c r="T14" s="95">
        <f t="shared" si="6"/>
        <v>21.244897959183675</v>
      </c>
      <c r="U14" s="96">
        <f t="shared" si="7"/>
        <v>21.244897959183675</v>
      </c>
    </row>
    <row r="15" spans="1:21" ht="15.05">
      <c r="A15">
        <v>4</v>
      </c>
      <c r="B15" t="s">
        <v>296</v>
      </c>
      <c r="C15" t="s">
        <v>332</v>
      </c>
      <c r="D15">
        <v>835</v>
      </c>
      <c r="E15">
        <v>881</v>
      </c>
      <c r="F15">
        <v>426</v>
      </c>
      <c r="G15">
        <v>547</v>
      </c>
      <c r="H15">
        <v>426</v>
      </c>
      <c r="I15">
        <v>360</v>
      </c>
      <c r="J15" s="78">
        <f>355*0.2</f>
        <v>71</v>
      </c>
      <c r="K15">
        <v>20</v>
      </c>
      <c r="L15">
        <v>-13.9</v>
      </c>
      <c r="M15" s="74">
        <f>(K15-L15)*(E15+F15)/D15</f>
        <v>53.062634730538917</v>
      </c>
      <c r="N15" s="74">
        <f>M15*D7/1000</f>
        <v>39.796976047904188</v>
      </c>
      <c r="O15" s="94">
        <f>(K15-L15)*(G15+H15)/D15</f>
        <v>39.502634730538915</v>
      </c>
      <c r="P15" s="95">
        <f>O15*D7/1000</f>
        <v>29.626976047904186</v>
      </c>
      <c r="Q15" s="74">
        <f t="shared" si="4"/>
        <v>17.498083832335329</v>
      </c>
      <c r="R15" s="74">
        <f t="shared" si="5"/>
        <v>13.123562874251496</v>
      </c>
      <c r="S15" s="95">
        <v>12.2</v>
      </c>
      <c r="T15" s="95">
        <f t="shared" si="6"/>
        <v>41.826976047904182</v>
      </c>
      <c r="U15" s="96">
        <f t="shared" si="7"/>
        <v>41.826976047904182</v>
      </c>
    </row>
    <row r="16" spans="1:21" ht="15.05">
      <c r="A16">
        <v>5</v>
      </c>
      <c r="B16" t="s">
        <v>297</v>
      </c>
      <c r="C16" t="s">
        <v>331</v>
      </c>
      <c r="D16">
        <v>147</v>
      </c>
      <c r="E16">
        <v>152</v>
      </c>
      <c r="F16">
        <v>62</v>
      </c>
      <c r="G16">
        <v>128</v>
      </c>
      <c r="H16">
        <v>62</v>
      </c>
      <c r="I16">
        <v>89</v>
      </c>
      <c r="J16" s="78">
        <f>62*0.2</f>
        <v>12.4</v>
      </c>
      <c r="K16">
        <v>20</v>
      </c>
      <c r="L16">
        <v>-13.9</v>
      </c>
      <c r="M16" s="74">
        <f>(K16-L16)*(E16+F16)/D16</f>
        <v>49.351020408163265</v>
      </c>
      <c r="N16" s="74">
        <f>M16*D8/1000</f>
        <v>14.805306122448979</v>
      </c>
      <c r="O16" s="94">
        <f>(K16-L16)*(G16+H16)/D16</f>
        <v>43.816326530612244</v>
      </c>
      <c r="P16" s="95">
        <f>O16*D8/1000</f>
        <v>13.144897959183673</v>
      </c>
      <c r="Q16" s="74">
        <f t="shared" si="4"/>
        <v>23.384081632653061</v>
      </c>
      <c r="R16" s="74">
        <f t="shared" si="5"/>
        <v>7.0152244897959184</v>
      </c>
      <c r="S16" s="95">
        <v>8.1</v>
      </c>
      <c r="T16" s="95">
        <f t="shared" si="6"/>
        <v>21.244897959183675</v>
      </c>
      <c r="U16" s="96">
        <f t="shared" si="7"/>
        <v>21.244897959183675</v>
      </c>
    </row>
    <row r="18" spans="1:12">
      <c r="K18" s="40"/>
      <c r="L18" s="40"/>
    </row>
    <row r="19" spans="1:12">
      <c r="K19" s="40"/>
      <c r="L19" s="40"/>
    </row>
    <row r="20" spans="1:12">
      <c r="K20" s="40"/>
      <c r="L20" s="40"/>
    </row>
    <row r="21" spans="1:12">
      <c r="B21" t="s">
        <v>553</v>
      </c>
    </row>
    <row r="22" spans="1:12" ht="28.8">
      <c r="A22" t="s">
        <v>554</v>
      </c>
      <c r="B22" t="s">
        <v>556</v>
      </c>
      <c r="C22" t="s">
        <v>557</v>
      </c>
      <c r="D22" s="43" t="s">
        <v>555</v>
      </c>
      <c r="E22" t="s">
        <v>557</v>
      </c>
    </row>
    <row r="23" spans="1:12">
      <c r="A23">
        <v>1</v>
      </c>
      <c r="B23" s="93">
        <f>_xlfn.XLOOKUP(MAX(prosumer_connections!$AB$35:$AB$39),prosumer_connections!$AB$35:$AB$54,prosumer_connections!$AA$35:$AA$54)</f>
        <v>4</v>
      </c>
      <c r="C23" s="40">
        <f>MAX(prosumer_connections!$AB$35:$AB$39)</f>
        <v>190.71752405238183</v>
      </c>
      <c r="D23">
        <f>_xlfn.XLOOKUP(MAX(prosumer_connections!$AB35:$AU35),prosumer_connections!$AB35:$AU35,prosumer_connections!$AB$34:$AU$34)</f>
        <v>5</v>
      </c>
      <c r="E23" s="40">
        <f>MAX(prosumer_connections!$AB35:$AU35)</f>
        <v>196.99939741227757</v>
      </c>
    </row>
    <row r="24" spans="1:12">
      <c r="A24">
        <v>2</v>
      </c>
      <c r="B24" s="93">
        <f>_xlfn.XLOOKUP(MAX(prosumer_connections!$AC$35:$AC$39),prosumer_connections!$AC$35:$AC$54,prosumer_connections!$AA$35:$AA$54)</f>
        <v>4</v>
      </c>
      <c r="C24" s="40">
        <f>MAX(prosumer_connections!$AC$35:$AC$39)</f>
        <v>170.54411428999148</v>
      </c>
      <c r="D24">
        <f>_xlfn.XLOOKUP(MAX(prosumer_connections!$AB36:$AU36),prosumer_connections!$AB36:$AU36,prosumer_connections!$AB$34:$AU$34)</f>
        <v>5</v>
      </c>
      <c r="E24" s="40">
        <f>MAX(prosumer_connections!$AB36:$AU36)</f>
        <v>153.83744116203835</v>
      </c>
    </row>
    <row r="25" spans="1:12">
      <c r="A25">
        <v>3</v>
      </c>
      <c r="B25" s="93">
        <f>_xlfn.XLOOKUP(MAX(prosumer_connections!$AD$35:$AD$39),prosumer_connections!$AD$35:$AD$54,prosumer_connections!$AA$35:$AA$54)</f>
        <v>1</v>
      </c>
      <c r="C25" s="40">
        <f>MAX(prosumer_connections!$AD$35:$AD$39)</f>
        <v>165.60235446088654</v>
      </c>
      <c r="D25">
        <f>_xlfn.XLOOKUP(MAX(prosumer_connections!$AB37:$AU37),prosumer_connections!$AB37:$AU37,prosumer_connections!$AB$34:$AU$34)</f>
        <v>1</v>
      </c>
      <c r="E25" s="40">
        <f>MAX(prosumer_connections!$AB37:$AU37)</f>
        <v>141.14832214099567</v>
      </c>
    </row>
    <row r="26" spans="1:12">
      <c r="A26">
        <v>4</v>
      </c>
      <c r="B26" s="93">
        <f>_xlfn.XLOOKUP(MAX(prosumer_connections!$AE$35:$AE$39),prosumer_connections!$AE$35:$AE$54,prosumer_connections!$AA$35:$AA$54)</f>
        <v>1</v>
      </c>
      <c r="C26" s="40">
        <f>MAX(prosumer_connections!$AE$35:$AE$39)</f>
        <v>180.55164359569386</v>
      </c>
      <c r="D26">
        <f>_xlfn.XLOOKUP(MAX(prosumer_connections!$AB38:$AU38),prosumer_connections!$AB38:$AU38,prosumer_connections!$AB$34:$AU$34)</f>
        <v>1</v>
      </c>
      <c r="E26" s="40">
        <f>MAX(prosumer_connections!$AB38:$AU38)</f>
        <v>190.71752405238183</v>
      </c>
    </row>
    <row r="27" spans="1:12">
      <c r="A27">
        <v>5</v>
      </c>
      <c r="B27" s="93">
        <f>_xlfn.XLOOKUP(MAX(prosumer_connections!$AF$35:$AF$39),prosumer_connections!$AF$35:$AF$54,prosumer_connections!$AA$35:$AA$54)</f>
        <v>1</v>
      </c>
      <c r="C27" s="40">
        <f>MAX(prosumer_connections!$AF$35:$AF$39)</f>
        <v>196.99939741227757</v>
      </c>
      <c r="D27">
        <f>_xlfn.XLOOKUP(MAX(prosumer_connections!$AB39:$AU39),prosumer_connections!$AB39:$AU39,prosumer_connections!$AB$34:$AU$34)</f>
        <v>1</v>
      </c>
      <c r="E27" s="40">
        <f>MAX(prosumer_connections!$AB39:$AU39)</f>
        <v>172.5453650923867</v>
      </c>
    </row>
    <row r="29" spans="1:12">
      <c r="B29" t="s">
        <v>348</v>
      </c>
      <c r="C29" t="s">
        <v>349</v>
      </c>
      <c r="F29" s="44" t="s">
        <v>9</v>
      </c>
      <c r="G29" t="s">
        <v>19</v>
      </c>
      <c r="H29" t="s">
        <v>554</v>
      </c>
    </row>
    <row r="30" spans="1:12">
      <c r="A30" t="s">
        <v>554</v>
      </c>
      <c r="B30" t="s">
        <v>16</v>
      </c>
      <c r="C30" t="s">
        <v>16</v>
      </c>
      <c r="F30" s="67" t="s">
        <v>15</v>
      </c>
      <c r="G30" t="s">
        <v>16</v>
      </c>
    </row>
    <row r="31" spans="1:12">
      <c r="A31">
        <v>1</v>
      </c>
      <c r="B31" s="40">
        <v>25.272622950819674</v>
      </c>
      <c r="C31" s="40">
        <v>25.272622950819674</v>
      </c>
      <c r="F31" s="44">
        <v>1</v>
      </c>
      <c r="G31" s="40">
        <v>25.272622950819674</v>
      </c>
      <c r="H31">
        <v>1</v>
      </c>
    </row>
    <row r="32" spans="1:12">
      <c r="A32">
        <v>2</v>
      </c>
      <c r="B32" s="40">
        <v>21.507529411764708</v>
      </c>
      <c r="C32" s="40">
        <v>21.507529411764708</v>
      </c>
      <c r="F32" s="44">
        <v>2</v>
      </c>
      <c r="G32" s="40">
        <v>25.272622950819674</v>
      </c>
    </row>
    <row r="33" spans="1:14">
      <c r="A33">
        <v>3</v>
      </c>
      <c r="B33" s="40">
        <v>21.244897959183675</v>
      </c>
      <c r="C33" s="40">
        <v>21.244897959183675</v>
      </c>
      <c r="F33" s="44">
        <v>3</v>
      </c>
      <c r="G33" s="40">
        <v>21.507529411764708</v>
      </c>
      <c r="H33">
        <v>2</v>
      </c>
    </row>
    <row r="34" spans="1:14">
      <c r="A34">
        <v>4</v>
      </c>
      <c r="B34" s="40">
        <v>41.826976047904182</v>
      </c>
      <c r="C34" s="40">
        <v>41.826976047904182</v>
      </c>
      <c r="F34" s="44">
        <v>4</v>
      </c>
      <c r="G34" s="40">
        <v>46.780152362584381</v>
      </c>
    </row>
    <row r="35" spans="1:14">
      <c r="A35">
        <v>5</v>
      </c>
      <c r="B35" s="40">
        <v>21.244897959183675</v>
      </c>
      <c r="C35" s="40">
        <v>21.244897959183675</v>
      </c>
      <c r="F35" s="44">
        <v>5</v>
      </c>
      <c r="G35" s="40">
        <v>21.244897959183675</v>
      </c>
      <c r="H35">
        <v>3</v>
      </c>
    </row>
    <row r="36" spans="1:14">
      <c r="F36" s="44">
        <v>6</v>
      </c>
      <c r="G36" s="40">
        <v>63.071874007087857</v>
      </c>
    </row>
    <row r="37" spans="1:14">
      <c r="F37" s="44">
        <v>7</v>
      </c>
      <c r="G37" s="40">
        <v>41.826976047904182</v>
      </c>
      <c r="H37">
        <v>4</v>
      </c>
    </row>
    <row r="38" spans="1:14">
      <c r="A38" s="42" t="s">
        <v>558</v>
      </c>
      <c r="F38" s="44">
        <v>8</v>
      </c>
      <c r="G38" s="40">
        <v>21.244897959183675</v>
      </c>
    </row>
    <row r="39" spans="1:14">
      <c r="A39" s="42" t="s">
        <v>559</v>
      </c>
      <c r="F39" s="44">
        <v>9</v>
      </c>
      <c r="G39" s="40">
        <v>21.244897959183675</v>
      </c>
      <c r="H39">
        <v>5</v>
      </c>
    </row>
    <row r="41" spans="1:14">
      <c r="A41" s="42" t="s">
        <v>560</v>
      </c>
    </row>
    <row r="42" spans="1:14">
      <c r="B42" s="40">
        <f>SUM(B44:B48)</f>
        <v>0</v>
      </c>
      <c r="C42" s="40">
        <f t="shared" ref="C42:E42" si="8">SUM(C44:C48)</f>
        <v>0</v>
      </c>
      <c r="D42" s="40">
        <f t="shared" si="8"/>
        <v>0</v>
      </c>
      <c r="E42" s="40">
        <f t="shared" si="8"/>
        <v>0</v>
      </c>
      <c r="F42" s="40">
        <f>SUM(F44:F48)</f>
        <v>0</v>
      </c>
      <c r="I42" s="222" t="s">
        <v>592</v>
      </c>
      <c r="J42" s="222"/>
      <c r="K42" s="222"/>
      <c r="L42" s="222"/>
      <c r="M42" s="222"/>
      <c r="N42" s="222"/>
    </row>
    <row r="43" spans="1:14">
      <c r="A43" s="44" t="s">
        <v>562</v>
      </c>
      <c r="B43" t="s">
        <v>561</v>
      </c>
      <c r="C43" t="s">
        <v>563</v>
      </c>
      <c r="D43" t="s">
        <v>564</v>
      </c>
      <c r="E43" t="s">
        <v>565</v>
      </c>
      <c r="F43" t="s">
        <v>566</v>
      </c>
      <c r="H43" t="s">
        <v>599</v>
      </c>
      <c r="I43" t="s">
        <v>593</v>
      </c>
      <c r="J43" t="s">
        <v>594</v>
      </c>
      <c r="K43" t="s">
        <v>595</v>
      </c>
      <c r="L43" t="s">
        <v>596</v>
      </c>
      <c r="M43" t="s">
        <v>597</v>
      </c>
      <c r="N43" t="s">
        <v>598</v>
      </c>
    </row>
    <row r="44" spans="1:14">
      <c r="A44" s="97" t="s">
        <v>249</v>
      </c>
      <c r="B44" s="40">
        <f>$G$31</f>
        <v>25.272622950819674</v>
      </c>
      <c r="C44" s="40">
        <f>$G$36-$C$46-$C$45</f>
        <v>20.319446636139475</v>
      </c>
      <c r="D44" s="40">
        <f>-$G$31</f>
        <v>-25.272622950819674</v>
      </c>
      <c r="E44" s="40">
        <f>-$G$31</f>
        <v>-25.272622950819674</v>
      </c>
      <c r="F44" s="40">
        <f>-$G$31</f>
        <v>-25.272622950819674</v>
      </c>
      <c r="H44" s="97" t="s">
        <v>249</v>
      </c>
      <c r="I44" s="104">
        <f>$G$31</f>
        <v>25.272622950819674</v>
      </c>
      <c r="J44" s="104">
        <f>-$G$31</f>
        <v>-25.272622950819674</v>
      </c>
      <c r="K44" s="40">
        <f>-$G$31</f>
        <v>-25.272622950819674</v>
      </c>
      <c r="L44" s="40">
        <f>-$D$44</f>
        <v>25.272622950819674</v>
      </c>
      <c r="M44" s="40">
        <f>I44*0.5</f>
        <v>12.636311475409837</v>
      </c>
      <c r="N44" s="40">
        <f>J44*0.5</f>
        <v>-12.636311475409837</v>
      </c>
    </row>
    <row r="45" spans="1:14">
      <c r="A45" t="s">
        <v>250</v>
      </c>
      <c r="B45" s="40">
        <f>$G$33</f>
        <v>21.507529411764708</v>
      </c>
      <c r="C45" s="40">
        <f>$G$33</f>
        <v>21.507529411764708</v>
      </c>
      <c r="D45" s="40">
        <f>-$G$33</f>
        <v>-21.507529411764708</v>
      </c>
      <c r="E45" s="40">
        <f>-$G$33</f>
        <v>-21.507529411764708</v>
      </c>
      <c r="F45" s="40">
        <f>-$G$33</f>
        <v>-21.507529411764708</v>
      </c>
      <c r="H45" t="s">
        <v>250</v>
      </c>
      <c r="I45" s="104">
        <f>$G$33</f>
        <v>21.507529411764708</v>
      </c>
      <c r="J45" s="104">
        <f>-$G$33</f>
        <v>-21.507529411764708</v>
      </c>
      <c r="K45" s="40">
        <f>-$G$33</f>
        <v>-21.507529411764708</v>
      </c>
      <c r="L45" s="40">
        <f>-$D$45</f>
        <v>21.507529411764708</v>
      </c>
      <c r="M45" s="40">
        <f t="shared" ref="M45:N48" si="9">I45*0.5</f>
        <v>10.753764705882354</v>
      </c>
      <c r="N45" s="40">
        <f t="shared" si="9"/>
        <v>-10.753764705882354</v>
      </c>
    </row>
    <row r="46" spans="1:14">
      <c r="A46" s="97" t="s">
        <v>251</v>
      </c>
      <c r="B46" s="40">
        <f>$G$36-$B$44-$B$45</f>
        <v>16.291721644503475</v>
      </c>
      <c r="C46" s="40">
        <f>$G$35</f>
        <v>21.244897959183675</v>
      </c>
      <c r="D46" s="40">
        <f>$G$35</f>
        <v>21.244897959183675</v>
      </c>
      <c r="E46" s="40">
        <f>(-$E$47-$E$48-$E$44-$E$45)</f>
        <v>-16.291721644503475</v>
      </c>
      <c r="F46" s="40">
        <f>(-$E$47-$E$48-$E$44-$E$45)</f>
        <v>-16.291721644503475</v>
      </c>
      <c r="H46" s="97" t="s">
        <v>251</v>
      </c>
      <c r="I46" s="40">
        <f>$G$36-$B$44-$B$45</f>
        <v>16.291721644503475</v>
      </c>
      <c r="J46" s="40">
        <f>(-$E$47-$E$48-$E$44-$E$45)</f>
        <v>-16.291721644503475</v>
      </c>
      <c r="K46" s="104">
        <f>$G$35</f>
        <v>21.244897959183675</v>
      </c>
      <c r="L46" s="104">
        <f>-$D$46</f>
        <v>-21.244897959183675</v>
      </c>
      <c r="M46" s="40">
        <f t="shared" si="9"/>
        <v>8.1458608222517377</v>
      </c>
      <c r="N46" s="40">
        <f t="shared" si="9"/>
        <v>-8.1458608222517377</v>
      </c>
    </row>
    <row r="47" spans="1:14">
      <c r="A47" t="s">
        <v>252</v>
      </c>
      <c r="B47" s="40">
        <f>-$G$37</f>
        <v>-41.826976047904182</v>
      </c>
      <c r="C47" s="40">
        <f>-$G$37</f>
        <v>-41.826976047904182</v>
      </c>
      <c r="D47" s="40">
        <f>(-$D$44-$D$45-$D$46)*0.5</f>
        <v>12.767627201700353</v>
      </c>
      <c r="E47" s="40">
        <f>$G$37</f>
        <v>41.826976047904182</v>
      </c>
      <c r="F47" s="40">
        <f>$G$37</f>
        <v>41.826976047904182</v>
      </c>
      <c r="H47" t="s">
        <v>252</v>
      </c>
      <c r="I47" s="104">
        <f>-$G$37</f>
        <v>-41.826976047904182</v>
      </c>
      <c r="J47" s="104">
        <f>$G$37</f>
        <v>41.826976047904182</v>
      </c>
      <c r="K47" s="40">
        <f>(-$D$44-$D$45-$D$46)*0.5</f>
        <v>12.767627201700353</v>
      </c>
      <c r="L47" s="40">
        <f>-$D$47</f>
        <v>-12.767627201700353</v>
      </c>
      <c r="M47" s="40">
        <f t="shared" si="9"/>
        <v>-20.913488023952091</v>
      </c>
      <c r="N47" s="40">
        <f t="shared" si="9"/>
        <v>20.913488023952091</v>
      </c>
    </row>
    <row r="48" spans="1:14">
      <c r="A48" s="97" t="s">
        <v>253</v>
      </c>
      <c r="B48" s="40">
        <f>-$G$39</f>
        <v>-21.244897959183675</v>
      </c>
      <c r="C48" s="40">
        <f>-$G$39</f>
        <v>-21.244897959183675</v>
      </c>
      <c r="D48" s="40">
        <f>(-$D$44-$D$45-$D$46)*0.5</f>
        <v>12.767627201700353</v>
      </c>
      <c r="E48" s="40">
        <f>$G$39</f>
        <v>21.244897959183675</v>
      </c>
      <c r="F48" s="40">
        <f>$G$39</f>
        <v>21.244897959183675</v>
      </c>
      <c r="H48" s="97" t="s">
        <v>253</v>
      </c>
      <c r="I48" s="104">
        <f>-$G$39</f>
        <v>-21.244897959183675</v>
      </c>
      <c r="J48" s="104">
        <f>$G$39</f>
        <v>21.244897959183675</v>
      </c>
      <c r="K48" s="40">
        <f>(-$D$44-$D$45-$D$46)*0.5</f>
        <v>12.767627201700353</v>
      </c>
      <c r="L48" s="40">
        <f>-$D$48</f>
        <v>-12.767627201700353</v>
      </c>
      <c r="M48" s="40">
        <f t="shared" si="9"/>
        <v>-10.622448979591837</v>
      </c>
      <c r="N48" s="40">
        <f t="shared" si="9"/>
        <v>10.622448979591837</v>
      </c>
    </row>
    <row r="50" spans="1:9">
      <c r="A50" s="44" t="s">
        <v>567</v>
      </c>
      <c r="B50" t="s">
        <v>561</v>
      </c>
      <c r="C50" t="s">
        <v>563</v>
      </c>
      <c r="D50" t="s">
        <v>564</v>
      </c>
      <c r="E50" t="s">
        <v>565</v>
      </c>
      <c r="F50" t="s">
        <v>566</v>
      </c>
      <c r="I50" s="42"/>
    </row>
    <row r="51" spans="1:9">
      <c r="A51" s="97" t="s">
        <v>249</v>
      </c>
      <c r="B51" s="40">
        <f>-B44</f>
        <v>-25.272622950819674</v>
      </c>
      <c r="C51" s="40">
        <f>-$C$55-$C$54-$C$53-$C$52</f>
        <v>-20.319446636139475</v>
      </c>
      <c r="D51" s="40">
        <f>-$D$44</f>
        <v>25.272622950819674</v>
      </c>
      <c r="E51" s="40">
        <f>-$E$44</f>
        <v>25.272622950819674</v>
      </c>
      <c r="F51" s="40">
        <f>-$F$44</f>
        <v>25.272622950819674</v>
      </c>
      <c r="I51" s="42"/>
    </row>
    <row r="52" spans="1:9">
      <c r="A52" t="s">
        <v>250</v>
      </c>
      <c r="B52" s="40">
        <f t="shared" ref="B52:B55" si="10">-B45</f>
        <v>-21.507529411764708</v>
      </c>
      <c r="C52" s="40">
        <f>-$G$33</f>
        <v>-21.507529411764708</v>
      </c>
      <c r="D52" s="40">
        <f>-$D$45</f>
        <v>21.507529411764708</v>
      </c>
      <c r="E52" s="40">
        <f>-$E$45</f>
        <v>21.507529411764708</v>
      </c>
      <c r="F52" s="40">
        <f>-$F$45</f>
        <v>21.507529411764708</v>
      </c>
      <c r="I52" s="42"/>
    </row>
    <row r="53" spans="1:9">
      <c r="A53" s="97" t="s">
        <v>251</v>
      </c>
      <c r="B53" s="40">
        <f t="shared" si="10"/>
        <v>-16.291721644503475</v>
      </c>
      <c r="C53" s="40">
        <f>-$G$35</f>
        <v>-21.244897959183675</v>
      </c>
      <c r="D53" s="40">
        <f>-$D$46</f>
        <v>-21.244897959183675</v>
      </c>
      <c r="E53" s="40">
        <f>-$E$46</f>
        <v>16.291721644503475</v>
      </c>
      <c r="F53" s="40">
        <f>-$F$46</f>
        <v>16.291721644503475</v>
      </c>
      <c r="I53" s="42"/>
    </row>
    <row r="54" spans="1:9">
      <c r="A54" t="s">
        <v>252</v>
      </c>
      <c r="B54" s="40">
        <f t="shared" si="10"/>
        <v>41.826976047904182</v>
      </c>
      <c r="C54" s="40">
        <f>$G$37</f>
        <v>41.826976047904182</v>
      </c>
      <c r="D54" s="40">
        <f>-$D$47</f>
        <v>-12.767627201700353</v>
      </c>
      <c r="E54" s="40">
        <f>-$E$47</f>
        <v>-41.826976047904182</v>
      </c>
      <c r="F54" s="40">
        <f>-$F$47</f>
        <v>-41.826976047904182</v>
      </c>
    </row>
    <row r="55" spans="1:9">
      <c r="A55" s="97" t="s">
        <v>253</v>
      </c>
      <c r="B55" s="40">
        <f t="shared" si="10"/>
        <v>21.244897959183675</v>
      </c>
      <c r="C55" s="40">
        <f>$G$39</f>
        <v>21.244897959183675</v>
      </c>
      <c r="D55" s="40">
        <f>-$D$48</f>
        <v>-12.767627201700353</v>
      </c>
      <c r="E55" s="40">
        <f>-$E$48</f>
        <v>-21.244897959183675</v>
      </c>
      <c r="F55" s="40">
        <f>-$F$48</f>
        <v>-21.244897959183675</v>
      </c>
    </row>
    <row r="57" spans="1:9">
      <c r="B57" s="40">
        <f>SUM(B51:B55)</f>
        <v>0</v>
      </c>
      <c r="C57" s="40">
        <f t="shared" ref="C57:F57" si="11">SUM(C51:C55)</f>
        <v>0</v>
      </c>
      <c r="D57" s="40">
        <f t="shared" si="11"/>
        <v>0</v>
      </c>
      <c r="E57" s="40">
        <f t="shared" si="11"/>
        <v>0</v>
      </c>
      <c r="F57" s="40">
        <f t="shared" si="11"/>
        <v>0</v>
      </c>
    </row>
    <row r="60" spans="1:9">
      <c r="B60" t="s">
        <v>580</v>
      </c>
      <c r="C60" s="102">
        <v>0</v>
      </c>
    </row>
    <row r="61" spans="1:9">
      <c r="B61" t="s">
        <v>576</v>
      </c>
    </row>
    <row r="62" spans="1:9">
      <c r="A62" t="s">
        <v>574</v>
      </c>
      <c r="B62">
        <v>1</v>
      </c>
      <c r="C62">
        <v>2</v>
      </c>
      <c r="D62">
        <v>3</v>
      </c>
      <c r="E62">
        <v>4</v>
      </c>
      <c r="F62">
        <v>5</v>
      </c>
    </row>
    <row r="63" spans="1:9">
      <c r="A63">
        <v>0</v>
      </c>
      <c r="B63" s="40">
        <f t="shared" ref="B63:F66" si="12">B$67*0.5</f>
        <v>12.636311475409837</v>
      </c>
      <c r="C63" s="40">
        <f t="shared" si="12"/>
        <v>10.753764705882354</v>
      </c>
      <c r="D63" s="40">
        <f t="shared" si="12"/>
        <v>8.1458608222517377</v>
      </c>
      <c r="E63" s="40">
        <f t="shared" si="12"/>
        <v>-20.913488023952091</v>
      </c>
      <c r="F63" s="40">
        <f t="shared" si="12"/>
        <v>-10.622448979591837</v>
      </c>
    </row>
    <row r="64" spans="1:9">
      <c r="A64">
        <v>900</v>
      </c>
      <c r="B64" s="40">
        <f t="shared" si="12"/>
        <v>12.636311475409837</v>
      </c>
      <c r="C64" s="40">
        <f t="shared" si="12"/>
        <v>10.753764705882354</v>
      </c>
      <c r="D64" s="40">
        <f t="shared" si="12"/>
        <v>8.1458608222517377</v>
      </c>
      <c r="E64" s="40">
        <f t="shared" si="12"/>
        <v>-20.913488023952091</v>
      </c>
      <c r="F64" s="40">
        <f t="shared" si="12"/>
        <v>-10.622448979591837</v>
      </c>
    </row>
    <row r="65" spans="1:6">
      <c r="A65">
        <v>1800</v>
      </c>
      <c r="B65" s="40">
        <f t="shared" si="12"/>
        <v>12.636311475409837</v>
      </c>
      <c r="C65" s="40">
        <f t="shared" si="12"/>
        <v>10.753764705882354</v>
      </c>
      <c r="D65" s="40">
        <f t="shared" si="12"/>
        <v>8.1458608222517377</v>
      </c>
      <c r="E65" s="40">
        <f t="shared" si="12"/>
        <v>-20.913488023952091</v>
      </c>
      <c r="F65" s="40">
        <f t="shared" si="12"/>
        <v>-10.622448979591837</v>
      </c>
    </row>
    <row r="66" spans="1:6">
      <c r="A66">
        <v>2700</v>
      </c>
      <c r="B66" s="40">
        <f t="shared" si="12"/>
        <v>12.636311475409837</v>
      </c>
      <c r="C66" s="40">
        <f t="shared" si="12"/>
        <v>10.753764705882354</v>
      </c>
      <c r="D66" s="40">
        <f t="shared" si="12"/>
        <v>8.1458608222517377</v>
      </c>
      <c r="E66" s="40">
        <f t="shared" si="12"/>
        <v>-20.913488023952091</v>
      </c>
      <c r="F66" s="40">
        <f t="shared" si="12"/>
        <v>-10.622448979591837</v>
      </c>
    </row>
    <row r="67" spans="1:6">
      <c r="A67">
        <v>3600</v>
      </c>
      <c r="B67" s="40">
        <f>IF($I$44&gt;0,$I$44+IF($I$46&gt;0,$C$60/3,$C$60/2),$I$44)</f>
        <v>25.272622950819674</v>
      </c>
      <c r="C67" s="40">
        <f>IF($I$45&gt;0,$I$45+IF($I$46&gt;0,$C$60/3,$C$60/2),$I$45)</f>
        <v>21.507529411764708</v>
      </c>
      <c r="D67" s="40">
        <f>IF($I$46&gt;0,$I$46+IF($I$46&gt;0,$C$60/3,$C$60/2),$I$46)</f>
        <v>16.291721644503475</v>
      </c>
      <c r="E67" s="40">
        <f>IF($I$47&gt;0,$I$47+IF($I$46&gt;0,$C$60/3,$C$60/2),$I$47)</f>
        <v>-41.826976047904182</v>
      </c>
      <c r="F67" s="40">
        <f>IF($I$48&gt;0,$I$48+IF($I$46&gt;0,$C$60/3,$C$60/2),$I$48)</f>
        <v>-21.244897959183675</v>
      </c>
    </row>
    <row r="68" spans="1:6">
      <c r="A68">
        <v>4500</v>
      </c>
      <c r="B68" s="40">
        <f>IF($I$44&gt;0,$I$44+IF($I$46&gt;0,$C$60/3,$C$60/2),$I$44)</f>
        <v>25.272622950819674</v>
      </c>
      <c r="C68" s="40">
        <f>IF($I$45&gt;0,$I$45+IF($I$46&gt;0,$C$60/3,$C$60/2),$I$45)</f>
        <v>21.507529411764708</v>
      </c>
      <c r="D68" s="40">
        <f>IF($I$46&gt;0,$I$46+IF($I$46&gt;0,$C$60/3,$C$60/2),$I$46)</f>
        <v>16.291721644503475</v>
      </c>
      <c r="E68" s="40">
        <f>IF($I$47&gt;0,$I$47+IF($I$46&gt;0,$C$60/3,$C$60/2),$I$47)</f>
        <v>-41.826976047904182</v>
      </c>
      <c r="F68" s="40">
        <f>IF($I$48&gt;0,$I$48+IF($I$46&gt;0,$C$60/3,$C$60/2),$I$48)</f>
        <v>-21.244897959183675</v>
      </c>
    </row>
    <row r="69" spans="1:6">
      <c r="A69">
        <v>5400</v>
      </c>
      <c r="B69" s="40">
        <f>IF($I$44&gt;0,$I$44+IF($I$46&gt;0,$C$60/3,$C$60/2),$I$44)</f>
        <v>25.272622950819674</v>
      </c>
      <c r="C69" s="40">
        <f>IF($I$45&gt;0,$I$45+IF($I$46&gt;0,$C$60/3,$C$60/2),$I$45)</f>
        <v>21.507529411764708</v>
      </c>
      <c r="D69" s="40">
        <f>IF($I$46&gt;0,$I$46+IF($I$46&gt;0,$C$60/3,$C$60/2),$I$46)</f>
        <v>16.291721644503475</v>
      </c>
      <c r="E69" s="40">
        <f>IF($I$47&gt;0,$I$47+IF($I$46&gt;0,$C$60/3,$C$60/2),$I$47)</f>
        <v>-41.826976047904182</v>
      </c>
      <c r="F69" s="40">
        <f>IF($I$48&gt;0,$I$48+IF($I$46&gt;0,$C$60/3,$C$60/2),$I$48)</f>
        <v>-21.244897959183675</v>
      </c>
    </row>
    <row r="70" spans="1:6">
      <c r="A70">
        <v>6300</v>
      </c>
      <c r="B70" s="40">
        <f>IF($I$44&gt;0,$I$44+IF($I$46&gt;0,$C$60/3,$C$60/2),$I$44)</f>
        <v>25.272622950819674</v>
      </c>
      <c r="C70" s="40">
        <f>IF($I$45&gt;0,$I$45+IF($I$46&gt;0,$C$60/3,$C$60/2),$I$45)</f>
        <v>21.507529411764708</v>
      </c>
      <c r="D70" s="40">
        <f>IF($I$46&gt;0,$I$46+IF($I$46&gt;0,$C$60/3,$C$60/2),$I$46)</f>
        <v>16.291721644503475</v>
      </c>
      <c r="E70" s="40">
        <f>IF($I$47&gt;0,$I$47+IF($I$46&gt;0,$C$60/3,$C$60/2),$I$47)</f>
        <v>-41.826976047904182</v>
      </c>
      <c r="F70" s="40">
        <f>IF($I$48&gt;0,$I$48+IF($I$46&gt;0,$C$60/3,$C$60/2),$I$48)</f>
        <v>-21.244897959183675</v>
      </c>
    </row>
    <row r="71" spans="1:6">
      <c r="A71">
        <v>7200</v>
      </c>
      <c r="B71" s="40">
        <f>B70*0.5</f>
        <v>12.636311475409837</v>
      </c>
      <c r="C71" s="40">
        <f t="shared" ref="C71:F71" si="13">C70*0.5</f>
        <v>10.753764705882354</v>
      </c>
      <c r="D71" s="40">
        <f t="shared" si="13"/>
        <v>8.1458608222517377</v>
      </c>
      <c r="E71" s="40">
        <f t="shared" si="13"/>
        <v>-20.913488023952091</v>
      </c>
      <c r="F71" s="40">
        <f t="shared" si="13"/>
        <v>-10.622448979591837</v>
      </c>
    </row>
    <row r="72" spans="1:6">
      <c r="A72">
        <v>8100</v>
      </c>
      <c r="B72" s="40">
        <f>B73*0.5</f>
        <v>-12.636311475409837</v>
      </c>
      <c r="C72" s="40">
        <f t="shared" ref="C72:F72" si="14">C73*0.5</f>
        <v>-10.753764705882354</v>
      </c>
      <c r="D72" s="40">
        <f t="shared" si="14"/>
        <v>-8.1458608222517377</v>
      </c>
      <c r="E72" s="40">
        <f t="shared" si="14"/>
        <v>20.913488023952091</v>
      </c>
      <c r="F72" s="40">
        <f t="shared" si="14"/>
        <v>10.622448979591837</v>
      </c>
    </row>
    <row r="73" spans="1:6">
      <c r="A73">
        <v>9000</v>
      </c>
      <c r="B73" s="40">
        <f>IF($J$44&gt;0,$J$44+IF($J$46&gt;0,$C$60/3,$C$60/2),$J$44)</f>
        <v>-25.272622950819674</v>
      </c>
      <c r="C73" s="40">
        <f>IF($J$45&gt;0,$J$45+IF($J$46&gt;0,$C$60/3,$C$60/2),$J$45)</f>
        <v>-21.507529411764708</v>
      </c>
      <c r="D73" s="40">
        <f>IF($J$46&gt;0,$J$46+IF($J$46&gt;0,$C$60/3,$C$60/2),$J$46)</f>
        <v>-16.291721644503475</v>
      </c>
      <c r="E73" s="40">
        <f>IF($J$47&gt;0,$J$47+IF($J$46&gt;0,$C$60/3,$C$60/2),$J$47)</f>
        <v>41.826976047904182</v>
      </c>
      <c r="F73" s="40">
        <f>IF($J$48&gt;0,$J$48+IF($J$46&gt;0,$C$60/3,$C$60/2),$J$48)</f>
        <v>21.244897959183675</v>
      </c>
    </row>
    <row r="74" spans="1:6">
      <c r="A74">
        <v>9900</v>
      </c>
      <c r="B74" s="40">
        <f>IF($J$44&gt;0,$J$44+IF($J$46&gt;0,$C$60/3,$C$60/2),$J$44)</f>
        <v>-25.272622950819674</v>
      </c>
      <c r="C74" s="40">
        <f>IF($J$45&gt;0,$J$45+IF($J$46&gt;0,$C$60/3,$C$60/2),$J$45)</f>
        <v>-21.507529411764708</v>
      </c>
      <c r="D74" s="40">
        <f>IF($J$46&gt;0,$J$46+IF($J$46&gt;0,$C$60/3,$C$60/2),$J$46)</f>
        <v>-16.291721644503475</v>
      </c>
      <c r="E74" s="40">
        <f>IF($J$47&gt;0,$J$47+IF($J$46&gt;0,$C$60/3,$C$60/2),$J$47)</f>
        <v>41.826976047904182</v>
      </c>
      <c r="F74" s="40">
        <f>IF($J$48&gt;0,$J$48+IF($J$46&gt;0,$C$60/3,$C$60/2),$J$48)</f>
        <v>21.244897959183675</v>
      </c>
    </row>
    <row r="75" spans="1:6">
      <c r="A75">
        <v>10800</v>
      </c>
      <c r="B75" s="40">
        <f>IF($J$44&gt;0,$J$44+IF($J$46&gt;0,$C$60/3,$C$60/2),$J$44)</f>
        <v>-25.272622950819674</v>
      </c>
      <c r="C75" s="40">
        <f>IF($J$45&gt;0,$J$45+IF($J$46&gt;0,$C$60/3,$C$60/2),$J$45)</f>
        <v>-21.507529411764708</v>
      </c>
      <c r="D75" s="40">
        <f>IF($J$46&gt;0,$J$46+IF($J$46&gt;0,$C$60/3,$C$60/2),$J$46)</f>
        <v>-16.291721644503475</v>
      </c>
      <c r="E75" s="40">
        <f>IF($J$47&gt;0,$J$47+IF($J$46&gt;0,$C$60/3,$C$60/2),$J$47)</f>
        <v>41.826976047904182</v>
      </c>
      <c r="F75" s="40">
        <f>IF($J$48&gt;0,$J$48+IF($J$46&gt;0,$C$60/3,$C$60/2),$J$48)</f>
        <v>21.244897959183675</v>
      </c>
    </row>
    <row r="76" spans="1:6">
      <c r="A76">
        <v>11700</v>
      </c>
      <c r="B76" s="40">
        <f>IF($J$44&gt;0,$J$44+IF($J$46&gt;0,$C$60/3,$C$60/2),$J$44)</f>
        <v>-25.272622950819674</v>
      </c>
      <c r="C76" s="40">
        <f>IF($J$45&gt;0,$J$45+IF($J$46&gt;0,$C$60/3,$C$60/2),$J$45)</f>
        <v>-21.507529411764708</v>
      </c>
      <c r="D76" s="40">
        <f>IF($J$46&gt;0,$J$46+IF($J$46&gt;0,$C$60/3,$C$60/2),$J$46)</f>
        <v>-16.291721644503475</v>
      </c>
      <c r="E76" s="40">
        <f>IF($J$47&gt;0,$J$47+IF($J$46&gt;0,$C$60/3,$C$60/2),$J$47)</f>
        <v>41.826976047904182</v>
      </c>
      <c r="F76" s="40">
        <f>IF($J$48&gt;0,$J$48+IF($J$46&gt;0,$C$60/3,$C$60/2),$J$48)</f>
        <v>21.244897959183675</v>
      </c>
    </row>
    <row r="77" spans="1:6">
      <c r="A77">
        <v>12600</v>
      </c>
      <c r="B77" s="40">
        <f>B76*0.5</f>
        <v>-12.636311475409837</v>
      </c>
      <c r="C77" s="40">
        <f t="shared" ref="C77" si="15">C76*0.5</f>
        <v>-10.753764705882354</v>
      </c>
      <c r="D77" s="40">
        <f t="shared" ref="D77" si="16">D76*0.5</f>
        <v>-8.1458608222517377</v>
      </c>
      <c r="E77" s="40">
        <f t="shared" ref="E77" si="17">E76*0.5</f>
        <v>20.913488023952091</v>
      </c>
      <c r="F77" s="40">
        <f t="shared" ref="F77" si="18">F76*0.5</f>
        <v>10.622448979591837</v>
      </c>
    </row>
    <row r="78" spans="1:6">
      <c r="A78">
        <v>13500</v>
      </c>
      <c r="B78" s="40">
        <f>B79*0.5</f>
        <v>-12.636311475409837</v>
      </c>
      <c r="C78" s="40">
        <f t="shared" ref="C78" si="19">C79*0.5</f>
        <v>-10.753764705882354</v>
      </c>
      <c r="D78" s="40">
        <f t="shared" ref="D78" si="20">D79*0.5</f>
        <v>10.622448979591837</v>
      </c>
      <c r="E78" s="40">
        <f t="shared" ref="E78" si="21">E79*0.5</f>
        <v>6.3838136008501767</v>
      </c>
      <c r="F78" s="40">
        <f t="shared" ref="F78" si="22">F79*0.5</f>
        <v>6.3838136008501767</v>
      </c>
    </row>
    <row r="79" spans="1:6">
      <c r="A79">
        <v>14400</v>
      </c>
      <c r="B79" s="40">
        <f>IF($K$44&gt;0,$K$44+IF($K$46&gt;0,$C$60/3,$C$60/2),$K$44)</f>
        <v>-25.272622950819674</v>
      </c>
      <c r="C79" s="40">
        <f>IF($K$45&gt;0,$K$45+IF($K$46&gt;0,$C$60/3,$C$60/2),$K$45)</f>
        <v>-21.507529411764708</v>
      </c>
      <c r="D79" s="40">
        <f>IF($K$46&gt;0,$K$46+IF($K$46&gt;0,$C$60/3,$C$60/2),$K$46)</f>
        <v>21.244897959183675</v>
      </c>
      <c r="E79" s="40">
        <f>IF($K$47&gt;0,$K$47+IF($K$46&gt;0,$C$60/3,$C$60/2),$K$47)</f>
        <v>12.767627201700353</v>
      </c>
      <c r="F79" s="40">
        <f>IF($K$48&gt;0,$K$48+IF($K$46&gt;0,$C$60/3,$C$60/2),$K$48)</f>
        <v>12.767627201700353</v>
      </c>
    </row>
    <row r="80" spans="1:6">
      <c r="A80">
        <v>15300</v>
      </c>
      <c r="B80" s="40">
        <f>IF($K$44&gt;0,$K$44+IF($K$46&gt;0,$C$60/3,$C$60/2),$K$44)</f>
        <v>-25.272622950819674</v>
      </c>
      <c r="C80" s="40">
        <f>IF($K$45&gt;0,$K$45+IF($K$46&gt;0,$C$60/3,$C$60/2),$K$45)</f>
        <v>-21.507529411764708</v>
      </c>
      <c r="D80" s="40">
        <f>IF($K$46&gt;0,$K$46+IF($K$46&gt;0,$C$60/3,$C$60/2),$K$46)</f>
        <v>21.244897959183675</v>
      </c>
      <c r="E80" s="40">
        <f>IF($K$47&gt;0,$K$47+IF($K$46&gt;0,$C$60/3,$C$60/2),$K$47)</f>
        <v>12.767627201700353</v>
      </c>
      <c r="F80" s="40">
        <f>IF($K$48&gt;0,$K$48+IF($K$46&gt;0,$C$60/3,$C$60/2),$K$48)</f>
        <v>12.767627201700353</v>
      </c>
    </row>
    <row r="81" spans="1:6">
      <c r="A81">
        <v>16200</v>
      </c>
      <c r="B81" s="40">
        <f>IF($K$44&gt;0,$K$44+IF($K$46&gt;0,$C$60/3,$C$60/2),$K$44)</f>
        <v>-25.272622950819674</v>
      </c>
      <c r="C81" s="40">
        <f>IF($K$45&gt;0,$K$45+IF($K$46&gt;0,$C$60/3,$C$60/2),$K$45)</f>
        <v>-21.507529411764708</v>
      </c>
      <c r="D81" s="40">
        <f>IF($K$46&gt;0,$K$46+IF($K$46&gt;0,$C$60/3,$C$60/2),$K$46)</f>
        <v>21.244897959183675</v>
      </c>
      <c r="E81" s="40">
        <f>IF($K$47&gt;0,$K$47+IF($K$46&gt;0,$C$60/3,$C$60/2),$K$47)</f>
        <v>12.767627201700353</v>
      </c>
      <c r="F81" s="40">
        <f>IF($K$48&gt;0,$K$48+IF($K$46&gt;0,$C$60/3,$C$60/2),$K$48)</f>
        <v>12.767627201700353</v>
      </c>
    </row>
    <row r="82" spans="1:6">
      <c r="A82">
        <v>17100</v>
      </c>
      <c r="B82" s="40">
        <f>IF($K$44&gt;0,$K$44+IF($K$46&gt;0,$C$60/3,$C$60/2),$K$44)</f>
        <v>-25.272622950819674</v>
      </c>
      <c r="C82" s="40">
        <f>IF($K$45&gt;0,$K$45+IF($K$46&gt;0,$C$60/3,$C$60/2),$K$45)</f>
        <v>-21.507529411764708</v>
      </c>
      <c r="D82" s="40">
        <f>IF($K$46&gt;0,$K$46+IF($K$46&gt;0,$C$60/3,$C$60/2),$K$46)</f>
        <v>21.244897959183675</v>
      </c>
      <c r="E82" s="40">
        <f>IF($K$47&gt;0,$K$47+IF($K$46&gt;0,$C$60/3,$C$60/2),$K$47)</f>
        <v>12.767627201700353</v>
      </c>
      <c r="F82" s="40">
        <f>IF($K$48&gt;0,$K$48+IF($K$46&gt;0,$C$60/3,$C$60/2),$K$48)</f>
        <v>12.767627201700353</v>
      </c>
    </row>
    <row r="83" spans="1:6">
      <c r="A83">
        <v>18000</v>
      </c>
      <c r="B83" s="40">
        <f>B82*0.5</f>
        <v>-12.636311475409837</v>
      </c>
      <c r="C83" s="40">
        <f t="shared" ref="C83" si="23">C82*0.5</f>
        <v>-10.753764705882354</v>
      </c>
      <c r="D83" s="40">
        <f t="shared" ref="D83" si="24">D82*0.5</f>
        <v>10.622448979591837</v>
      </c>
      <c r="E83" s="40">
        <f t="shared" ref="E83" si="25">E82*0.5</f>
        <v>6.3838136008501767</v>
      </c>
      <c r="F83" s="40">
        <f t="shared" ref="F83" si="26">F82*0.5</f>
        <v>6.3838136008501767</v>
      </c>
    </row>
    <row r="84" spans="1:6">
      <c r="A84">
        <v>18900</v>
      </c>
      <c r="B84" s="40">
        <f>B85*0.5</f>
        <v>12.636311475409837</v>
      </c>
      <c r="C84" s="40">
        <f t="shared" ref="C84" si="27">C85*0.5</f>
        <v>10.753764705882354</v>
      </c>
      <c r="D84" s="40">
        <f t="shared" ref="D84" si="28">D85*0.5</f>
        <v>-10.622448979591837</v>
      </c>
      <c r="E84" s="40">
        <f t="shared" ref="E84" si="29">E85*0.5</f>
        <v>-6.3838136008501767</v>
      </c>
      <c r="F84" s="40">
        <f t="shared" ref="F84" si="30">F85*0.5</f>
        <v>-6.3838136008501767</v>
      </c>
    </row>
    <row r="85" spans="1:6">
      <c r="A85">
        <v>19800</v>
      </c>
      <c r="B85" s="40">
        <f>IF($L$44&gt;0,$L$44+IF($L$46&gt;0,$C$60/3,$C$60/2),$L$44)</f>
        <v>25.272622950819674</v>
      </c>
      <c r="C85" s="40">
        <f>IF($L$45&gt;0,$L$45+IF($L$46&gt;0,$C$60/3,$C$60/2),$L$45)</f>
        <v>21.507529411764708</v>
      </c>
      <c r="D85" s="40">
        <f>IF($L$46&gt;0,$L$46+IF($L$46&gt;0,$C$60/3,$C$60/2),$L$46)</f>
        <v>-21.244897959183675</v>
      </c>
      <c r="E85" s="40">
        <f>IF($L$47&gt;0,$L$47+IF($L$46&gt;0,$C$60/3,$C$60/2),$L$47)</f>
        <v>-12.767627201700353</v>
      </c>
      <c r="F85" s="40">
        <f>IF($L$48&gt;0,$L$48+IF($L$46&gt;0,$C$60/3,$C$60/2),$L$48)</f>
        <v>-12.767627201700353</v>
      </c>
    </row>
    <row r="86" spans="1:6">
      <c r="A86">
        <v>20700</v>
      </c>
      <c r="B86" s="40">
        <f>IF($L$44&gt;0,$L$44+IF($L$46&gt;0,$C$60/3,$C$60/2),$L$44)</f>
        <v>25.272622950819674</v>
      </c>
      <c r="C86" s="40">
        <f>IF($L$45&gt;0,$L$45+IF($L$46&gt;0,$C$60/3,$C$60/2),$L$45)</f>
        <v>21.507529411764708</v>
      </c>
      <c r="D86" s="40">
        <f>IF($L$46&gt;0,$L$46+IF($L$46&gt;0,$C$60/3,$C$60/2),$L$46)</f>
        <v>-21.244897959183675</v>
      </c>
      <c r="E86" s="40">
        <f>IF($L$47&gt;0,$L$47+IF($L$46&gt;0,$C$60/3,$C$60/2),$L$47)</f>
        <v>-12.767627201700353</v>
      </c>
      <c r="F86" s="40">
        <f>IF($L$48&gt;0,$L$48+IF($L$46&gt;0,$C$60/3,$C$60/2),$L$48)</f>
        <v>-12.767627201700353</v>
      </c>
    </row>
    <row r="87" spans="1:6">
      <c r="A87">
        <v>21600</v>
      </c>
      <c r="B87" s="40">
        <f>IF($L$44&gt;0,$L$44+IF($L$46&gt;0,$C$60/3,$C$60/2),$L$44)</f>
        <v>25.272622950819674</v>
      </c>
      <c r="C87" s="40">
        <f>IF($L$45&gt;0,$L$45+IF($L$46&gt;0,$C$60/3,$C$60/2),$L$45)</f>
        <v>21.507529411764708</v>
      </c>
      <c r="D87" s="40">
        <f>IF($L$46&gt;0,$L$46+IF($L$46&gt;0,$C$60/3,$C$60/2),$L$46)</f>
        <v>-21.244897959183675</v>
      </c>
      <c r="E87" s="40">
        <f>IF($L$47&gt;0,$L$47+IF($L$46&gt;0,$C$60/3,$C$60/2),$L$47)</f>
        <v>-12.767627201700353</v>
      </c>
      <c r="F87" s="40">
        <f>IF($L$48&gt;0,$L$48+IF($L$46&gt;0,$C$60/3,$C$60/2),$L$48)</f>
        <v>-12.767627201700353</v>
      </c>
    </row>
    <row r="88" spans="1:6">
      <c r="A88">
        <v>22500</v>
      </c>
      <c r="B88" s="40">
        <f>IF($L$44&gt;0,$L$44+IF($L$46&gt;0,$C$60/3,$C$60/2),$L$44)</f>
        <v>25.272622950819674</v>
      </c>
      <c r="C88" s="40">
        <f>IF($L$45&gt;0,$L$45+IF($L$46&gt;0,$C$60/3,$C$60/2),$L$45)</f>
        <v>21.507529411764708</v>
      </c>
      <c r="D88" s="40">
        <f>IF($L$46&gt;0,$L$46+IF($L$46&gt;0,$C$60/3,$C$60/2),$L$46)</f>
        <v>-21.244897959183675</v>
      </c>
      <c r="E88" s="40">
        <f>IF($L$47&gt;0,$L$47+IF($L$46&gt;0,$C$60/3,$C$60/2),$L$47)</f>
        <v>-12.767627201700353</v>
      </c>
      <c r="F88" s="40">
        <f>IF($L$48&gt;0,$L$48+IF($L$46&gt;0,$C$60/3,$C$60/2),$L$48)</f>
        <v>-12.767627201700353</v>
      </c>
    </row>
    <row r="89" spans="1:6">
      <c r="A89">
        <v>23400</v>
      </c>
      <c r="B89" s="40">
        <f>B88*0.5</f>
        <v>12.636311475409837</v>
      </c>
      <c r="C89" s="40">
        <f t="shared" ref="C89" si="31">C88*0.5</f>
        <v>10.753764705882354</v>
      </c>
      <c r="D89" s="40">
        <f t="shared" ref="D89" si="32">D88*0.5</f>
        <v>-10.622448979591837</v>
      </c>
      <c r="E89" s="40">
        <f t="shared" ref="E89" si="33">E88*0.5</f>
        <v>-6.3838136008501767</v>
      </c>
      <c r="F89" s="40">
        <f t="shared" ref="F89" si="34">F88*0.5</f>
        <v>-6.3838136008501767</v>
      </c>
    </row>
    <row r="90" spans="1:6">
      <c r="A90">
        <v>24300</v>
      </c>
      <c r="B90" s="40">
        <f>B91*0.5</f>
        <v>6.3181557377049185</v>
      </c>
      <c r="C90" s="40">
        <f t="shared" ref="C90" si="35">C91*0.5</f>
        <v>5.3768823529411769</v>
      </c>
      <c r="D90" s="40">
        <f t="shared" ref="D90" si="36">D91*0.5</f>
        <v>4.0729304111258688</v>
      </c>
      <c r="E90" s="40">
        <f t="shared" ref="E90" si="37">E91*0.5</f>
        <v>-10.456744011976046</v>
      </c>
      <c r="F90" s="40">
        <f t="shared" ref="F90" si="38">F91*0.5</f>
        <v>-5.3112244897959187</v>
      </c>
    </row>
    <row r="91" spans="1:6">
      <c r="A91">
        <v>25200</v>
      </c>
      <c r="B91" s="40">
        <f>IF($M$44&gt;0,$M$44+IF($M$46&gt;0,$C$60/3,$C$60/2),$M$44)</f>
        <v>12.636311475409837</v>
      </c>
      <c r="C91" s="40">
        <f>IF($M$45&gt;0,$M$45+IF($M$46&gt;0,$C$60/3,$C$60/2),$M$45)</f>
        <v>10.753764705882354</v>
      </c>
      <c r="D91" s="40">
        <f>IF($M$46&gt;0,$M$46+IF($M$46&gt;0,$C$60/3,$C$60/2),$M$46)</f>
        <v>8.1458608222517377</v>
      </c>
      <c r="E91" s="40">
        <f>IF($M$47&gt;0,$M$47+IF($M$46&gt;0,$C$60/3,$C$60/2),$M$47)</f>
        <v>-20.913488023952091</v>
      </c>
      <c r="F91" s="40">
        <f>IF($M$48&gt;0,$M$48+IF($M$46&gt;0,$C$60/3,$C$60/2),$M$48)</f>
        <v>-10.622448979591837</v>
      </c>
    </row>
    <row r="92" spans="1:6">
      <c r="A92">
        <v>26100</v>
      </c>
      <c r="B92" s="40">
        <f>IF($M$44&gt;0,$M$44+IF($M$46&gt;0,$C$60/3,$C$60/2),$M$44)</f>
        <v>12.636311475409837</v>
      </c>
      <c r="C92" s="40">
        <f>IF($M$45&gt;0,$M$45+IF($M$46&gt;0,$C$60/3,$C$60/2),$M$45)</f>
        <v>10.753764705882354</v>
      </c>
      <c r="D92" s="40">
        <f>IF($M$46&gt;0,$M$46+IF($M$46&gt;0,$C$60/3,$C$60/2),$M$46)</f>
        <v>8.1458608222517377</v>
      </c>
      <c r="E92" s="40">
        <f>IF($M$47&gt;0,$M$47+IF($M$46&gt;0,$C$60/3,$C$60/2),$M$47)</f>
        <v>-20.913488023952091</v>
      </c>
      <c r="F92" s="40">
        <f>IF($M$48&gt;0,$M$48+IF($M$46&gt;0,$C$60/3,$C$60/2),$M$48)</f>
        <v>-10.622448979591837</v>
      </c>
    </row>
    <row r="93" spans="1:6">
      <c r="A93">
        <v>27000</v>
      </c>
      <c r="B93" s="40">
        <f>IF($M$44&gt;0,$M$44+IF($M$46&gt;0,$C$60/3,$C$60/2),$M$44)</f>
        <v>12.636311475409837</v>
      </c>
      <c r="C93" s="40">
        <f>IF($M$45&gt;0,$M$45+IF($M$46&gt;0,$C$60/3,$C$60/2),$M$45)</f>
        <v>10.753764705882354</v>
      </c>
      <c r="D93" s="40">
        <f>IF($M$46&gt;0,$M$46+IF($M$46&gt;0,$C$60/3,$C$60/2),$M$46)</f>
        <v>8.1458608222517377</v>
      </c>
      <c r="E93" s="40">
        <f>IF($M$47&gt;0,$M$47+IF($M$46&gt;0,$C$60/3,$C$60/2),$M$47)</f>
        <v>-20.913488023952091</v>
      </c>
      <c r="F93" s="40">
        <f>IF($M$48&gt;0,$M$48+IF($M$46&gt;0,$C$60/3,$C$60/2),$M$48)</f>
        <v>-10.622448979591837</v>
      </c>
    </row>
    <row r="94" spans="1:6">
      <c r="A94">
        <v>27900</v>
      </c>
      <c r="B94" s="40">
        <f>IF($M$44&gt;0,$M$44+IF($M$46&gt;0,$C$60/3,$C$60/2),$M$44)</f>
        <v>12.636311475409837</v>
      </c>
      <c r="C94" s="40">
        <f>IF($M$45&gt;0,$M$45+IF($M$46&gt;0,$C$60/3,$C$60/2),$M$45)</f>
        <v>10.753764705882354</v>
      </c>
      <c r="D94" s="40">
        <f>IF($M$46&gt;0,$M$46+IF($M$46&gt;0,$C$60/3,$C$60/2),$M$46)</f>
        <v>8.1458608222517377</v>
      </c>
      <c r="E94" s="40">
        <f>IF($M$47&gt;0,$M$47+IF($M$46&gt;0,$C$60/3,$C$60/2),$M$47)</f>
        <v>-20.913488023952091</v>
      </c>
      <c r="F94" s="40">
        <f>IF($M$48&gt;0,$M$48+IF($M$46&gt;0,$C$60/3,$C$60/2),$M$48)</f>
        <v>-10.622448979591837</v>
      </c>
    </row>
    <row r="95" spans="1:6">
      <c r="A95">
        <v>28800</v>
      </c>
      <c r="B95" s="40">
        <f>B94*0.5</f>
        <v>6.3181557377049185</v>
      </c>
      <c r="C95" s="40">
        <f t="shared" ref="C95" si="39">C94*0.5</f>
        <v>5.3768823529411769</v>
      </c>
      <c r="D95" s="40">
        <f t="shared" ref="D95" si="40">D94*0.5</f>
        <v>4.0729304111258688</v>
      </c>
      <c r="E95" s="40">
        <f t="shared" ref="E95" si="41">E94*0.5</f>
        <v>-10.456744011976046</v>
      </c>
      <c r="F95" s="40">
        <f t="shared" ref="F95" si="42">F94*0.5</f>
        <v>-5.3112244897959187</v>
      </c>
    </row>
    <row r="96" spans="1:6">
      <c r="A96">
        <v>29700</v>
      </c>
      <c r="B96" s="40">
        <f>B97*0.5</f>
        <v>-6.3181557377049185</v>
      </c>
      <c r="C96" s="40">
        <f t="shared" ref="C96" si="43">C97*0.5</f>
        <v>-5.3768823529411769</v>
      </c>
      <c r="D96" s="40">
        <f t="shared" ref="D96" si="44">D97*0.5</f>
        <v>-4.0729304111258688</v>
      </c>
      <c r="E96" s="40">
        <f t="shared" ref="E96" si="45">E97*0.5</f>
        <v>10.456744011976046</v>
      </c>
      <c r="F96" s="40">
        <f t="shared" ref="F96" si="46">F97*0.5</f>
        <v>5.3112244897959187</v>
      </c>
    </row>
    <row r="97" spans="1:8">
      <c r="A97">
        <v>30600</v>
      </c>
      <c r="B97" s="40">
        <f>IF($N$44&gt;0,$N$44+IF($N$46&gt;0,$C$60/3,$C$60/2),$N$44)</f>
        <v>-12.636311475409837</v>
      </c>
      <c r="C97" s="40">
        <f>IF($N$45&gt;0,$N$45+IF($N$46&gt;0,$C$60/3,$C$60/2),$N$45)</f>
        <v>-10.753764705882354</v>
      </c>
      <c r="D97" s="40">
        <f>IF($N$46&gt;0,$N$46+IF($N$46&gt;0,$C$60/3,$C$60/2),$N$46)</f>
        <v>-8.1458608222517377</v>
      </c>
      <c r="E97" s="40">
        <f>IF($N$47&gt;0,$N$47+IF($N$46&gt;0,$C$60/3,$C$60/2),$N$47)</f>
        <v>20.913488023952091</v>
      </c>
      <c r="F97" s="40">
        <f>IF($N$48&gt;0,$N$48+IF($N$46&gt;0,$C$60/3,$C$60/2),$N$48)</f>
        <v>10.622448979591837</v>
      </c>
    </row>
    <row r="98" spans="1:8">
      <c r="A98">
        <v>31500</v>
      </c>
      <c r="B98" s="40">
        <f>IF($N$44&gt;0,$N$44+IF($N$46&gt;0,$C$60/3,$C$60/2),$N$44)</f>
        <v>-12.636311475409837</v>
      </c>
      <c r="C98" s="40">
        <f>IF($N$45&gt;0,$N$45+IF($N$46&gt;0,$C$60/3,$C$60/2),$N$45)</f>
        <v>-10.753764705882354</v>
      </c>
      <c r="D98" s="40">
        <f>IF($N$46&gt;0,$N$46+IF($N$46&gt;0,$C$60/3,$C$60/2),$N$46)</f>
        <v>-8.1458608222517377</v>
      </c>
      <c r="E98" s="40">
        <f>IF($N$47&gt;0,$N$47+IF($N$46&gt;0,$C$60/3,$C$60/2),$N$47)</f>
        <v>20.913488023952091</v>
      </c>
      <c r="F98" s="40">
        <f>IF($N$48&gt;0,$N$48+IF($N$46&gt;0,$C$60/3,$C$60/2),$N$48)</f>
        <v>10.622448979591837</v>
      </c>
    </row>
    <row r="99" spans="1:8">
      <c r="A99">
        <v>32400</v>
      </c>
      <c r="B99" s="40">
        <f>IF($N$44&gt;0,$N$44+IF($N$46&gt;0,$C$60/3,$C$60/2),$N$44)</f>
        <v>-12.636311475409837</v>
      </c>
      <c r="C99" s="40">
        <f>IF($N$45&gt;0,$N$45+IF($N$46&gt;0,$C$60/3,$C$60/2),$N$45)</f>
        <v>-10.753764705882354</v>
      </c>
      <c r="D99" s="40">
        <f>IF($N$46&gt;0,$N$46+IF($N$46&gt;0,$C$60/3,$C$60/2),$N$46)</f>
        <v>-8.1458608222517377</v>
      </c>
      <c r="E99" s="40">
        <f>IF($N$47&gt;0,$N$47+IF($N$46&gt;0,$C$60/3,$C$60/2),$N$47)</f>
        <v>20.913488023952091</v>
      </c>
      <c r="F99" s="40">
        <f>IF($N$48&gt;0,$N$48+IF($N$46&gt;0,$C$60/3,$C$60/2),$N$48)</f>
        <v>10.622448979591837</v>
      </c>
    </row>
    <row r="100" spans="1:8">
      <c r="A100">
        <v>33300</v>
      </c>
      <c r="B100" s="40">
        <f>IF($N$44&gt;0,$N$44+IF($N$46&gt;0,$C$60/3,$C$60/2),$N$44)</f>
        <v>-12.636311475409837</v>
      </c>
      <c r="C100" s="40">
        <f>IF($N$45&gt;0,$N$45+IF($N$46&gt;0,$C$60/3,$C$60/2),$N$45)</f>
        <v>-10.753764705882354</v>
      </c>
      <c r="D100" s="40">
        <f>IF($N$46&gt;0,$N$46+IF($N$46&gt;0,$C$60/3,$C$60/2),$N$46)</f>
        <v>-8.1458608222517377</v>
      </c>
      <c r="E100" s="40">
        <f>IF($N$47&gt;0,$N$47+IF($N$46&gt;0,$C$60/3,$C$60/2),$N$47)</f>
        <v>20.913488023952091</v>
      </c>
      <c r="F100" s="40">
        <f>IF($N$48&gt;0,$N$48+IF($N$46&gt;0,$C$60/3,$C$60/2),$N$48)</f>
        <v>10.622448979591837</v>
      </c>
    </row>
    <row r="101" spans="1:8">
      <c r="B101" s="40"/>
      <c r="C101" s="40"/>
      <c r="D101" s="40"/>
      <c r="E101" s="40"/>
      <c r="F101" s="40"/>
    </row>
    <row r="102" spans="1:8">
      <c r="B102" t="s">
        <v>576</v>
      </c>
    </row>
    <row r="103" spans="1:8">
      <c r="A103" t="s">
        <v>575</v>
      </c>
      <c r="B103">
        <v>1</v>
      </c>
      <c r="C103">
        <v>2</v>
      </c>
      <c r="D103">
        <v>3</v>
      </c>
      <c r="E103">
        <v>4</v>
      </c>
      <c r="F103">
        <v>5</v>
      </c>
    </row>
    <row r="104" spans="1:8">
      <c r="A104">
        <v>0</v>
      </c>
      <c r="B104" s="40">
        <f>IF(B63&gt;0,input_conditions!$D$9+input_conditions!$E$24,input_conditions!$E$21)+273.15</f>
        <v>341.15</v>
      </c>
      <c r="C104" s="40">
        <f>IF(C63&gt;0,input_conditions!$D$9+input_conditions!$F$24,input_conditions!$F$21)+273.15</f>
        <v>341.15</v>
      </c>
      <c r="D104" s="40">
        <f>IF(D63&gt;0,input_conditions!$D$9+input_conditions!$G$24,input_conditions!$G$21)+273.15</f>
        <v>341.15</v>
      </c>
      <c r="E104" s="40">
        <f>IF(E63&gt;0,input_conditions!$D$9+input_conditions!$H$24,input_conditions!$H$21)+273.15</f>
        <v>318.14999999999998</v>
      </c>
      <c r="F104" s="40">
        <f>IF(F63&gt;0,input_conditions!$D$9+input_conditions!$I$24,input_conditions!$I$21)+273.15</f>
        <v>318.14999999999998</v>
      </c>
    </row>
    <row r="105" spans="1:8">
      <c r="A105">
        <v>900</v>
      </c>
      <c r="B105" s="40">
        <f>IF(B64&gt;0,input_conditions!$D$9+input_conditions!$E$24,input_conditions!$E$21)+273.15</f>
        <v>341.15</v>
      </c>
      <c r="C105" s="40">
        <f>IF(C64&gt;0,input_conditions!$D$9+input_conditions!$F$24,input_conditions!$F$21)+273.15</f>
        <v>341.15</v>
      </c>
      <c r="D105" s="40">
        <f>IF(D64&gt;0,input_conditions!$D$9+input_conditions!$G$24,input_conditions!$G$21)+273.15</f>
        <v>341.15</v>
      </c>
      <c r="E105" s="40">
        <f>IF(E64&gt;0,input_conditions!$D$9+input_conditions!$H$24,input_conditions!$H$21)+273.15</f>
        <v>318.14999999999998</v>
      </c>
      <c r="F105" s="40">
        <f>IF(F64&gt;0,input_conditions!$D$9+input_conditions!$I$24,input_conditions!$I$21)+273.15</f>
        <v>318.14999999999998</v>
      </c>
      <c r="H105" s="40"/>
    </row>
    <row r="106" spans="1:8">
      <c r="A106">
        <v>1800</v>
      </c>
      <c r="B106" s="40">
        <f>IF(B65&gt;0,input_conditions!$D$9+input_conditions!$E$24,input_conditions!$E$21)+273.15</f>
        <v>341.15</v>
      </c>
      <c r="C106" s="40">
        <f>IF(C65&gt;0,input_conditions!$D$9+input_conditions!$F$24,input_conditions!$F$21)+273.15</f>
        <v>341.15</v>
      </c>
      <c r="D106" s="40">
        <f>IF(D65&gt;0,input_conditions!$D$9+input_conditions!$G$24,input_conditions!$G$21)+273.15</f>
        <v>341.15</v>
      </c>
      <c r="E106" s="40">
        <f>IF(E65&gt;0,input_conditions!$D$9+input_conditions!$H$24,input_conditions!$H$21)+273.15</f>
        <v>318.14999999999998</v>
      </c>
      <c r="F106" s="40">
        <f>IF(F65&gt;0,input_conditions!$D$9+input_conditions!$I$24,input_conditions!$I$21)+273.15</f>
        <v>318.14999999999998</v>
      </c>
    </row>
    <row r="107" spans="1:8">
      <c r="A107">
        <v>2700</v>
      </c>
      <c r="B107" s="40">
        <f>IF(B66&gt;0,input_conditions!$D$9+input_conditions!$E$24,input_conditions!$E$21)+273.15</f>
        <v>341.15</v>
      </c>
      <c r="C107" s="40">
        <f>IF(C66&gt;0,input_conditions!$D$9+input_conditions!$F$24,input_conditions!$F$21)+273.15</f>
        <v>341.15</v>
      </c>
      <c r="D107" s="40">
        <f>IF(D66&gt;0,input_conditions!$D$9+input_conditions!$G$24,input_conditions!$G$21)+273.15</f>
        <v>341.15</v>
      </c>
      <c r="E107" s="40">
        <f>IF(E66&gt;0,input_conditions!$D$9+input_conditions!$H$24,input_conditions!$H$21)+273.15</f>
        <v>318.14999999999998</v>
      </c>
      <c r="F107" s="40">
        <f>IF(F66&gt;0,input_conditions!$D$9+input_conditions!$I$24,input_conditions!$I$21)+273.15</f>
        <v>318.14999999999998</v>
      </c>
    </row>
    <row r="108" spans="1:8">
      <c r="A108">
        <v>3600</v>
      </c>
      <c r="B108" s="40">
        <f>IF(B67&gt;0,input_conditions!$D$9+input_conditions!$E$24,input_conditions!$E$21)+273.15</f>
        <v>341.15</v>
      </c>
      <c r="C108" s="40">
        <f>IF(C67&gt;0,input_conditions!$D$9+input_conditions!$F$24,input_conditions!$F$21)+273.15</f>
        <v>341.15</v>
      </c>
      <c r="D108" s="40">
        <f>IF(D67&gt;0,input_conditions!$D$9+input_conditions!$G$24,input_conditions!$G$21)+273.15</f>
        <v>341.15</v>
      </c>
      <c r="E108" s="40">
        <f>IF(E67&gt;0,input_conditions!$D$9+input_conditions!$H$24,input_conditions!$H$21)+273.15</f>
        <v>318.14999999999998</v>
      </c>
      <c r="F108" s="40">
        <f>IF(F67&gt;0,input_conditions!$D$9+input_conditions!$I$24,input_conditions!$I$21)+273.15</f>
        <v>318.14999999999998</v>
      </c>
    </row>
    <row r="109" spans="1:8">
      <c r="A109">
        <v>4500</v>
      </c>
      <c r="B109" s="40">
        <f>IF(B68&gt;0,input_conditions!$D$9+input_conditions!$E$24,input_conditions!$E$21)+273.15</f>
        <v>341.15</v>
      </c>
      <c r="C109" s="40">
        <f>IF(C68&gt;0,input_conditions!$D$9+input_conditions!$F$24,input_conditions!$F$21)+273.15</f>
        <v>341.15</v>
      </c>
      <c r="D109" s="40">
        <f>IF(D68&gt;0,input_conditions!$D$9+input_conditions!$G$24,input_conditions!$G$21)+273.15</f>
        <v>341.15</v>
      </c>
      <c r="E109" s="40">
        <f>IF(E68&gt;0,input_conditions!$D$9+input_conditions!$H$24,input_conditions!$H$21)+273.15</f>
        <v>318.14999999999998</v>
      </c>
      <c r="F109" s="40">
        <f>IF(F68&gt;0,input_conditions!$D$9+input_conditions!$I$24,input_conditions!$I$21)+273.15</f>
        <v>318.14999999999998</v>
      </c>
    </row>
    <row r="110" spans="1:8">
      <c r="A110">
        <v>5400</v>
      </c>
      <c r="B110" s="40">
        <f>IF(B69&gt;0,input_conditions!$D$9+input_conditions!$E$24,input_conditions!$E$21)+273.15</f>
        <v>341.15</v>
      </c>
      <c r="C110" s="40">
        <f>IF(C69&gt;0,input_conditions!$D$9+input_conditions!$F$24,input_conditions!$F$21)+273.15</f>
        <v>341.15</v>
      </c>
      <c r="D110" s="40">
        <f>IF(D69&gt;0,input_conditions!$D$9+input_conditions!$G$24,input_conditions!$G$21)+273.15</f>
        <v>341.15</v>
      </c>
      <c r="E110" s="40">
        <f>IF(E69&gt;0,input_conditions!$D$9+input_conditions!$H$24,input_conditions!$H$21)+273.15</f>
        <v>318.14999999999998</v>
      </c>
      <c r="F110" s="40">
        <f>IF(F69&gt;0,input_conditions!$D$9+input_conditions!$I$24,input_conditions!$I$21)+273.15</f>
        <v>318.14999999999998</v>
      </c>
    </row>
    <row r="111" spans="1:8">
      <c r="A111">
        <v>6300</v>
      </c>
      <c r="B111" s="40">
        <f>IF(B70&gt;0,input_conditions!$D$9+input_conditions!$E$24,input_conditions!$E$21)+273.15</f>
        <v>341.15</v>
      </c>
      <c r="C111" s="40">
        <f>IF(C70&gt;0,input_conditions!$D$9+input_conditions!$F$24,input_conditions!$F$21)+273.15</f>
        <v>341.15</v>
      </c>
      <c r="D111" s="40">
        <f>IF(D70&gt;0,input_conditions!$D$9+input_conditions!$G$24,input_conditions!$G$21)+273.15</f>
        <v>341.15</v>
      </c>
      <c r="E111" s="40">
        <f>IF(E70&gt;0,input_conditions!$D$9+input_conditions!$H$24,input_conditions!$H$21)+273.15</f>
        <v>318.14999999999998</v>
      </c>
      <c r="F111" s="40">
        <f>IF(F70&gt;0,input_conditions!$D$9+input_conditions!$I$24,input_conditions!$I$21)+273.15</f>
        <v>318.14999999999998</v>
      </c>
    </row>
    <row r="112" spans="1:8">
      <c r="A112">
        <v>7200</v>
      </c>
      <c r="B112" s="40">
        <f>IF(B71&gt;0,input_conditions!$D$9+input_conditions!$E$24,input_conditions!$E$21)+273.15</f>
        <v>341.15</v>
      </c>
      <c r="C112" s="40">
        <f>IF(C71&gt;0,input_conditions!$D$9+input_conditions!$F$24,input_conditions!$F$21)+273.15</f>
        <v>341.15</v>
      </c>
      <c r="D112" s="40">
        <f>IF(D71&gt;0,input_conditions!$D$9+input_conditions!$G$24,input_conditions!$G$21)+273.15</f>
        <v>341.15</v>
      </c>
      <c r="E112" s="40">
        <f>IF(E71&gt;0,input_conditions!$D$9+input_conditions!$H$24,input_conditions!$H$21)+273.15</f>
        <v>318.14999999999998</v>
      </c>
      <c r="F112" s="40">
        <f>IF(F71&gt;0,input_conditions!$D$9+input_conditions!$I$24,input_conditions!$I$21)+273.15</f>
        <v>318.14999999999998</v>
      </c>
    </row>
    <row r="113" spans="1:6">
      <c r="A113">
        <v>8100</v>
      </c>
      <c r="B113" s="40">
        <f>IF(B72&gt;0,input_conditions!$D$9+input_conditions!$E$24,input_conditions!$E$21)+273.15</f>
        <v>318.14999999999998</v>
      </c>
      <c r="C113" s="40">
        <f>IF(C72&gt;0,input_conditions!$D$9+input_conditions!$F$24,input_conditions!$F$21)+273.15</f>
        <v>318.14999999999998</v>
      </c>
      <c r="D113" s="40">
        <f>IF(D72&gt;0,input_conditions!$D$9+input_conditions!$G$24,input_conditions!$G$21)+273.15</f>
        <v>318.14999999999998</v>
      </c>
      <c r="E113" s="40">
        <f>IF(E72&gt;0,input_conditions!$D$9+input_conditions!$H$24,input_conditions!$H$21)+273.15</f>
        <v>341.15</v>
      </c>
      <c r="F113" s="40">
        <f>IF(F72&gt;0,input_conditions!$D$9+input_conditions!$I$24,input_conditions!$I$21)+273.15</f>
        <v>341.15</v>
      </c>
    </row>
    <row r="114" spans="1:6">
      <c r="A114">
        <v>9000</v>
      </c>
      <c r="B114" s="40">
        <f>IF(B73&gt;0,input_conditions!$D$9+input_conditions!$E$24,input_conditions!$E$21)+273.15</f>
        <v>318.14999999999998</v>
      </c>
      <c r="C114" s="40">
        <f>IF(C73&gt;0,input_conditions!$D$9+input_conditions!$F$24,input_conditions!$F$21)+273.15</f>
        <v>318.14999999999998</v>
      </c>
      <c r="D114" s="40">
        <f>IF(D73&gt;0,input_conditions!$D$9+input_conditions!$G$24,input_conditions!$G$21)+273.15</f>
        <v>318.14999999999998</v>
      </c>
      <c r="E114" s="40">
        <f>IF(E73&gt;0,input_conditions!$D$9+input_conditions!$H$24,input_conditions!$H$21)+273.15</f>
        <v>341.15</v>
      </c>
      <c r="F114" s="40">
        <f>IF(F73&gt;0,input_conditions!$D$9+input_conditions!$I$24,input_conditions!$I$21)+273.15</f>
        <v>341.15</v>
      </c>
    </row>
    <row r="115" spans="1:6">
      <c r="A115">
        <v>9900</v>
      </c>
      <c r="B115" s="40">
        <f>IF(B74&gt;0,input_conditions!$D$9+input_conditions!$E$24,input_conditions!$E$21)+273.15</f>
        <v>318.14999999999998</v>
      </c>
      <c r="C115" s="40">
        <f>IF(C74&gt;0,input_conditions!$D$9+input_conditions!$F$24,input_conditions!$F$21)+273.15</f>
        <v>318.14999999999998</v>
      </c>
      <c r="D115" s="40">
        <f>IF(D74&gt;0,input_conditions!$D$9+input_conditions!$G$24,input_conditions!$G$21)+273.15</f>
        <v>318.14999999999998</v>
      </c>
      <c r="E115" s="40">
        <f>IF(E74&gt;0,input_conditions!$D$9+input_conditions!$H$24,input_conditions!$H$21)+273.15</f>
        <v>341.15</v>
      </c>
      <c r="F115" s="40">
        <f>IF(F74&gt;0,input_conditions!$D$9+input_conditions!$I$24,input_conditions!$I$21)+273.15</f>
        <v>341.15</v>
      </c>
    </row>
    <row r="116" spans="1:6">
      <c r="A116">
        <v>10800</v>
      </c>
      <c r="B116" s="40">
        <f>IF(B75&gt;0,input_conditions!$D$9+input_conditions!$E$24,input_conditions!$E$21)+273.15</f>
        <v>318.14999999999998</v>
      </c>
      <c r="C116" s="40">
        <f>IF(C75&gt;0,input_conditions!$D$9+input_conditions!$F$24,input_conditions!$F$21)+273.15</f>
        <v>318.14999999999998</v>
      </c>
      <c r="D116" s="40">
        <f>IF(D75&gt;0,input_conditions!$D$9+input_conditions!$G$24,input_conditions!$G$21)+273.15</f>
        <v>318.14999999999998</v>
      </c>
      <c r="E116" s="40">
        <f>IF(E75&gt;0,input_conditions!$D$9+input_conditions!$H$24,input_conditions!$H$21)+273.15</f>
        <v>341.15</v>
      </c>
      <c r="F116" s="40">
        <f>IF(F75&gt;0,input_conditions!$D$9+input_conditions!$I$24,input_conditions!$I$21)+273.15</f>
        <v>341.15</v>
      </c>
    </row>
    <row r="117" spans="1:6">
      <c r="A117">
        <v>11700</v>
      </c>
      <c r="B117" s="40">
        <f>IF(B76&gt;0,input_conditions!$D$9+input_conditions!$E$24,input_conditions!$E$21)+273.15</f>
        <v>318.14999999999998</v>
      </c>
      <c r="C117" s="40">
        <f>IF(C76&gt;0,input_conditions!$D$9+input_conditions!$F$24,input_conditions!$F$21)+273.15</f>
        <v>318.14999999999998</v>
      </c>
      <c r="D117" s="40">
        <f>IF(D76&gt;0,input_conditions!$D$9+input_conditions!$G$24,input_conditions!$G$21)+273.15</f>
        <v>318.14999999999998</v>
      </c>
      <c r="E117" s="40">
        <f>IF(E76&gt;0,input_conditions!$D$9+input_conditions!$H$24,input_conditions!$H$21)+273.15</f>
        <v>341.15</v>
      </c>
      <c r="F117" s="40">
        <f>IF(F76&gt;0,input_conditions!$D$9+input_conditions!$I$24,input_conditions!$I$21)+273.15</f>
        <v>341.15</v>
      </c>
    </row>
    <row r="118" spans="1:6">
      <c r="A118">
        <v>12600</v>
      </c>
      <c r="B118" s="40">
        <f>IF(B77&gt;0,input_conditions!$D$9+input_conditions!$E$24,input_conditions!$E$21)+273.15</f>
        <v>318.14999999999998</v>
      </c>
      <c r="C118" s="40">
        <f>IF(C77&gt;0,input_conditions!$D$9+input_conditions!$F$24,input_conditions!$F$21)+273.15</f>
        <v>318.14999999999998</v>
      </c>
      <c r="D118" s="40">
        <f>IF(D77&gt;0,input_conditions!$D$9+input_conditions!$G$24,input_conditions!$G$21)+273.15</f>
        <v>318.14999999999998</v>
      </c>
      <c r="E118" s="40">
        <f>IF(E77&gt;0,input_conditions!$D$9+input_conditions!$H$24,input_conditions!$H$21)+273.15</f>
        <v>341.15</v>
      </c>
      <c r="F118" s="40">
        <f>IF(F77&gt;0,input_conditions!$D$9+input_conditions!$I$24,input_conditions!$I$21)+273.15</f>
        <v>341.15</v>
      </c>
    </row>
    <row r="119" spans="1:6">
      <c r="A119">
        <v>13500</v>
      </c>
      <c r="B119" s="40">
        <f>IF(B78&gt;0,input_conditions!$D$9+input_conditions!$E$24,input_conditions!$E$21)+273.15</f>
        <v>318.14999999999998</v>
      </c>
      <c r="C119" s="40">
        <f>IF(C78&gt;0,input_conditions!$D$9+input_conditions!$F$24,input_conditions!$F$21)+273.15</f>
        <v>318.14999999999998</v>
      </c>
      <c r="D119" s="40">
        <f>IF(D78&gt;0,input_conditions!$D$9+input_conditions!$G$24,input_conditions!$G$21)+273.15</f>
        <v>341.15</v>
      </c>
      <c r="E119" s="40">
        <f>IF(E78&gt;0,input_conditions!$D$9+input_conditions!$H$24,input_conditions!$H$21)+273.15</f>
        <v>341.15</v>
      </c>
      <c r="F119" s="40">
        <f>IF(F78&gt;0,input_conditions!$D$9+input_conditions!$I$24,input_conditions!$I$21)+273.15</f>
        <v>341.15</v>
      </c>
    </row>
    <row r="120" spans="1:6">
      <c r="A120">
        <v>14400</v>
      </c>
      <c r="B120" s="40">
        <f>IF(B79&gt;0,input_conditions!$D$9+input_conditions!$E$24,input_conditions!$E$21)+273.15</f>
        <v>318.14999999999998</v>
      </c>
      <c r="C120" s="40">
        <f>IF(C79&gt;0,input_conditions!$D$9+input_conditions!$F$24,input_conditions!$F$21)+273.15</f>
        <v>318.14999999999998</v>
      </c>
      <c r="D120" s="40">
        <f>IF(D79&gt;0,input_conditions!$D$9+input_conditions!$G$24,input_conditions!$G$21)+273.15</f>
        <v>341.15</v>
      </c>
      <c r="E120" s="40">
        <f>IF(E79&gt;0,input_conditions!$D$9+input_conditions!$H$24,input_conditions!$H$21)+273.15</f>
        <v>341.15</v>
      </c>
      <c r="F120" s="40">
        <f>IF(F79&gt;0,input_conditions!$D$9+input_conditions!$I$24,input_conditions!$I$21)+273.15</f>
        <v>341.15</v>
      </c>
    </row>
    <row r="121" spans="1:6">
      <c r="A121">
        <v>15300</v>
      </c>
      <c r="B121" s="40">
        <f>IF(B80&gt;0,input_conditions!$D$9+input_conditions!$E$24,input_conditions!$E$21)+273.15</f>
        <v>318.14999999999998</v>
      </c>
      <c r="C121" s="40">
        <f>IF(C80&gt;0,input_conditions!$D$9+input_conditions!$F$24,input_conditions!$F$21)+273.15</f>
        <v>318.14999999999998</v>
      </c>
      <c r="D121" s="40">
        <f>IF(D80&gt;0,input_conditions!$D$9+input_conditions!$G$24,input_conditions!$G$21)+273.15</f>
        <v>341.15</v>
      </c>
      <c r="E121" s="40">
        <f>IF(E80&gt;0,input_conditions!$D$9+input_conditions!$H$24,input_conditions!$H$21)+273.15</f>
        <v>341.15</v>
      </c>
      <c r="F121" s="40">
        <f>IF(F80&gt;0,input_conditions!$D$9+input_conditions!$I$24,input_conditions!$I$21)+273.15</f>
        <v>341.15</v>
      </c>
    </row>
    <row r="122" spans="1:6">
      <c r="A122">
        <v>16200</v>
      </c>
      <c r="B122" s="40">
        <f>IF(B81&gt;0,input_conditions!$D$9+input_conditions!$E$24,input_conditions!$E$21)+273.15</f>
        <v>318.14999999999998</v>
      </c>
      <c r="C122" s="40">
        <f>IF(C81&gt;0,input_conditions!$D$9+input_conditions!$F$24,input_conditions!$F$21)+273.15</f>
        <v>318.14999999999998</v>
      </c>
      <c r="D122" s="40">
        <f>IF(D81&gt;0,input_conditions!$D$9+input_conditions!$G$24,input_conditions!$G$21)+273.15</f>
        <v>341.15</v>
      </c>
      <c r="E122" s="40">
        <f>IF(E81&gt;0,input_conditions!$D$9+input_conditions!$H$24,input_conditions!$H$21)+273.15</f>
        <v>341.15</v>
      </c>
      <c r="F122" s="40">
        <f>IF(F81&gt;0,input_conditions!$D$9+input_conditions!$I$24,input_conditions!$I$21)+273.15</f>
        <v>341.15</v>
      </c>
    </row>
    <row r="123" spans="1:6">
      <c r="A123">
        <v>17100</v>
      </c>
      <c r="B123" s="40">
        <f>IF(B82&gt;0,input_conditions!$D$9+input_conditions!$E$24,input_conditions!$E$21)+273.15</f>
        <v>318.14999999999998</v>
      </c>
      <c r="C123" s="40">
        <f>IF(C82&gt;0,input_conditions!$D$9+input_conditions!$F$24,input_conditions!$F$21)+273.15</f>
        <v>318.14999999999998</v>
      </c>
      <c r="D123" s="40">
        <f>IF(D82&gt;0,input_conditions!$D$9+input_conditions!$G$24,input_conditions!$G$21)+273.15</f>
        <v>341.15</v>
      </c>
      <c r="E123" s="40">
        <f>IF(E82&gt;0,input_conditions!$D$9+input_conditions!$H$24,input_conditions!$H$21)+273.15</f>
        <v>341.15</v>
      </c>
      <c r="F123" s="40">
        <f>IF(F82&gt;0,input_conditions!$D$9+input_conditions!$I$24,input_conditions!$I$21)+273.15</f>
        <v>341.15</v>
      </c>
    </row>
    <row r="124" spans="1:6">
      <c r="A124">
        <v>18000</v>
      </c>
      <c r="B124" s="40">
        <f>IF(B83&gt;0,input_conditions!$D$9+input_conditions!$E$24,input_conditions!$E$21)+273.15</f>
        <v>318.14999999999998</v>
      </c>
      <c r="C124" s="40">
        <f>IF(C83&gt;0,input_conditions!$D$9+input_conditions!$F$24,input_conditions!$F$21)+273.15</f>
        <v>318.14999999999998</v>
      </c>
      <c r="D124" s="40">
        <f>IF(D83&gt;0,input_conditions!$D$9+input_conditions!$G$24,input_conditions!$G$21)+273.15</f>
        <v>341.15</v>
      </c>
      <c r="E124" s="40">
        <f>IF(E83&gt;0,input_conditions!$D$9+input_conditions!$H$24,input_conditions!$H$21)+273.15</f>
        <v>341.15</v>
      </c>
      <c r="F124" s="40">
        <f>IF(F83&gt;0,input_conditions!$D$9+input_conditions!$I$24,input_conditions!$I$21)+273.15</f>
        <v>341.15</v>
      </c>
    </row>
    <row r="125" spans="1:6">
      <c r="A125">
        <v>18900</v>
      </c>
      <c r="B125" s="40">
        <f>IF(B84&gt;0,input_conditions!$D$9+input_conditions!$E$24,input_conditions!$E$21)+273.15</f>
        <v>341.15</v>
      </c>
      <c r="C125" s="40">
        <f>IF(C84&gt;0,input_conditions!$D$9+input_conditions!$F$24,input_conditions!$F$21)+273.15</f>
        <v>341.15</v>
      </c>
      <c r="D125" s="40">
        <f>IF(D84&gt;0,input_conditions!$D$9+input_conditions!$G$24,input_conditions!$G$21)+273.15</f>
        <v>318.14999999999998</v>
      </c>
      <c r="E125" s="40">
        <f>IF(E84&gt;0,input_conditions!$D$9+input_conditions!$H$24,input_conditions!$H$21)+273.15</f>
        <v>318.14999999999998</v>
      </c>
      <c r="F125" s="40">
        <f>IF(F84&gt;0,input_conditions!$D$9+input_conditions!$I$24,input_conditions!$I$21)+273.15</f>
        <v>318.14999999999998</v>
      </c>
    </row>
    <row r="126" spans="1:6">
      <c r="A126">
        <v>19800</v>
      </c>
      <c r="B126" s="40">
        <f>IF(B85&gt;0,input_conditions!$D$9+input_conditions!$E$24,input_conditions!$E$21)+273.15</f>
        <v>341.15</v>
      </c>
      <c r="C126" s="40">
        <f>IF(C85&gt;0,input_conditions!$D$9+input_conditions!$F$24,input_conditions!$F$21)+273.15</f>
        <v>341.15</v>
      </c>
      <c r="D126" s="40">
        <f>IF(D85&gt;0,input_conditions!$D$9+input_conditions!$G$24,input_conditions!$G$21)+273.15</f>
        <v>318.14999999999998</v>
      </c>
      <c r="E126" s="40">
        <f>IF(E85&gt;0,input_conditions!$D$9+input_conditions!$H$24,input_conditions!$H$21)+273.15</f>
        <v>318.14999999999998</v>
      </c>
      <c r="F126" s="40">
        <f>IF(F85&gt;0,input_conditions!$D$9+input_conditions!$I$24,input_conditions!$I$21)+273.15</f>
        <v>318.14999999999998</v>
      </c>
    </row>
    <row r="127" spans="1:6">
      <c r="A127">
        <v>20700</v>
      </c>
      <c r="B127" s="40">
        <f>IF(B86&gt;0,input_conditions!$D$9+input_conditions!$E$24,input_conditions!$E$21)+273.15</f>
        <v>341.15</v>
      </c>
      <c r="C127" s="40">
        <f>IF(C86&gt;0,input_conditions!$D$9+input_conditions!$F$24,input_conditions!$F$21)+273.15</f>
        <v>341.15</v>
      </c>
      <c r="D127" s="40">
        <f>IF(D86&gt;0,input_conditions!$D$9+input_conditions!$G$24,input_conditions!$G$21)+273.15</f>
        <v>318.14999999999998</v>
      </c>
      <c r="E127" s="40">
        <f>IF(E86&gt;0,input_conditions!$D$9+input_conditions!$H$24,input_conditions!$H$21)+273.15</f>
        <v>318.14999999999998</v>
      </c>
      <c r="F127" s="40">
        <f>IF(F86&gt;0,input_conditions!$D$9+input_conditions!$I$24,input_conditions!$I$21)+273.15</f>
        <v>318.14999999999998</v>
      </c>
    </row>
    <row r="128" spans="1:6">
      <c r="A128">
        <v>21600</v>
      </c>
      <c r="B128" s="40">
        <f>IF(B87&gt;0,input_conditions!$D$9+input_conditions!$E$24,input_conditions!$E$21)+273.15</f>
        <v>341.15</v>
      </c>
      <c r="C128" s="40">
        <f>IF(C87&gt;0,input_conditions!$D$9+input_conditions!$F$24,input_conditions!$F$21)+273.15</f>
        <v>341.15</v>
      </c>
      <c r="D128" s="40">
        <f>IF(D87&gt;0,input_conditions!$D$9+input_conditions!$G$24,input_conditions!$G$21)+273.15</f>
        <v>318.14999999999998</v>
      </c>
      <c r="E128" s="40">
        <f>IF(E87&gt;0,input_conditions!$D$9+input_conditions!$H$24,input_conditions!$H$21)+273.15</f>
        <v>318.14999999999998</v>
      </c>
      <c r="F128" s="40">
        <f>IF(F87&gt;0,input_conditions!$D$9+input_conditions!$I$24,input_conditions!$I$21)+273.15</f>
        <v>318.14999999999998</v>
      </c>
    </row>
    <row r="129" spans="1:6">
      <c r="A129">
        <v>22500</v>
      </c>
      <c r="B129" s="40">
        <f>IF(B88&gt;0,input_conditions!$D$9+input_conditions!$E$24,input_conditions!$E$21)+273.15</f>
        <v>341.15</v>
      </c>
      <c r="C129" s="40">
        <f>IF(C88&gt;0,input_conditions!$D$9+input_conditions!$F$24,input_conditions!$F$21)+273.15</f>
        <v>341.15</v>
      </c>
      <c r="D129" s="40">
        <f>IF(D88&gt;0,input_conditions!$D$9+input_conditions!$G$24,input_conditions!$G$21)+273.15</f>
        <v>318.14999999999998</v>
      </c>
      <c r="E129" s="40">
        <f>IF(E88&gt;0,input_conditions!$D$9+input_conditions!$H$24,input_conditions!$H$21)+273.15</f>
        <v>318.14999999999998</v>
      </c>
      <c r="F129" s="40">
        <f>IF(F88&gt;0,input_conditions!$D$9+input_conditions!$I$24,input_conditions!$I$21)+273.15</f>
        <v>318.14999999999998</v>
      </c>
    </row>
    <row r="130" spans="1:6">
      <c r="A130">
        <v>23400</v>
      </c>
      <c r="B130" s="40">
        <f>IF(B89&gt;0,input_conditions!$D$9+input_conditions!$E$24,input_conditions!$E$21)+273.15</f>
        <v>341.15</v>
      </c>
      <c r="C130" s="40">
        <f>IF(C89&gt;0,input_conditions!$D$9+input_conditions!$F$24,input_conditions!$F$21)+273.15</f>
        <v>341.15</v>
      </c>
      <c r="D130" s="40">
        <f>IF(D89&gt;0,input_conditions!$D$9+input_conditions!$G$24,input_conditions!$G$21)+273.15</f>
        <v>318.14999999999998</v>
      </c>
      <c r="E130" s="40">
        <f>IF(E89&gt;0,input_conditions!$D$9+input_conditions!$H$24,input_conditions!$H$21)+273.15</f>
        <v>318.14999999999998</v>
      </c>
      <c r="F130" s="40">
        <f>IF(F89&gt;0,input_conditions!$D$9+input_conditions!$I$24,input_conditions!$I$21)+273.15</f>
        <v>318.14999999999998</v>
      </c>
    </row>
    <row r="131" spans="1:6">
      <c r="A131">
        <v>24300</v>
      </c>
      <c r="B131" s="40">
        <f>IF(B90&gt;0,input_conditions!$D$9+input_conditions!$E$24,input_conditions!$E$21)+273.15</f>
        <v>341.15</v>
      </c>
      <c r="C131" s="40">
        <f>IF(C90&gt;0,input_conditions!$D$9+input_conditions!$F$24,input_conditions!$F$21)+273.15</f>
        <v>341.15</v>
      </c>
      <c r="D131" s="40">
        <f>IF(D90&gt;0,input_conditions!$D$9+input_conditions!$G$24,input_conditions!$G$21)+273.15</f>
        <v>341.15</v>
      </c>
      <c r="E131" s="40">
        <f>IF(E90&gt;0,input_conditions!$D$9+input_conditions!$H$24,input_conditions!$H$21)+273.15</f>
        <v>318.14999999999998</v>
      </c>
      <c r="F131" s="40">
        <f>IF(F90&gt;0,input_conditions!$D$9+input_conditions!$I$24,input_conditions!$I$21)+273.15</f>
        <v>318.14999999999998</v>
      </c>
    </row>
    <row r="132" spans="1:6">
      <c r="A132">
        <v>25200</v>
      </c>
      <c r="B132" s="40">
        <f>IF(B91&gt;0,input_conditions!$D$9+input_conditions!$E$24,input_conditions!$E$21)+273.15</f>
        <v>341.15</v>
      </c>
      <c r="C132" s="40">
        <f>IF(C91&gt;0,input_conditions!$D$9+input_conditions!$F$24,input_conditions!$F$21)+273.15</f>
        <v>341.15</v>
      </c>
      <c r="D132" s="40">
        <f>IF(D91&gt;0,input_conditions!$D$9+input_conditions!$G$24,input_conditions!$G$21)+273.15</f>
        <v>341.15</v>
      </c>
      <c r="E132" s="40">
        <f>IF(E91&gt;0,input_conditions!$D$9+input_conditions!$H$24,input_conditions!$H$21)+273.15</f>
        <v>318.14999999999998</v>
      </c>
      <c r="F132" s="40">
        <f>IF(F91&gt;0,input_conditions!$D$9+input_conditions!$I$24,input_conditions!$I$21)+273.15</f>
        <v>318.14999999999998</v>
      </c>
    </row>
    <row r="133" spans="1:6">
      <c r="A133">
        <v>26100</v>
      </c>
      <c r="B133" s="40">
        <f>IF(B92&gt;0,input_conditions!$D$9+input_conditions!$E$24,input_conditions!$E$21)+273.15</f>
        <v>341.15</v>
      </c>
      <c r="C133" s="40">
        <f>IF(C92&gt;0,input_conditions!$D$9+input_conditions!$F$24,input_conditions!$F$21)+273.15</f>
        <v>341.15</v>
      </c>
      <c r="D133" s="40">
        <f>IF(D92&gt;0,input_conditions!$D$9+input_conditions!$G$24,input_conditions!$G$21)+273.15</f>
        <v>341.15</v>
      </c>
      <c r="E133" s="40">
        <f>IF(E92&gt;0,input_conditions!$D$9+input_conditions!$H$24,input_conditions!$H$21)+273.15</f>
        <v>318.14999999999998</v>
      </c>
      <c r="F133" s="40">
        <f>IF(F92&gt;0,input_conditions!$D$9+input_conditions!$I$24,input_conditions!$I$21)+273.15</f>
        <v>318.14999999999998</v>
      </c>
    </row>
    <row r="134" spans="1:6">
      <c r="A134">
        <v>27000</v>
      </c>
      <c r="B134" s="40">
        <f>IF(B93&gt;0,input_conditions!$D$9+input_conditions!$E$24,input_conditions!$E$21)+273.15</f>
        <v>341.15</v>
      </c>
      <c r="C134" s="40">
        <f>IF(C93&gt;0,input_conditions!$D$9+input_conditions!$F$24,input_conditions!$F$21)+273.15</f>
        <v>341.15</v>
      </c>
      <c r="D134" s="40">
        <f>IF(D93&gt;0,input_conditions!$D$9+input_conditions!$G$24,input_conditions!$G$21)+273.15</f>
        <v>341.15</v>
      </c>
      <c r="E134" s="40">
        <f>IF(E93&gt;0,input_conditions!$D$9+input_conditions!$H$24,input_conditions!$H$21)+273.15</f>
        <v>318.14999999999998</v>
      </c>
      <c r="F134" s="40">
        <f>IF(F93&gt;0,input_conditions!$D$9+input_conditions!$I$24,input_conditions!$I$21)+273.15</f>
        <v>318.14999999999998</v>
      </c>
    </row>
    <row r="135" spans="1:6">
      <c r="A135">
        <v>27900</v>
      </c>
      <c r="B135" s="40">
        <f>IF(B94&gt;0,input_conditions!$D$9+input_conditions!$E$24,input_conditions!$E$21)+273.15</f>
        <v>341.15</v>
      </c>
      <c r="C135" s="40">
        <f>IF(C94&gt;0,input_conditions!$D$9+input_conditions!$F$24,input_conditions!$F$21)+273.15</f>
        <v>341.15</v>
      </c>
      <c r="D135" s="40">
        <f>IF(D94&gt;0,input_conditions!$D$9+input_conditions!$G$24,input_conditions!$G$21)+273.15</f>
        <v>341.15</v>
      </c>
      <c r="E135" s="40">
        <f>IF(E94&gt;0,input_conditions!$D$9+input_conditions!$H$24,input_conditions!$H$21)+273.15</f>
        <v>318.14999999999998</v>
      </c>
      <c r="F135" s="40">
        <f>IF(F94&gt;0,input_conditions!$D$9+input_conditions!$I$24,input_conditions!$I$21)+273.15</f>
        <v>318.14999999999998</v>
      </c>
    </row>
    <row r="136" spans="1:6">
      <c r="A136">
        <v>28800</v>
      </c>
      <c r="B136" s="40">
        <f>IF(B95&gt;0,input_conditions!$D$9+input_conditions!$E$24,input_conditions!$E$21)+273.15</f>
        <v>341.15</v>
      </c>
      <c r="C136" s="40">
        <f>IF(C95&gt;0,input_conditions!$D$9+input_conditions!$F$24,input_conditions!$F$21)+273.15</f>
        <v>341.15</v>
      </c>
      <c r="D136" s="40">
        <f>IF(D95&gt;0,input_conditions!$D$9+input_conditions!$G$24,input_conditions!$G$21)+273.15</f>
        <v>341.15</v>
      </c>
      <c r="E136" s="40">
        <f>IF(E95&gt;0,input_conditions!$D$9+input_conditions!$H$24,input_conditions!$H$21)+273.15</f>
        <v>318.14999999999998</v>
      </c>
      <c r="F136" s="40">
        <f>IF(F95&gt;0,input_conditions!$D$9+input_conditions!$I$24,input_conditions!$I$21)+273.15</f>
        <v>318.14999999999998</v>
      </c>
    </row>
    <row r="137" spans="1:6">
      <c r="A137">
        <v>29700</v>
      </c>
      <c r="B137" s="40">
        <f>IF(B96&gt;0,input_conditions!$D$9+input_conditions!$E$24,input_conditions!$E$21)+273.15</f>
        <v>318.14999999999998</v>
      </c>
      <c r="C137" s="40">
        <f>IF(C96&gt;0,input_conditions!$D$9+input_conditions!$F$24,input_conditions!$F$21)+273.15</f>
        <v>318.14999999999998</v>
      </c>
      <c r="D137" s="40">
        <f>IF(D96&gt;0,input_conditions!$D$9+input_conditions!$G$24,input_conditions!$G$21)+273.15</f>
        <v>318.14999999999998</v>
      </c>
      <c r="E137" s="40">
        <f>IF(E96&gt;0,input_conditions!$D$9+input_conditions!$H$24,input_conditions!$H$21)+273.15</f>
        <v>341.15</v>
      </c>
      <c r="F137" s="40">
        <f>IF(F96&gt;0,input_conditions!$D$9+input_conditions!$I$24,input_conditions!$I$21)+273.15</f>
        <v>341.15</v>
      </c>
    </row>
    <row r="138" spans="1:6">
      <c r="A138">
        <v>30600</v>
      </c>
      <c r="B138" s="40">
        <f>IF(B97&gt;0,input_conditions!$D$9+input_conditions!$E$24,input_conditions!$E$21)+273.15</f>
        <v>318.14999999999998</v>
      </c>
      <c r="C138" s="40">
        <f>IF(C97&gt;0,input_conditions!$D$9+input_conditions!$F$24,input_conditions!$F$21)+273.15</f>
        <v>318.14999999999998</v>
      </c>
      <c r="D138" s="40">
        <f>IF(D97&gt;0,input_conditions!$D$9+input_conditions!$G$24,input_conditions!$G$21)+273.15</f>
        <v>318.14999999999998</v>
      </c>
      <c r="E138" s="40">
        <f>IF(E97&gt;0,input_conditions!$D$9+input_conditions!$H$24,input_conditions!$H$21)+273.15</f>
        <v>341.15</v>
      </c>
      <c r="F138" s="40">
        <f>IF(F97&gt;0,input_conditions!$D$9+input_conditions!$I$24,input_conditions!$I$21)+273.15</f>
        <v>341.15</v>
      </c>
    </row>
    <row r="139" spans="1:6">
      <c r="A139">
        <v>31500</v>
      </c>
      <c r="B139" s="40">
        <f>IF(B98&gt;0,input_conditions!$D$9+input_conditions!$E$24,input_conditions!$E$21)+273.15</f>
        <v>318.14999999999998</v>
      </c>
      <c r="C139" s="40">
        <f>IF(C98&gt;0,input_conditions!$D$9+input_conditions!$F$24,input_conditions!$F$21)+273.15</f>
        <v>318.14999999999998</v>
      </c>
      <c r="D139" s="40">
        <f>IF(D98&gt;0,input_conditions!$D$9+input_conditions!$G$24,input_conditions!$G$21)+273.15</f>
        <v>318.14999999999998</v>
      </c>
      <c r="E139" s="40">
        <f>IF(E98&gt;0,input_conditions!$D$9+input_conditions!$H$24,input_conditions!$H$21)+273.15</f>
        <v>341.15</v>
      </c>
      <c r="F139" s="40">
        <f>IF(F98&gt;0,input_conditions!$D$9+input_conditions!$I$24,input_conditions!$I$21)+273.15</f>
        <v>341.15</v>
      </c>
    </row>
    <row r="140" spans="1:6">
      <c r="A140">
        <v>32400</v>
      </c>
      <c r="B140" s="40">
        <f>IF(B99&gt;0,input_conditions!$D$9+input_conditions!$E$24,input_conditions!$E$21)+273.15</f>
        <v>318.14999999999998</v>
      </c>
      <c r="C140" s="40">
        <f>IF(C99&gt;0,input_conditions!$D$9+input_conditions!$F$24,input_conditions!$F$21)+273.15</f>
        <v>318.14999999999998</v>
      </c>
      <c r="D140" s="40">
        <f>IF(D99&gt;0,input_conditions!$D$9+input_conditions!$G$24,input_conditions!$G$21)+273.15</f>
        <v>318.14999999999998</v>
      </c>
      <c r="E140" s="40">
        <f>IF(E99&gt;0,input_conditions!$D$9+input_conditions!$H$24,input_conditions!$H$21)+273.15</f>
        <v>341.15</v>
      </c>
      <c r="F140" s="40">
        <f>IF(F99&gt;0,input_conditions!$D$9+input_conditions!$I$24,input_conditions!$I$21)+273.15</f>
        <v>341.15</v>
      </c>
    </row>
    <row r="141" spans="1:6">
      <c r="A141">
        <v>33300</v>
      </c>
      <c r="B141" s="40">
        <f>IF(B100&gt;0,input_conditions!$D$9+input_conditions!$E$24,input_conditions!$E$21)+273.15</f>
        <v>318.14999999999998</v>
      </c>
      <c r="C141" s="40">
        <f>IF(C100&gt;0,input_conditions!$D$9+input_conditions!$F$24,input_conditions!$F$21)+273.15</f>
        <v>318.14999999999998</v>
      </c>
      <c r="D141" s="40">
        <f>IF(D100&gt;0,input_conditions!$D$9+input_conditions!$G$24,input_conditions!$G$21)+273.15</f>
        <v>318.14999999999998</v>
      </c>
      <c r="E141" s="40">
        <f>IF(E100&gt;0,input_conditions!$D$9+input_conditions!$H$24,input_conditions!$H$21)+273.15</f>
        <v>341.15</v>
      </c>
      <c r="F141" s="40">
        <f>IF(F100&gt;0,input_conditions!$D$9+input_conditions!$I$24,input_conditions!$I$21)+273.15</f>
        <v>341.15</v>
      </c>
    </row>
    <row r="265" spans="2:6">
      <c r="B265" s="40"/>
      <c r="C265" s="40"/>
      <c r="D265" s="40"/>
      <c r="E265" s="40"/>
      <c r="F265" s="40"/>
    </row>
  </sheetData>
  <sheetProtection algorithmName="SHA-512" hashValue="YgXDRvI9b1ALI4xmra1yquVil+wJwbkevhkrQQLIDxICQhteEaQEg0vbmWPdtkmYUdEo4DXYCXTzPmoJpOpaKg==" saltValue="JOEByEJiXkM15wrq5h/3KQ==" spinCount="100000" sheet="1" objects="1" scenarios="1"/>
  <mergeCells count="1">
    <mergeCell ref="I42:N42"/>
  </mergeCells>
  <phoneticPr fontId="10" type="noConversion"/>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4CA70-AFF2-4768-B3DB-0E9CDD99A863}">
  <sheetPr codeName="Tabelle6">
    <tabColor theme="7"/>
  </sheetPr>
  <dimension ref="A1:DE68"/>
  <sheetViews>
    <sheetView topLeftCell="CI1" zoomScale="70" zoomScaleNormal="70" workbookViewId="0">
      <selection activeCell="CY1" sqref="CY1"/>
    </sheetView>
  </sheetViews>
  <sheetFormatPr baseColWidth="10" defaultColWidth="11" defaultRowHeight="14.4"/>
  <cols>
    <col min="1" max="1" width="11" style="134"/>
    <col min="2" max="2" width="24.8984375" style="134" customWidth="1"/>
    <col min="3" max="3" width="16" style="134" customWidth="1"/>
    <col min="4" max="4" width="2.3984375" style="134" customWidth="1"/>
    <col min="5" max="5" width="18.09765625" style="134" customWidth="1"/>
    <col min="6" max="6" width="13.5" style="134" bestFit="1" customWidth="1"/>
    <col min="7" max="7" width="2.3984375" style="134" customWidth="1"/>
    <col min="8" max="8" width="19.3984375" style="134" customWidth="1"/>
    <col min="9" max="9" width="23" style="134" customWidth="1"/>
    <col min="10" max="10" width="2.3984375" style="134" customWidth="1"/>
    <col min="11" max="11" width="25.09765625" style="134" customWidth="1"/>
    <col min="12" max="12" width="19.59765625" style="134" customWidth="1"/>
    <col min="13" max="13" width="11" style="134"/>
    <col min="14" max="14" width="2.3984375" style="134" customWidth="1"/>
    <col min="15" max="15" width="25.09765625" style="134" customWidth="1"/>
    <col min="16" max="16" width="22" style="134" customWidth="1"/>
    <col min="17" max="17" width="12.8984375" style="134" customWidth="1"/>
    <col min="18" max="18" width="2.3984375" style="134" customWidth="1"/>
    <col min="19" max="19" width="25.09765625" style="134" customWidth="1"/>
    <col min="20" max="20" width="13.5" style="134" bestFit="1" customWidth="1"/>
    <col min="21" max="21" width="12.8984375" style="134" customWidth="1"/>
    <col min="22" max="22" width="2.3984375" style="134" customWidth="1"/>
    <col min="23" max="23" width="26" style="134" customWidth="1"/>
    <col min="24" max="25" width="11" style="134"/>
    <col min="26" max="26" width="16.8984375" style="134" customWidth="1"/>
    <col min="27" max="27" width="11" style="134"/>
    <col min="28" max="28" width="2.3984375" style="134" customWidth="1"/>
    <col min="29" max="29" width="19.3984375" style="134" customWidth="1"/>
    <col min="30" max="30" width="13.5" style="134" bestFit="1" customWidth="1"/>
    <col min="31" max="31" width="4.3984375" style="134" customWidth="1"/>
    <col min="32" max="32" width="28" style="134" customWidth="1"/>
    <col min="33" max="33" width="18.69921875" style="134" customWidth="1"/>
    <col min="34" max="35" width="11" style="134"/>
    <col min="36" max="36" width="23.09765625" style="134" customWidth="1"/>
    <col min="37" max="37" width="19.5" style="134" customWidth="1"/>
    <col min="38" max="38" width="11" style="134"/>
    <col min="39" max="39" width="2.3984375" style="134" customWidth="1"/>
    <col min="40" max="40" width="25.09765625" style="134" customWidth="1"/>
    <col min="41" max="41" width="13.5" style="134" bestFit="1" customWidth="1"/>
    <col min="42" max="42" width="12.8984375" style="134" customWidth="1"/>
    <col min="43" max="43" width="2.3984375" style="134" customWidth="1"/>
    <col min="44" max="44" width="26" style="134" customWidth="1"/>
    <col min="45" max="46" width="11" style="134"/>
    <col min="47" max="47" width="16.8984375" style="134" customWidth="1"/>
    <col min="48" max="48" width="11" style="134"/>
    <col min="49" max="49" width="2.3984375" style="134" customWidth="1"/>
    <col min="50" max="50" width="19.3984375" style="134" customWidth="1"/>
    <col min="51" max="51" width="13.5" style="134" bestFit="1" customWidth="1"/>
    <col min="52" max="52" width="3.19921875" style="134" customWidth="1"/>
    <col min="53" max="53" width="28" style="134" customWidth="1"/>
    <col min="54" max="54" width="18.59765625" style="134" customWidth="1"/>
    <col min="55" max="56" width="11" style="134"/>
    <col min="57" max="57" width="23.09765625" style="134" customWidth="1"/>
    <col min="58" max="58" width="20.09765625" style="134" customWidth="1"/>
    <col min="59" max="59" width="12.59765625" style="134" customWidth="1"/>
    <col min="60" max="60" width="2.3984375" style="134" customWidth="1"/>
    <col min="61" max="61" width="25.09765625" style="134" customWidth="1"/>
    <col min="62" max="62" width="13.5" style="134" bestFit="1" customWidth="1"/>
    <col min="63" max="63" width="12.8984375" style="134" customWidth="1"/>
    <col min="64" max="64" width="2.3984375" style="134" customWidth="1"/>
    <col min="65" max="65" width="26" style="134" customWidth="1"/>
    <col min="66" max="67" width="11" style="134"/>
    <col min="68" max="68" width="16.8984375" style="134" customWidth="1"/>
    <col min="69" max="69" width="11" style="134"/>
    <col min="70" max="70" width="2.3984375" style="134" customWidth="1"/>
    <col min="71" max="71" width="19.3984375" style="134" customWidth="1"/>
    <col min="72" max="72" width="13.5" style="134" bestFit="1" customWidth="1"/>
    <col min="73" max="73" width="4.5" style="134" customWidth="1"/>
    <col min="74" max="74" width="28" style="134" customWidth="1"/>
    <col min="75" max="75" width="18.59765625" style="134" customWidth="1"/>
    <col min="76" max="77" width="11" style="134"/>
    <col min="78" max="78" width="23.09765625" style="134" customWidth="1"/>
    <col min="79" max="79" width="20" style="134" customWidth="1"/>
    <col min="80" max="80" width="12.59765625" style="134" customWidth="1"/>
    <col min="81" max="81" width="2.3984375" style="134" customWidth="1"/>
    <col min="82" max="82" width="25.09765625" style="134" customWidth="1"/>
    <col min="83" max="83" width="13.5" style="134" bestFit="1" customWidth="1"/>
    <col min="84" max="84" width="12.8984375" style="134" customWidth="1"/>
    <col min="85" max="85" width="2.3984375" style="134" customWidth="1"/>
    <col min="86" max="86" width="26" style="134" customWidth="1"/>
    <col min="87" max="87" width="11" style="134"/>
    <col min="88" max="88" width="6.69921875" style="134" customWidth="1"/>
    <col min="89" max="89" width="16.8984375" style="134" customWidth="1"/>
    <col min="90" max="90" width="11" style="134"/>
    <col min="91" max="91" width="2.3984375" style="134" customWidth="1"/>
    <col min="92" max="92" width="19.3984375" style="134" customWidth="1"/>
    <col min="93" max="93" width="18" style="134" customWidth="1"/>
    <col min="94" max="94" width="4.09765625" style="134" customWidth="1"/>
    <col min="95" max="95" width="28" style="134" customWidth="1"/>
    <col min="96" max="96" width="18.59765625" style="134" customWidth="1"/>
    <col min="97" max="98" width="11" style="134"/>
    <col min="99" max="99" width="23.09765625" style="134" customWidth="1"/>
    <col min="100" max="100" width="20.3984375" style="134" customWidth="1"/>
    <col min="101" max="101" width="12.59765625" style="134" customWidth="1"/>
    <col min="102" max="102" width="2.3984375" style="134" customWidth="1"/>
    <col min="103" max="103" width="25.09765625" style="134" customWidth="1"/>
    <col min="104" max="104" width="13.5" style="134" bestFit="1" customWidth="1"/>
    <col min="105" max="105" width="12.8984375" style="134" customWidth="1"/>
    <col min="106" max="106" width="11" style="134"/>
    <col min="107" max="107" width="21.8984375" style="134" customWidth="1"/>
    <col min="108" max="108" width="17.19921875" style="134" customWidth="1"/>
    <col min="109" max="109" width="26.3984375" style="134" customWidth="1"/>
    <col min="110" max="110" width="11" style="134"/>
    <col min="111" max="111" width="25.69921875" style="134" customWidth="1"/>
    <col min="112" max="112" width="17.69921875" style="134" customWidth="1"/>
    <col min="113" max="113" width="25.69921875" style="134" customWidth="1"/>
    <col min="114" max="114" width="11" style="134"/>
    <col min="115" max="115" width="25.69921875" style="134" customWidth="1"/>
    <col min="116" max="116" width="17.69921875" style="134" customWidth="1"/>
    <col min="117" max="117" width="25.69921875" style="134" customWidth="1"/>
    <col min="118" max="118" width="11" style="134"/>
    <col min="119" max="119" width="25.69921875" style="134" customWidth="1"/>
    <col min="120" max="16384" width="11" style="134"/>
  </cols>
  <sheetData>
    <row r="1" spans="1:109" ht="71.25" customHeight="1">
      <c r="A1" s="237" t="s">
        <v>69</v>
      </c>
      <c r="B1" s="237"/>
      <c r="H1" s="135" t="s">
        <v>532</v>
      </c>
      <c r="I1" s="135" t="s">
        <v>542</v>
      </c>
      <c r="K1" s="134" t="s">
        <v>601</v>
      </c>
      <c r="L1" s="134">
        <v>1.2</v>
      </c>
      <c r="O1" s="134" t="s">
        <v>602</v>
      </c>
      <c r="P1" s="134">
        <v>1.2</v>
      </c>
      <c r="AC1" s="134" t="s">
        <v>532</v>
      </c>
      <c r="AD1" s="134" t="s">
        <v>542</v>
      </c>
      <c r="AX1" s="134" t="s">
        <v>532</v>
      </c>
      <c r="AY1" s="134" t="s">
        <v>542</v>
      </c>
      <c r="BS1" s="134" t="s">
        <v>532</v>
      </c>
      <c r="BT1" s="134" t="s">
        <v>542</v>
      </c>
      <c r="CN1" s="135" t="s">
        <v>532</v>
      </c>
      <c r="CO1" s="135" t="s">
        <v>542</v>
      </c>
    </row>
    <row r="2" spans="1:109" ht="20.2" customHeight="1"/>
    <row r="3" spans="1:109" ht="15.05" thickBot="1"/>
    <row r="4" spans="1:109" ht="14.25" customHeight="1">
      <c r="B4" s="238" t="s">
        <v>191</v>
      </c>
      <c r="C4" s="239"/>
      <c r="D4" s="239"/>
      <c r="E4" s="239"/>
      <c r="F4" s="239"/>
      <c r="G4" s="239"/>
      <c r="H4" s="239"/>
      <c r="I4" s="239"/>
      <c r="J4" s="239"/>
      <c r="K4" s="239"/>
      <c r="L4" s="239"/>
      <c r="M4" s="239"/>
      <c r="N4" s="239"/>
      <c r="O4" s="239"/>
      <c r="P4" s="239"/>
      <c r="Q4" s="239"/>
      <c r="R4" s="239"/>
      <c r="S4" s="239"/>
      <c r="T4" s="239"/>
      <c r="U4" s="240"/>
      <c r="W4" s="238" t="s">
        <v>549</v>
      </c>
      <c r="X4" s="239"/>
      <c r="Y4" s="239"/>
      <c r="Z4" s="239"/>
      <c r="AA4" s="239"/>
      <c r="AB4" s="239"/>
      <c r="AC4" s="239"/>
      <c r="AD4" s="239"/>
      <c r="AE4" s="239"/>
      <c r="AF4" s="239"/>
      <c r="AG4" s="239"/>
      <c r="AH4" s="239"/>
      <c r="AI4" s="239"/>
      <c r="AJ4" s="239"/>
      <c r="AK4" s="239"/>
      <c r="AL4" s="239"/>
      <c r="AM4" s="239"/>
      <c r="AN4" s="239"/>
      <c r="AO4" s="239"/>
      <c r="AP4" s="240"/>
      <c r="AR4" s="238" t="s">
        <v>550</v>
      </c>
      <c r="AS4" s="239"/>
      <c r="AT4" s="239"/>
      <c r="AU4" s="239"/>
      <c r="AV4" s="239"/>
      <c r="AW4" s="239"/>
      <c r="AX4" s="239"/>
      <c r="AY4" s="239"/>
      <c r="AZ4" s="239"/>
      <c r="BA4" s="239"/>
      <c r="BB4" s="239"/>
      <c r="BC4" s="239"/>
      <c r="BD4" s="239"/>
      <c r="BE4" s="239"/>
      <c r="BF4" s="239"/>
      <c r="BG4" s="239"/>
      <c r="BH4" s="239"/>
      <c r="BI4" s="239"/>
      <c r="BJ4" s="239"/>
      <c r="BK4" s="240"/>
      <c r="BM4" s="238" t="s">
        <v>548</v>
      </c>
      <c r="BN4" s="239"/>
      <c r="BO4" s="239"/>
      <c r="BP4" s="239"/>
      <c r="BQ4" s="239"/>
      <c r="BR4" s="239"/>
      <c r="BS4" s="239"/>
      <c r="BT4" s="239"/>
      <c r="BU4" s="239"/>
      <c r="BV4" s="239"/>
      <c r="BW4" s="239"/>
      <c r="BX4" s="239"/>
      <c r="BY4" s="239"/>
      <c r="BZ4" s="239"/>
      <c r="CA4" s="239"/>
      <c r="CB4" s="239"/>
      <c r="CC4" s="239"/>
      <c r="CD4" s="239"/>
      <c r="CE4" s="239"/>
      <c r="CF4" s="240"/>
      <c r="CH4" s="238" t="s">
        <v>551</v>
      </c>
      <c r="CI4" s="239"/>
      <c r="CJ4" s="239"/>
      <c r="CK4" s="239"/>
      <c r="CL4" s="239"/>
      <c r="CM4" s="239"/>
      <c r="CN4" s="239"/>
      <c r="CO4" s="239"/>
      <c r="CP4" s="239"/>
      <c r="CQ4" s="239"/>
      <c r="CR4" s="239"/>
      <c r="CS4" s="239"/>
      <c r="CT4" s="239"/>
      <c r="CU4" s="239"/>
      <c r="CV4" s="239"/>
      <c r="CW4" s="239"/>
      <c r="CX4" s="239"/>
      <c r="CY4" s="239"/>
      <c r="CZ4" s="239"/>
      <c r="DA4" s="240"/>
      <c r="DC4" s="136" t="s">
        <v>486</v>
      </c>
      <c r="DD4" s="137"/>
      <c r="DE4" s="138"/>
    </row>
    <row r="5" spans="1:109" ht="15.2" customHeight="1" thickBot="1">
      <c r="B5" s="241"/>
      <c r="C5" s="242"/>
      <c r="D5" s="242"/>
      <c r="E5" s="242"/>
      <c r="F5" s="242"/>
      <c r="G5" s="242"/>
      <c r="H5" s="242"/>
      <c r="I5" s="242"/>
      <c r="J5" s="242"/>
      <c r="K5" s="242"/>
      <c r="L5" s="242"/>
      <c r="M5" s="242"/>
      <c r="N5" s="242"/>
      <c r="O5" s="242"/>
      <c r="P5" s="242"/>
      <c r="Q5" s="242"/>
      <c r="R5" s="242"/>
      <c r="S5" s="242"/>
      <c r="T5" s="242"/>
      <c r="U5" s="243"/>
      <c r="W5" s="241"/>
      <c r="X5" s="242"/>
      <c r="Y5" s="242"/>
      <c r="Z5" s="242"/>
      <c r="AA5" s="242"/>
      <c r="AB5" s="242"/>
      <c r="AC5" s="242"/>
      <c r="AD5" s="242"/>
      <c r="AE5" s="242"/>
      <c r="AF5" s="242"/>
      <c r="AG5" s="242"/>
      <c r="AH5" s="242"/>
      <c r="AI5" s="242"/>
      <c r="AJ5" s="242"/>
      <c r="AK5" s="242"/>
      <c r="AL5" s="242"/>
      <c r="AM5" s="242"/>
      <c r="AN5" s="242"/>
      <c r="AO5" s="242"/>
      <c r="AP5" s="243"/>
      <c r="AR5" s="241"/>
      <c r="AS5" s="242"/>
      <c r="AT5" s="242"/>
      <c r="AU5" s="242"/>
      <c r="AV5" s="242"/>
      <c r="AW5" s="242"/>
      <c r="AX5" s="242"/>
      <c r="AY5" s="242"/>
      <c r="AZ5" s="242"/>
      <c r="BA5" s="242"/>
      <c r="BB5" s="242"/>
      <c r="BC5" s="242"/>
      <c r="BD5" s="242"/>
      <c r="BE5" s="242"/>
      <c r="BF5" s="242"/>
      <c r="BG5" s="242"/>
      <c r="BH5" s="242"/>
      <c r="BI5" s="242"/>
      <c r="BJ5" s="242"/>
      <c r="BK5" s="243"/>
      <c r="BM5" s="241"/>
      <c r="BN5" s="242"/>
      <c r="BO5" s="242"/>
      <c r="BP5" s="242"/>
      <c r="BQ5" s="242"/>
      <c r="BR5" s="242"/>
      <c r="BS5" s="242"/>
      <c r="BT5" s="242"/>
      <c r="BU5" s="242"/>
      <c r="BV5" s="242"/>
      <c r="BW5" s="242"/>
      <c r="BX5" s="242"/>
      <c r="BY5" s="242"/>
      <c r="BZ5" s="242"/>
      <c r="CA5" s="242"/>
      <c r="CB5" s="242"/>
      <c r="CC5" s="242"/>
      <c r="CD5" s="242"/>
      <c r="CE5" s="242"/>
      <c r="CF5" s="243"/>
      <c r="CH5" s="241"/>
      <c r="CI5" s="242"/>
      <c r="CJ5" s="242"/>
      <c r="CK5" s="242"/>
      <c r="CL5" s="242"/>
      <c r="CM5" s="242"/>
      <c r="CN5" s="242"/>
      <c r="CO5" s="242"/>
      <c r="CP5" s="242"/>
      <c r="CQ5" s="242"/>
      <c r="CR5" s="242"/>
      <c r="CS5" s="242"/>
      <c r="CT5" s="242"/>
      <c r="CU5" s="242"/>
      <c r="CV5" s="242"/>
      <c r="CW5" s="242"/>
      <c r="CX5" s="242"/>
      <c r="CY5" s="242"/>
      <c r="CZ5" s="242"/>
      <c r="DA5" s="243"/>
      <c r="DC5" s="139"/>
      <c r="DD5" s="140"/>
      <c r="DE5" s="141"/>
    </row>
    <row r="6" spans="1:109" ht="19.45" customHeight="1" thickBot="1">
      <c r="B6" s="121" t="s">
        <v>70</v>
      </c>
      <c r="C6" s="121"/>
      <c r="E6" s="121" t="s">
        <v>73</v>
      </c>
      <c r="H6" s="121" t="s">
        <v>523</v>
      </c>
      <c r="K6" s="121" t="s">
        <v>74</v>
      </c>
      <c r="L6" s="142" t="s">
        <v>516</v>
      </c>
      <c r="M6" s="143">
        <v>1</v>
      </c>
      <c r="O6" s="121" t="s">
        <v>141</v>
      </c>
      <c r="P6" s="134">
        <v>1</v>
      </c>
      <c r="S6" s="121" t="s">
        <v>488</v>
      </c>
      <c r="W6" s="121" t="s">
        <v>70</v>
      </c>
      <c r="Z6" s="121" t="s">
        <v>73</v>
      </c>
      <c r="AC6" s="121" t="s">
        <v>523</v>
      </c>
      <c r="AF6" s="121" t="s">
        <v>74</v>
      </c>
      <c r="AG6" s="142" t="s">
        <v>516</v>
      </c>
      <c r="AH6" s="143">
        <v>2</v>
      </c>
      <c r="AJ6" s="121" t="s">
        <v>141</v>
      </c>
      <c r="AN6" s="121" t="s">
        <v>488</v>
      </c>
      <c r="AR6" s="121" t="s">
        <v>70</v>
      </c>
      <c r="AU6" s="121" t="s">
        <v>73</v>
      </c>
      <c r="AX6" s="121" t="s">
        <v>523</v>
      </c>
      <c r="BA6" s="121" t="s">
        <v>74</v>
      </c>
      <c r="BB6" s="142" t="s">
        <v>516</v>
      </c>
      <c r="BC6" s="143">
        <v>3</v>
      </c>
      <c r="BE6" s="121" t="s">
        <v>141</v>
      </c>
      <c r="BI6" s="121" t="s">
        <v>488</v>
      </c>
      <c r="BM6" s="121" t="s">
        <v>70</v>
      </c>
      <c r="BP6" s="121" t="s">
        <v>73</v>
      </c>
      <c r="BS6" s="121" t="s">
        <v>523</v>
      </c>
      <c r="BV6" s="121" t="s">
        <v>74</v>
      </c>
      <c r="BW6" s="142" t="s">
        <v>516</v>
      </c>
      <c r="BX6" s="143">
        <v>4</v>
      </c>
      <c r="BZ6" s="121" t="s">
        <v>141</v>
      </c>
      <c r="CD6" s="121" t="s">
        <v>488</v>
      </c>
      <c r="CH6" s="121" t="s">
        <v>70</v>
      </c>
      <c r="CK6" s="121" t="s">
        <v>73</v>
      </c>
      <c r="CN6" s="121" t="s">
        <v>523</v>
      </c>
      <c r="CQ6" s="121" t="s">
        <v>74</v>
      </c>
      <c r="CR6" s="142" t="s">
        <v>516</v>
      </c>
      <c r="CS6" s="143">
        <v>5</v>
      </c>
      <c r="CU6" s="121" t="s">
        <v>141</v>
      </c>
      <c r="CY6" s="121" t="s">
        <v>488</v>
      </c>
      <c r="DB6" s="121"/>
      <c r="DC6" s="134" t="s">
        <v>478</v>
      </c>
      <c r="DD6" s="142" t="s">
        <v>517</v>
      </c>
      <c r="DE6" s="143">
        <v>2</v>
      </c>
    </row>
    <row r="7" spans="1:109" ht="29.45" thickBot="1">
      <c r="B7" s="144" t="s">
        <v>71</v>
      </c>
      <c r="C7" s="145" t="s">
        <v>72</v>
      </c>
      <c r="E7" s="144" t="s">
        <v>71</v>
      </c>
      <c r="F7" s="145" t="s">
        <v>73</v>
      </c>
      <c r="H7" s="134" t="s">
        <v>541</v>
      </c>
      <c r="I7" s="134" t="s">
        <v>537</v>
      </c>
      <c r="K7" s="144" t="s">
        <v>75</v>
      </c>
      <c r="L7" s="146" t="s">
        <v>85</v>
      </c>
      <c r="M7" s="145" t="s">
        <v>86</v>
      </c>
      <c r="O7" s="144" t="s">
        <v>109</v>
      </c>
      <c r="P7" s="146" t="s">
        <v>85</v>
      </c>
      <c r="Q7" s="145" t="s">
        <v>86</v>
      </c>
      <c r="S7" s="144" t="s">
        <v>120</v>
      </c>
      <c r="T7" s="146" t="s">
        <v>85</v>
      </c>
      <c r="U7" s="145" t="s">
        <v>86</v>
      </c>
      <c r="W7" s="144" t="s">
        <v>71</v>
      </c>
      <c r="X7" s="145" t="s">
        <v>72</v>
      </c>
      <c r="Z7" s="144" t="s">
        <v>71</v>
      </c>
      <c r="AA7" s="145" t="s">
        <v>73</v>
      </c>
      <c r="AC7" s="134" t="s">
        <v>541</v>
      </c>
      <c r="AD7" s="134" t="s">
        <v>537</v>
      </c>
      <c r="AF7" s="144" t="s">
        <v>75</v>
      </c>
      <c r="AG7" s="146" t="s">
        <v>85</v>
      </c>
      <c r="AH7" s="145" t="s">
        <v>86</v>
      </c>
      <c r="AJ7" s="144" t="s">
        <v>109</v>
      </c>
      <c r="AK7" s="146" t="s">
        <v>85</v>
      </c>
      <c r="AL7" s="145" t="s">
        <v>86</v>
      </c>
      <c r="AN7" s="144" t="s">
        <v>120</v>
      </c>
      <c r="AO7" s="146" t="s">
        <v>85</v>
      </c>
      <c r="AP7" s="145" t="s">
        <v>86</v>
      </c>
      <c r="AR7" s="144" t="s">
        <v>71</v>
      </c>
      <c r="AS7" s="145" t="s">
        <v>72</v>
      </c>
      <c r="AU7" s="144" t="s">
        <v>71</v>
      </c>
      <c r="AV7" s="145" t="s">
        <v>73</v>
      </c>
      <c r="AX7" s="134" t="s">
        <v>541</v>
      </c>
      <c r="AY7" s="134" t="s">
        <v>537</v>
      </c>
      <c r="BA7" s="144" t="s">
        <v>75</v>
      </c>
      <c r="BB7" s="146" t="s">
        <v>85</v>
      </c>
      <c r="BC7" s="145" t="s">
        <v>86</v>
      </c>
      <c r="BE7" s="144" t="s">
        <v>109</v>
      </c>
      <c r="BF7" s="146" t="s">
        <v>85</v>
      </c>
      <c r="BG7" s="145" t="s">
        <v>86</v>
      </c>
      <c r="BI7" s="144" t="s">
        <v>120</v>
      </c>
      <c r="BJ7" s="146" t="s">
        <v>85</v>
      </c>
      <c r="BK7" s="145" t="s">
        <v>86</v>
      </c>
      <c r="BM7" s="144" t="s">
        <v>71</v>
      </c>
      <c r="BN7" s="145" t="s">
        <v>72</v>
      </c>
      <c r="BP7" s="144" t="s">
        <v>71</v>
      </c>
      <c r="BQ7" s="145" t="s">
        <v>73</v>
      </c>
      <c r="BS7" s="134" t="s">
        <v>541</v>
      </c>
      <c r="BT7" s="134" t="s">
        <v>540</v>
      </c>
      <c r="BV7" s="144" t="s">
        <v>75</v>
      </c>
      <c r="BW7" s="146" t="s">
        <v>85</v>
      </c>
      <c r="BX7" s="145" t="s">
        <v>86</v>
      </c>
      <c r="BZ7" s="144" t="s">
        <v>109</v>
      </c>
      <c r="CA7" s="146" t="s">
        <v>85</v>
      </c>
      <c r="CB7" s="145" t="s">
        <v>86</v>
      </c>
      <c r="CD7" s="144" t="s">
        <v>120</v>
      </c>
      <c r="CE7" s="146" t="s">
        <v>85</v>
      </c>
      <c r="CF7" s="145" t="s">
        <v>86</v>
      </c>
      <c r="CH7" s="144" t="s">
        <v>71</v>
      </c>
      <c r="CI7" s="145" t="s">
        <v>72</v>
      </c>
      <c r="CK7" s="144" t="s">
        <v>71</v>
      </c>
      <c r="CL7" s="145" t="s">
        <v>73</v>
      </c>
      <c r="CN7" s="134" t="s">
        <v>541</v>
      </c>
      <c r="CO7" s="134" t="s">
        <v>537</v>
      </c>
      <c r="CQ7" s="144" t="s">
        <v>75</v>
      </c>
      <c r="CR7" s="146" t="s">
        <v>85</v>
      </c>
      <c r="CS7" s="145" t="s">
        <v>86</v>
      </c>
      <c r="CU7" s="144" t="s">
        <v>109</v>
      </c>
      <c r="CV7" s="146" t="s">
        <v>85</v>
      </c>
      <c r="CW7" s="145" t="s">
        <v>86</v>
      </c>
      <c r="CY7" s="144" t="s">
        <v>120</v>
      </c>
      <c r="CZ7" s="146" t="s">
        <v>85</v>
      </c>
      <c r="DA7" s="145" t="s">
        <v>86</v>
      </c>
      <c r="DC7" s="144" t="s">
        <v>109</v>
      </c>
      <c r="DD7" s="146" t="s">
        <v>85</v>
      </c>
      <c r="DE7" s="145" t="s">
        <v>86</v>
      </c>
    </row>
    <row r="8" spans="1:109" ht="57.6">
      <c r="B8" s="147">
        <v>0</v>
      </c>
      <c r="C8" s="148" cm="1">
        <f t="array" ref="C8">_xlfn.XLOOKUP(B8,CaseStudy_Conditions_scenarios!$A$63:$A$100,_xlfn.XLOOKUP(M$6,CaseStudy_Conditions_scenarios!$B$62:$F$62,CaseStudy_Conditions_scenarios!$B$63:$F$100))</f>
        <v>12.636311475409837</v>
      </c>
      <c r="E8" s="147">
        <v>0</v>
      </c>
      <c r="F8" s="149" cm="1">
        <f t="array" ref="F8">_xlfn.XLOOKUP(B8,CaseStudy_Conditions_scenarios!$A$104:$A$141,_xlfn.XLOOKUP(M$6,CaseStudy_Conditions_scenarios!$B$103:$F$103,CaseStudy_Conditions_scenarios!$B$104:$F$141))</f>
        <v>341.15</v>
      </c>
      <c r="H8" s="144" t="s">
        <v>524</v>
      </c>
      <c r="I8" s="145" t="s">
        <v>525</v>
      </c>
      <c r="K8" s="147" t="s">
        <v>76</v>
      </c>
      <c r="L8" s="150">
        <v>1</v>
      </c>
      <c r="M8" s="151"/>
      <c r="O8" s="147" t="s">
        <v>110</v>
      </c>
      <c r="P8" s="134" t="s">
        <v>134</v>
      </c>
      <c r="Q8" s="151"/>
      <c r="S8" s="147" t="s">
        <v>489</v>
      </c>
      <c r="T8" s="150" t="s">
        <v>510</v>
      </c>
      <c r="U8" s="151"/>
      <c r="W8" s="147">
        <v>0</v>
      </c>
      <c r="X8" s="148" cm="1">
        <f t="array" ref="X8">_xlfn.XLOOKUP(W8,CaseStudy_Conditions_scenarios!$A$63:$A$100,_xlfn.XLOOKUP(AH$6,CaseStudy_Conditions_scenarios!$B$62:$F$62,CaseStudy_Conditions_scenarios!$B$63:$F$100))</f>
        <v>10.753764705882354</v>
      </c>
      <c r="Z8" s="147">
        <v>0</v>
      </c>
      <c r="AA8" s="149" cm="1">
        <f t="array" ref="AA8">_xlfn.XLOOKUP(W8,CaseStudy_Conditions_scenarios!$A$104:$A$141,_xlfn.XLOOKUP(AH$6,CaseStudy_Conditions_scenarios!$B$103:$F$103,CaseStudy_Conditions_scenarios!$B$104:$F$141))</f>
        <v>341.15</v>
      </c>
      <c r="AC8" s="144" t="s">
        <v>524</v>
      </c>
      <c r="AD8" s="145" t="s">
        <v>525</v>
      </c>
      <c r="AF8" s="147" t="s">
        <v>76</v>
      </c>
      <c r="AG8" s="150">
        <v>1</v>
      </c>
      <c r="AH8" s="151"/>
      <c r="AJ8" s="147" t="s">
        <v>110</v>
      </c>
      <c r="AK8" s="134" t="s">
        <v>134</v>
      </c>
      <c r="AL8" s="151"/>
      <c r="AN8" s="147" t="s">
        <v>489</v>
      </c>
      <c r="AO8" s="150" t="s">
        <v>510</v>
      </c>
      <c r="AP8" s="151"/>
      <c r="AR8" s="147">
        <v>0</v>
      </c>
      <c r="AS8" s="148" cm="1">
        <f t="array" ref="AS8">_xlfn.XLOOKUP(AR8,CaseStudy_Conditions_scenarios!$A$63:$A$100,_xlfn.XLOOKUP(BC$6,CaseStudy_Conditions_scenarios!$B$62:$F$62,CaseStudy_Conditions_scenarios!$B$63:$F$100))</f>
        <v>8.1458608222517377</v>
      </c>
      <c r="AU8" s="147">
        <v>0</v>
      </c>
      <c r="AV8" s="149" cm="1">
        <f t="array" ref="AV8">_xlfn.XLOOKUP(AR8,CaseStudy_Conditions_scenarios!$A$104:$A$141,_xlfn.XLOOKUP(BC$6,CaseStudy_Conditions_scenarios!$B$103:$F$103,CaseStudy_Conditions_scenarios!$B$104:$F$141))</f>
        <v>341.15</v>
      </c>
      <c r="AX8" s="144" t="s">
        <v>524</v>
      </c>
      <c r="AY8" s="145" t="s">
        <v>525</v>
      </c>
      <c r="BA8" s="147" t="s">
        <v>76</v>
      </c>
      <c r="BB8" s="150">
        <v>1</v>
      </c>
      <c r="BC8" s="151"/>
      <c r="BE8" s="147" t="s">
        <v>110</v>
      </c>
      <c r="BF8" s="134" t="s">
        <v>134</v>
      </c>
      <c r="BG8" s="151"/>
      <c r="BI8" s="147" t="s">
        <v>489</v>
      </c>
      <c r="BJ8" s="150" t="s">
        <v>510</v>
      </c>
      <c r="BK8" s="151"/>
      <c r="BM8" s="147">
        <v>0</v>
      </c>
      <c r="BN8" s="148" cm="1">
        <f t="array" ref="BN8">_xlfn.XLOOKUP(BM8,CaseStudy_Conditions_scenarios!$A$63:$A$100,_xlfn.XLOOKUP(BX$6,CaseStudy_Conditions_scenarios!$B$62:$F$62,CaseStudy_Conditions_scenarios!$B$63:$F$100))</f>
        <v>-20.913488023952091</v>
      </c>
      <c r="BP8" s="147">
        <v>0</v>
      </c>
      <c r="BQ8" s="149" cm="1">
        <f t="array" ref="BQ8">_xlfn.XLOOKUP(BM8,CaseStudy_Conditions_scenarios!$A$104:$A$141,_xlfn.XLOOKUP(BX$6,CaseStudy_Conditions_scenarios!$B$103:$F$103,CaseStudy_Conditions_scenarios!$B$104:$F$141))</f>
        <v>318.14999999999998</v>
      </c>
      <c r="BS8" s="144" t="s">
        <v>524</v>
      </c>
      <c r="BT8" s="145" t="s">
        <v>525</v>
      </c>
      <c r="BV8" s="147" t="s">
        <v>76</v>
      </c>
      <c r="BW8" s="150">
        <v>1</v>
      </c>
      <c r="BX8" s="151"/>
      <c r="BZ8" s="147" t="s">
        <v>110</v>
      </c>
      <c r="CA8" s="134" t="s">
        <v>134</v>
      </c>
      <c r="CB8" s="151"/>
      <c r="CD8" s="147" t="s">
        <v>489</v>
      </c>
      <c r="CE8" s="150" t="s">
        <v>510</v>
      </c>
      <c r="CF8" s="151"/>
      <c r="CH8" s="147">
        <v>0</v>
      </c>
      <c r="CI8" s="148" cm="1">
        <f t="array" ref="CI8">_xlfn.XLOOKUP(CH8,CaseStudy_Conditions_scenarios!$A$63:$A$100,_xlfn.XLOOKUP(CS$6,CaseStudy_Conditions_scenarios!$B$62:$F$62,CaseStudy_Conditions_scenarios!$B$63:$F$100))</f>
        <v>-10.622448979591837</v>
      </c>
      <c r="CK8" s="147">
        <v>0</v>
      </c>
      <c r="CL8" s="149" cm="1">
        <f t="array" ref="CL8">_xlfn.XLOOKUP(CH8,CaseStudy_Conditions_scenarios!$A$104:$A$141,_xlfn.XLOOKUP(CS$6,CaseStudy_Conditions_scenarios!$B$103:$F$103,CaseStudy_Conditions_scenarios!$B$104:$F$141))</f>
        <v>318.14999999999998</v>
      </c>
      <c r="CN8" s="144" t="s">
        <v>524</v>
      </c>
      <c r="CO8" s="145" t="s">
        <v>525</v>
      </c>
      <c r="CQ8" s="147" t="s">
        <v>76</v>
      </c>
      <c r="CR8" s="150">
        <v>1</v>
      </c>
      <c r="CS8" s="151"/>
      <c r="CU8" s="147" t="s">
        <v>110</v>
      </c>
      <c r="CV8" s="134" t="s">
        <v>134</v>
      </c>
      <c r="CW8" s="151"/>
      <c r="CY8" s="147" t="s">
        <v>489</v>
      </c>
      <c r="CZ8" s="150" t="s">
        <v>510</v>
      </c>
      <c r="DA8" s="151"/>
      <c r="DC8" s="147" t="s">
        <v>146</v>
      </c>
      <c r="DD8" s="134" t="s">
        <v>142</v>
      </c>
      <c r="DE8" s="151" t="s">
        <v>17</v>
      </c>
    </row>
    <row r="9" spans="1:109" ht="15.05" thickBot="1">
      <c r="B9" s="147">
        <v>900</v>
      </c>
      <c r="C9" s="148" cm="1">
        <f t="array" ref="C9">_xlfn.XLOOKUP(B9,CaseStudy_Conditions_scenarios!$A$63:$A$100,_xlfn.XLOOKUP(M$6,CaseStudy_Conditions_scenarios!$B$62:$F$62,CaseStudy_Conditions_scenarios!$B$63:$F$100))</f>
        <v>12.636311475409837</v>
      </c>
      <c r="E9" s="147">
        <v>900</v>
      </c>
      <c r="F9" s="149" cm="1">
        <f t="array" ref="F9">_xlfn.XLOOKUP(B9,CaseStudy_Conditions_scenarios!$A$104:$A$141,_xlfn.XLOOKUP(M$6,CaseStudy_Conditions_scenarios!$B$103:$F$103,CaseStudy_Conditions_scenarios!$B$104:$F$141))</f>
        <v>341.15</v>
      </c>
      <c r="H9" s="152" t="str">
        <f>IF(I$7=medium_components!$C$234,REPLACE(medium_components!$B237,2,1,"."),REPLACE(medium_components!$E237,2,1,"."))</f>
        <v>0.0</v>
      </c>
      <c r="I9" s="150">
        <f>IF(I$7=medium_components!$C$234,medium_components!$C237*9.8*1000,medium_components!$F237*9.8*1000)</f>
        <v>426300</v>
      </c>
      <c r="K9" s="153" t="s">
        <v>77</v>
      </c>
      <c r="L9" s="154">
        <v>3</v>
      </c>
      <c r="M9" s="155" t="s">
        <v>17</v>
      </c>
      <c r="O9" s="153" t="s">
        <v>111</v>
      </c>
      <c r="P9" s="156" t="s">
        <v>134</v>
      </c>
      <c r="Q9" s="155"/>
      <c r="S9" s="147" t="s">
        <v>490</v>
      </c>
      <c r="T9" s="150">
        <v>3</v>
      </c>
      <c r="U9" s="151" t="s">
        <v>108</v>
      </c>
      <c r="W9" s="147">
        <v>900</v>
      </c>
      <c r="X9" s="148" cm="1">
        <f t="array" ref="X9">_xlfn.XLOOKUP(W9,CaseStudy_Conditions_scenarios!$A$63:$A$100,_xlfn.XLOOKUP(AH$6,CaseStudy_Conditions_scenarios!$B$62:$F$62,CaseStudy_Conditions_scenarios!$B$63:$F$100))</f>
        <v>10.753764705882354</v>
      </c>
      <c r="Z9" s="147">
        <v>900</v>
      </c>
      <c r="AA9" s="149" cm="1">
        <f t="array" ref="AA9">_xlfn.XLOOKUP(W9,CaseStudy_Conditions_scenarios!$A$104:$A$141,_xlfn.XLOOKUP(AH$6,CaseStudy_Conditions_scenarios!$B$103:$F$103,CaseStudy_Conditions_scenarios!$B$104:$F$141))</f>
        <v>341.15</v>
      </c>
      <c r="AC9" s="152" t="str">
        <f>IF(AD$7=medium_components!$C$234,REPLACE(medium_components!$B237,2,1,"."),REPLACE(medium_components!$E237,2,1,"."))</f>
        <v>0.0</v>
      </c>
      <c r="AD9" s="150">
        <f>IF(AD$7=medium_components!$C$234,medium_components!$C237*9.8*1000,medium_components!$F237*9.8*1000)</f>
        <v>426300</v>
      </c>
      <c r="AF9" s="153" t="s">
        <v>77</v>
      </c>
      <c r="AG9" s="154">
        <v>3</v>
      </c>
      <c r="AH9" s="155" t="s">
        <v>17</v>
      </c>
      <c r="AJ9" s="153" t="s">
        <v>111</v>
      </c>
      <c r="AK9" s="156" t="s">
        <v>134</v>
      </c>
      <c r="AL9" s="155"/>
      <c r="AN9" s="147" t="s">
        <v>490</v>
      </c>
      <c r="AO9" s="150">
        <v>3</v>
      </c>
      <c r="AP9" s="151" t="s">
        <v>108</v>
      </c>
      <c r="AR9" s="147">
        <v>900</v>
      </c>
      <c r="AS9" s="148" cm="1">
        <f t="array" ref="AS9">_xlfn.XLOOKUP(AR9,CaseStudy_Conditions_scenarios!$A$63:$A$100,_xlfn.XLOOKUP(BC$6,CaseStudy_Conditions_scenarios!$B$62:$F$62,CaseStudy_Conditions_scenarios!$B$63:$F$100))</f>
        <v>8.1458608222517377</v>
      </c>
      <c r="AU9" s="147">
        <v>900</v>
      </c>
      <c r="AV9" s="149" cm="1">
        <f t="array" ref="AV9">_xlfn.XLOOKUP(AR9,CaseStudy_Conditions_scenarios!$A$104:$A$141,_xlfn.XLOOKUP(BC$6,CaseStudy_Conditions_scenarios!$B$103:$F$103,CaseStudy_Conditions_scenarios!$B$104:$F$141))</f>
        <v>341.15</v>
      </c>
      <c r="AX9" s="152" t="str">
        <f>IF(AY$7=medium_components!$C$234,REPLACE(medium_components!$B237,2,1,"."),REPLACE(medium_components!$E237,2,1,"."))</f>
        <v>0.0</v>
      </c>
      <c r="AY9" s="150">
        <f>IF(AY$7=medium_components!$C$234,medium_components!$C237*9.8*1000,medium_components!$F237*9.8*1000)</f>
        <v>426300</v>
      </c>
      <c r="BA9" s="153" t="s">
        <v>77</v>
      </c>
      <c r="BB9" s="154">
        <v>3</v>
      </c>
      <c r="BC9" s="155" t="s">
        <v>17</v>
      </c>
      <c r="BE9" s="153" t="s">
        <v>111</v>
      </c>
      <c r="BF9" s="156" t="s">
        <v>134</v>
      </c>
      <c r="BG9" s="155"/>
      <c r="BI9" s="147" t="s">
        <v>490</v>
      </c>
      <c r="BJ9" s="150">
        <v>3</v>
      </c>
      <c r="BK9" s="151" t="s">
        <v>108</v>
      </c>
      <c r="BM9" s="147">
        <v>900</v>
      </c>
      <c r="BN9" s="148" cm="1">
        <f t="array" ref="BN9">_xlfn.XLOOKUP(BM9,CaseStudy_Conditions_scenarios!$A$63:$A$100,_xlfn.XLOOKUP(BX$6,CaseStudy_Conditions_scenarios!$B$62:$F$62,CaseStudy_Conditions_scenarios!$B$63:$F$100))</f>
        <v>-20.913488023952091</v>
      </c>
      <c r="BP9" s="147">
        <v>900</v>
      </c>
      <c r="BQ9" s="149" cm="1">
        <f t="array" ref="BQ9">_xlfn.XLOOKUP(BM9,CaseStudy_Conditions_scenarios!$A$104:$A$141,_xlfn.XLOOKUP(BX$6,CaseStudy_Conditions_scenarios!$B$103:$F$103,CaseStudy_Conditions_scenarios!$B$104:$F$141))</f>
        <v>318.14999999999998</v>
      </c>
      <c r="BS9" s="152" t="str">
        <f>IF(BT$7=medium_components!$C$234,REPLACE(medium_components!$B237,2,1,"."),REPLACE(medium_components!$E237,2,1,"."))</f>
        <v>0.0</v>
      </c>
      <c r="BT9" s="150">
        <f>IF(BT$7=medium_components!$C$234,medium_components!$C237*9.8*1000,medium_components!$F237*9.8*1000)</f>
        <v>325360.00000000006</v>
      </c>
      <c r="BV9" s="153" t="s">
        <v>77</v>
      </c>
      <c r="BW9" s="154">
        <v>3</v>
      </c>
      <c r="BX9" s="155" t="s">
        <v>17</v>
      </c>
      <c r="BZ9" s="153" t="s">
        <v>111</v>
      </c>
      <c r="CA9" s="156" t="s">
        <v>134</v>
      </c>
      <c r="CB9" s="155"/>
      <c r="CD9" s="147" t="s">
        <v>490</v>
      </c>
      <c r="CE9" s="150">
        <v>3</v>
      </c>
      <c r="CF9" s="151" t="s">
        <v>108</v>
      </c>
      <c r="CH9" s="147">
        <v>900</v>
      </c>
      <c r="CI9" s="148" cm="1">
        <f t="array" ref="CI9">_xlfn.XLOOKUP(CH9,CaseStudy_Conditions_scenarios!$A$63:$A$100,_xlfn.XLOOKUP(CS$6,CaseStudy_Conditions_scenarios!$B$62:$F$62,CaseStudy_Conditions_scenarios!$B$63:$F$100))</f>
        <v>-10.622448979591837</v>
      </c>
      <c r="CK9" s="147">
        <v>900</v>
      </c>
      <c r="CL9" s="149" cm="1">
        <f t="array" ref="CL9">_xlfn.XLOOKUP(CH9,CaseStudy_Conditions_scenarios!$A$104:$A$141,_xlfn.XLOOKUP(CS$6,CaseStudy_Conditions_scenarios!$B$103:$F$103,CaseStudy_Conditions_scenarios!$B$104:$F$141))</f>
        <v>318.14999999999998</v>
      </c>
      <c r="CN9" s="152" t="str">
        <f>IF(CO$7=medium_components!$C$234,REPLACE(medium_components!$B237,2,1,"."),REPLACE(medium_components!$E237,2,1,"."))</f>
        <v>0.0</v>
      </c>
      <c r="CO9" s="150">
        <f>IF(CO$7=medium_components!$C$234,medium_components!$C237*9.8*1000,medium_components!$F237*9.8*1000)</f>
        <v>426300</v>
      </c>
      <c r="CQ9" s="153" t="s">
        <v>77</v>
      </c>
      <c r="CR9" s="154">
        <v>3</v>
      </c>
      <c r="CS9" s="155" t="s">
        <v>17</v>
      </c>
      <c r="CU9" s="153" t="s">
        <v>111</v>
      </c>
      <c r="CV9" s="156" t="s">
        <v>134</v>
      </c>
      <c r="CW9" s="155"/>
      <c r="CY9" s="147" t="s">
        <v>490</v>
      </c>
      <c r="CZ9" s="150">
        <v>3</v>
      </c>
      <c r="DA9" s="151" t="s">
        <v>108</v>
      </c>
      <c r="DC9" s="147" t="s">
        <v>132</v>
      </c>
      <c r="DD9" s="157">
        <f>LOOKUP(DD11*1000,medium_components!$K$31:$M$48)</f>
        <v>6.3938618925831197</v>
      </c>
      <c r="DE9" s="151" t="s">
        <v>150</v>
      </c>
    </row>
    <row r="10" spans="1:109" ht="15.05" thickBot="1">
      <c r="B10" s="147">
        <v>1800</v>
      </c>
      <c r="C10" s="148" cm="1">
        <f t="array" ref="C10">_xlfn.XLOOKUP(B10,CaseStudy_Conditions_scenarios!$A$63:$A$100,_xlfn.XLOOKUP(M$6,CaseStudy_Conditions_scenarios!$B$62:$F$62,CaseStudy_Conditions_scenarios!$B$63:$F$100))</f>
        <v>12.636311475409837</v>
      </c>
      <c r="E10" s="147">
        <v>1800</v>
      </c>
      <c r="F10" s="149" cm="1">
        <f t="array" ref="F10">_xlfn.XLOOKUP(B10,CaseStudy_Conditions_scenarios!$A$104:$A$141,_xlfn.XLOOKUP(M$6,CaseStudy_Conditions_scenarios!$B$103:$F$103,CaseStudy_Conditions_scenarios!$B$104:$F$141))</f>
        <v>341.15</v>
      </c>
      <c r="H10" s="152" t="str">
        <f>IF(I$7=medium_components!$C$234,REPLACE(medium_components!$B238,2,1,"."),REPLACE(medium_components!$E238,2,1,"."))</f>
        <v>0.1</v>
      </c>
      <c r="I10" s="150">
        <f>IF(I$7=medium_components!$C$234,medium_components!$C238*9.8*1000,medium_components!$F238*9.8*1000)</f>
        <v>426300</v>
      </c>
      <c r="S10" s="147" t="s">
        <v>491</v>
      </c>
      <c r="T10" s="150" t="s">
        <v>511</v>
      </c>
      <c r="U10" s="151"/>
      <c r="W10" s="147">
        <v>1800</v>
      </c>
      <c r="X10" s="148" cm="1">
        <f t="array" ref="X10">_xlfn.XLOOKUP(W10,CaseStudy_Conditions_scenarios!$A$63:$A$100,_xlfn.XLOOKUP(AH$6,CaseStudy_Conditions_scenarios!$B$62:$F$62,CaseStudy_Conditions_scenarios!$B$63:$F$100))</f>
        <v>10.753764705882354</v>
      </c>
      <c r="Z10" s="147">
        <v>1800</v>
      </c>
      <c r="AA10" s="149" cm="1">
        <f t="array" ref="AA10">_xlfn.XLOOKUP(W10,CaseStudy_Conditions_scenarios!$A$104:$A$141,_xlfn.XLOOKUP(AH$6,CaseStudy_Conditions_scenarios!$B$103:$F$103,CaseStudy_Conditions_scenarios!$B$104:$F$141))</f>
        <v>341.15</v>
      </c>
      <c r="AC10" s="152" t="str">
        <f>IF(AD$7=medium_components!$C$234,REPLACE(medium_components!$B238,2,1,"."),REPLACE(medium_components!$E238,2,1,"."))</f>
        <v>0.1</v>
      </c>
      <c r="AD10" s="150">
        <f>IF(AD$7=medium_components!$C$234,medium_components!$C238*9.8*1000,medium_components!$F238*9.8*1000)</f>
        <v>426300</v>
      </c>
      <c r="AN10" s="147" t="s">
        <v>491</v>
      </c>
      <c r="AO10" s="150" t="s">
        <v>511</v>
      </c>
      <c r="AP10" s="151"/>
      <c r="AR10" s="147">
        <v>1800</v>
      </c>
      <c r="AS10" s="148" cm="1">
        <f t="array" ref="AS10">_xlfn.XLOOKUP(AR10,CaseStudy_Conditions_scenarios!$A$63:$A$100,_xlfn.XLOOKUP(BC$6,CaseStudy_Conditions_scenarios!$B$62:$F$62,CaseStudy_Conditions_scenarios!$B$63:$F$100))</f>
        <v>8.1458608222517377</v>
      </c>
      <c r="AU10" s="147">
        <v>1800</v>
      </c>
      <c r="AV10" s="149" cm="1">
        <f t="array" ref="AV10">_xlfn.XLOOKUP(AR10,CaseStudy_Conditions_scenarios!$A$104:$A$141,_xlfn.XLOOKUP(BC$6,CaseStudy_Conditions_scenarios!$B$103:$F$103,CaseStudy_Conditions_scenarios!$B$104:$F$141))</f>
        <v>341.15</v>
      </c>
      <c r="AX10" s="152" t="str">
        <f>IF(AY$7=medium_components!$C$234,REPLACE(medium_components!$B238,2,1,"."),REPLACE(medium_components!$E238,2,1,"."))</f>
        <v>0.1</v>
      </c>
      <c r="AY10" s="150">
        <f>IF(AY$7=medium_components!$C$234,medium_components!$C238*9.8*1000,medium_components!$F238*9.8*1000)</f>
        <v>426300</v>
      </c>
      <c r="BI10" s="147" t="s">
        <v>491</v>
      </c>
      <c r="BJ10" s="150" t="s">
        <v>511</v>
      </c>
      <c r="BK10" s="151"/>
      <c r="BM10" s="147">
        <v>1800</v>
      </c>
      <c r="BN10" s="148" cm="1">
        <f t="array" ref="BN10">_xlfn.XLOOKUP(BM10,CaseStudy_Conditions_scenarios!$A$63:$A$100,_xlfn.XLOOKUP(BX$6,CaseStudy_Conditions_scenarios!$B$62:$F$62,CaseStudy_Conditions_scenarios!$B$63:$F$100))</f>
        <v>-20.913488023952091</v>
      </c>
      <c r="BP10" s="147">
        <v>1800</v>
      </c>
      <c r="BQ10" s="149" cm="1">
        <f t="array" ref="BQ10">_xlfn.XLOOKUP(BM10,CaseStudy_Conditions_scenarios!$A$104:$A$141,_xlfn.XLOOKUP(BX$6,CaseStudy_Conditions_scenarios!$B$103:$F$103,CaseStudy_Conditions_scenarios!$B$104:$F$141))</f>
        <v>318.14999999999998</v>
      </c>
      <c r="BS10" s="152" t="str">
        <f>IF(BT$7=medium_components!$C$234,REPLACE(medium_components!$B238,2,1,"."),REPLACE(medium_components!$E238,2,1,"."))</f>
        <v>0.2</v>
      </c>
      <c r="BT10" s="150">
        <f>IF(BT$7=medium_components!$C$234,medium_components!$C238*9.8*1000,medium_components!$F238*9.8*1000)</f>
        <v>321440</v>
      </c>
      <c r="CD10" s="147" t="s">
        <v>491</v>
      </c>
      <c r="CE10" s="150" t="s">
        <v>511</v>
      </c>
      <c r="CF10" s="151"/>
      <c r="CH10" s="147">
        <v>1800</v>
      </c>
      <c r="CI10" s="148" cm="1">
        <f t="array" ref="CI10">_xlfn.XLOOKUP(CH10,CaseStudy_Conditions_scenarios!$A$63:$A$100,_xlfn.XLOOKUP(CS$6,CaseStudy_Conditions_scenarios!$B$62:$F$62,CaseStudy_Conditions_scenarios!$B$63:$F$100))</f>
        <v>-10.622448979591837</v>
      </c>
      <c r="CK10" s="147">
        <v>1800</v>
      </c>
      <c r="CL10" s="149" cm="1">
        <f t="array" ref="CL10">_xlfn.XLOOKUP(CH10,CaseStudy_Conditions_scenarios!$A$104:$A$141,_xlfn.XLOOKUP(CS$6,CaseStudy_Conditions_scenarios!$B$103:$F$103,CaseStudy_Conditions_scenarios!$B$104:$F$141))</f>
        <v>318.14999999999998</v>
      </c>
      <c r="CN10" s="152" t="str">
        <f>IF(CO$7=medium_components!$C$234,REPLACE(medium_components!$B238,2,1,"."),REPLACE(medium_components!$E238,2,1,"."))</f>
        <v>0.1</v>
      </c>
      <c r="CO10" s="150">
        <f>IF(CO$7=medium_components!$C$234,medium_components!$C238*9.8*1000,medium_components!$F238*9.8*1000)</f>
        <v>426300</v>
      </c>
      <c r="CY10" s="147" t="s">
        <v>491</v>
      </c>
      <c r="CZ10" s="150" t="s">
        <v>511</v>
      </c>
      <c r="DA10" s="151"/>
      <c r="DC10" s="147" t="s">
        <v>147</v>
      </c>
      <c r="DD10" s="150">
        <f>LOOKUP(DE6,Prosumer_ANE!$B$41:$C$80)</f>
        <v>40</v>
      </c>
      <c r="DE10" s="151" t="s">
        <v>151</v>
      </c>
    </row>
    <row r="11" spans="1:109" ht="28.8">
      <c r="B11" s="147">
        <v>2700</v>
      </c>
      <c r="C11" s="148" cm="1">
        <f t="array" ref="C11">_xlfn.XLOOKUP(B11,CaseStudy_Conditions_scenarios!$A$63:$A$100,_xlfn.XLOOKUP(M$6,CaseStudy_Conditions_scenarios!$B$62:$F$62,CaseStudy_Conditions_scenarios!$B$63:$F$100))</f>
        <v>12.636311475409837</v>
      </c>
      <c r="E11" s="147">
        <v>2700</v>
      </c>
      <c r="F11" s="149" cm="1">
        <f t="array" ref="F11">_xlfn.XLOOKUP(B11,CaseStudy_Conditions_scenarios!$A$104:$A$141,_xlfn.XLOOKUP(M$6,CaseStudy_Conditions_scenarios!$B$103:$F$103,CaseStudy_Conditions_scenarios!$B$104:$F$141))</f>
        <v>341.15</v>
      </c>
      <c r="H11" s="152" t="str">
        <f>IF(I$7=medium_components!$C$234,REPLACE(medium_components!$B239,2,1,"."),REPLACE(medium_components!$E239,2,1,"."))</f>
        <v>0.2</v>
      </c>
      <c r="I11" s="150">
        <f>IF(I$7=medium_components!$C$234,medium_components!$C239*9.8*1000,medium_components!$F239*9.8*1000)</f>
        <v>424340</v>
      </c>
      <c r="K11" s="144" t="s">
        <v>78</v>
      </c>
      <c r="L11" s="146" t="s">
        <v>85</v>
      </c>
      <c r="M11" s="145" t="s">
        <v>86</v>
      </c>
      <c r="O11" s="144" t="s">
        <v>112</v>
      </c>
      <c r="P11" s="146" t="s">
        <v>85</v>
      </c>
      <c r="Q11" s="145" t="s">
        <v>86</v>
      </c>
      <c r="S11" s="147" t="s">
        <v>492</v>
      </c>
      <c r="T11" s="150">
        <v>35</v>
      </c>
      <c r="U11" s="151" t="s">
        <v>108</v>
      </c>
      <c r="W11" s="147">
        <v>2700</v>
      </c>
      <c r="X11" s="148" cm="1">
        <f t="array" ref="X11">_xlfn.XLOOKUP(W11,CaseStudy_Conditions_scenarios!$A$63:$A$100,_xlfn.XLOOKUP(AH$6,CaseStudy_Conditions_scenarios!$B$62:$F$62,CaseStudy_Conditions_scenarios!$B$63:$F$100))</f>
        <v>10.753764705882354</v>
      </c>
      <c r="Z11" s="147">
        <v>2700</v>
      </c>
      <c r="AA11" s="149" cm="1">
        <f t="array" ref="AA11">_xlfn.XLOOKUP(W11,CaseStudy_Conditions_scenarios!$A$104:$A$141,_xlfn.XLOOKUP(AH$6,CaseStudy_Conditions_scenarios!$B$103:$F$103,CaseStudy_Conditions_scenarios!$B$104:$F$141))</f>
        <v>341.15</v>
      </c>
      <c r="AC11" s="152" t="str">
        <f>IF(AD$7=medium_components!$C$234,REPLACE(medium_components!$B239,2,1,"."),REPLACE(medium_components!$E239,2,1,"."))</f>
        <v>0.2</v>
      </c>
      <c r="AD11" s="150">
        <f>IF(AD$7=medium_components!$C$234,medium_components!$C239*9.8*1000,medium_components!$F239*9.8*1000)</f>
        <v>424340</v>
      </c>
      <c r="AF11" s="144" t="s">
        <v>78</v>
      </c>
      <c r="AG11" s="146" t="s">
        <v>85</v>
      </c>
      <c r="AH11" s="145" t="s">
        <v>86</v>
      </c>
      <c r="AJ11" s="144" t="s">
        <v>112</v>
      </c>
      <c r="AK11" s="146" t="s">
        <v>85</v>
      </c>
      <c r="AL11" s="145" t="s">
        <v>86</v>
      </c>
      <c r="AN11" s="147" t="s">
        <v>492</v>
      </c>
      <c r="AO11" s="150">
        <v>35</v>
      </c>
      <c r="AP11" s="151" t="s">
        <v>108</v>
      </c>
      <c r="AR11" s="147">
        <v>2700</v>
      </c>
      <c r="AS11" s="148" cm="1">
        <f t="array" ref="AS11">_xlfn.XLOOKUP(AR11,CaseStudy_Conditions_scenarios!$A$63:$A$100,_xlfn.XLOOKUP(BC$6,CaseStudy_Conditions_scenarios!$B$62:$F$62,CaseStudy_Conditions_scenarios!$B$63:$F$100))</f>
        <v>8.1458608222517377</v>
      </c>
      <c r="AU11" s="147">
        <v>2700</v>
      </c>
      <c r="AV11" s="149" cm="1">
        <f t="array" ref="AV11">_xlfn.XLOOKUP(AR11,CaseStudy_Conditions_scenarios!$A$104:$A$141,_xlfn.XLOOKUP(BC$6,CaseStudy_Conditions_scenarios!$B$103:$F$103,CaseStudy_Conditions_scenarios!$B$104:$F$141))</f>
        <v>341.15</v>
      </c>
      <c r="AX11" s="152" t="str">
        <f>IF(AY$7=medium_components!$C$234,REPLACE(medium_components!$B239,2,1,"."),REPLACE(medium_components!$E239,2,1,"."))</f>
        <v>0.2</v>
      </c>
      <c r="AY11" s="150">
        <f>IF(AY$7=medium_components!$C$234,medium_components!$C239*9.8*1000,medium_components!$F239*9.8*1000)</f>
        <v>424340</v>
      </c>
      <c r="BA11" s="144" t="s">
        <v>78</v>
      </c>
      <c r="BB11" s="146" t="s">
        <v>85</v>
      </c>
      <c r="BC11" s="145" t="s">
        <v>86</v>
      </c>
      <c r="BE11" s="144" t="s">
        <v>112</v>
      </c>
      <c r="BF11" s="146" t="s">
        <v>85</v>
      </c>
      <c r="BG11" s="145" t="s">
        <v>86</v>
      </c>
      <c r="BI11" s="147" t="s">
        <v>492</v>
      </c>
      <c r="BJ11" s="150">
        <v>35</v>
      </c>
      <c r="BK11" s="151" t="s">
        <v>108</v>
      </c>
      <c r="BM11" s="147">
        <v>2700</v>
      </c>
      <c r="BN11" s="148" cm="1">
        <f t="array" ref="BN11">_xlfn.XLOOKUP(BM11,CaseStudy_Conditions_scenarios!$A$63:$A$100,_xlfn.XLOOKUP(BX$6,CaseStudy_Conditions_scenarios!$B$62:$F$62,CaseStudy_Conditions_scenarios!$B$63:$F$100))</f>
        <v>-20.913488023952091</v>
      </c>
      <c r="BP11" s="147">
        <v>2700</v>
      </c>
      <c r="BQ11" s="149" cm="1">
        <f t="array" ref="BQ11">_xlfn.XLOOKUP(BM11,CaseStudy_Conditions_scenarios!$A$104:$A$141,_xlfn.XLOOKUP(BX$6,CaseStudy_Conditions_scenarios!$B$103:$F$103,CaseStudy_Conditions_scenarios!$B$104:$F$141))</f>
        <v>318.14999999999998</v>
      </c>
      <c r="BS11" s="152" t="str">
        <f>IF(BT$7=medium_components!$C$234,REPLACE(medium_components!$B239,2,1,"."),REPLACE(medium_components!$E239,2,1,"."))</f>
        <v>0.4</v>
      </c>
      <c r="BT11" s="150">
        <f>IF(BT$7=medium_components!$C$234,medium_components!$C239*9.8*1000,medium_components!$F239*9.8*1000)</f>
        <v>316540</v>
      </c>
      <c r="BV11" s="144" t="s">
        <v>78</v>
      </c>
      <c r="BW11" s="146" t="s">
        <v>85</v>
      </c>
      <c r="BX11" s="145" t="s">
        <v>86</v>
      </c>
      <c r="BZ11" s="144" t="s">
        <v>112</v>
      </c>
      <c r="CA11" s="146" t="s">
        <v>85</v>
      </c>
      <c r="CB11" s="145" t="s">
        <v>86</v>
      </c>
      <c r="CD11" s="147" t="s">
        <v>492</v>
      </c>
      <c r="CE11" s="150">
        <v>35</v>
      </c>
      <c r="CF11" s="151" t="s">
        <v>108</v>
      </c>
      <c r="CH11" s="147">
        <v>2700</v>
      </c>
      <c r="CI11" s="148" cm="1">
        <f t="array" ref="CI11">_xlfn.XLOOKUP(CH11,CaseStudy_Conditions_scenarios!$A$63:$A$100,_xlfn.XLOOKUP(CS$6,CaseStudy_Conditions_scenarios!$B$62:$F$62,CaseStudy_Conditions_scenarios!$B$63:$F$100))</f>
        <v>-10.622448979591837</v>
      </c>
      <c r="CK11" s="147">
        <v>2700</v>
      </c>
      <c r="CL11" s="149" cm="1">
        <f t="array" ref="CL11">_xlfn.XLOOKUP(CH11,CaseStudy_Conditions_scenarios!$A$104:$A$141,_xlfn.XLOOKUP(CS$6,CaseStudy_Conditions_scenarios!$B$103:$F$103,CaseStudy_Conditions_scenarios!$B$104:$F$141))</f>
        <v>318.14999999999998</v>
      </c>
      <c r="CN11" s="152" t="str">
        <f>IF(CO$7=medium_components!$C$234,REPLACE(medium_components!$B239,2,1,"."),REPLACE(medium_components!$E239,2,1,"."))</f>
        <v>0.2</v>
      </c>
      <c r="CO11" s="150">
        <f>IF(CO$7=medium_components!$C$234,medium_components!$C239*9.8*1000,medium_components!$F239*9.8*1000)</f>
        <v>424340</v>
      </c>
      <c r="CQ11" s="144" t="s">
        <v>78</v>
      </c>
      <c r="CR11" s="146" t="s">
        <v>85</v>
      </c>
      <c r="CS11" s="145" t="s">
        <v>86</v>
      </c>
      <c r="CU11" s="144" t="s">
        <v>112</v>
      </c>
      <c r="CV11" s="146" t="s">
        <v>85</v>
      </c>
      <c r="CW11" s="145" t="s">
        <v>86</v>
      </c>
      <c r="CY11" s="147" t="s">
        <v>492</v>
      </c>
      <c r="CZ11" s="150">
        <v>35</v>
      </c>
      <c r="DA11" s="151" t="s">
        <v>108</v>
      </c>
      <c r="DC11" s="147" t="s">
        <v>148</v>
      </c>
      <c r="DD11" s="150">
        <f>LOOKUP(DE6,Prosumer_ANE!$B$41:$L$80)/1000</f>
        <v>2.7300000000000001E-2</v>
      </c>
      <c r="DE11" s="151" t="s">
        <v>152</v>
      </c>
    </row>
    <row r="12" spans="1:109" ht="43.85" thickBot="1">
      <c r="B12" s="147">
        <v>3600</v>
      </c>
      <c r="C12" s="148" cm="1">
        <f t="array" ref="C12">_xlfn.XLOOKUP(B12,CaseStudy_Conditions_scenarios!$A$63:$A$100,_xlfn.XLOOKUP(M$6,CaseStudy_Conditions_scenarios!$B$62:$F$62,CaseStudy_Conditions_scenarios!$B$63:$F$100))</f>
        <v>25.272622950819674</v>
      </c>
      <c r="E12" s="147">
        <v>3600</v>
      </c>
      <c r="F12" s="149" cm="1">
        <f t="array" ref="F12">_xlfn.XLOOKUP(B12,CaseStudy_Conditions_scenarios!$A$104:$A$141,_xlfn.XLOOKUP(M$6,CaseStudy_Conditions_scenarios!$B$103:$F$103,CaseStudy_Conditions_scenarios!$B$104:$F$141))</f>
        <v>341.15</v>
      </c>
      <c r="H12" s="152" t="str">
        <f>IF(I$7=medium_components!$C$234,REPLACE(medium_components!$B240,2,1,"."),REPLACE(medium_components!$E240,2,1,"."))</f>
        <v>0.3</v>
      </c>
      <c r="I12" s="150">
        <f>IF(I$7=medium_components!$C$234,medium_components!$C240*9.8*1000,medium_components!$F240*9.8*1000)</f>
        <v>423360.00000000006</v>
      </c>
      <c r="K12" s="147" t="s">
        <v>79</v>
      </c>
      <c r="L12" s="158">
        <f>input_conditions!$D$9</f>
        <v>65</v>
      </c>
      <c r="M12" s="151" t="s">
        <v>13</v>
      </c>
      <c r="O12" s="147" t="s">
        <v>113</v>
      </c>
      <c r="P12" s="159">
        <f>$P$1*LOOKUP(M6,Prosumer_ANE!$B$14:$C$33)*1000</f>
        <v>30327.147540983606</v>
      </c>
      <c r="Q12" s="151" t="s">
        <v>135</v>
      </c>
      <c r="S12" s="147" t="s">
        <v>493</v>
      </c>
      <c r="T12" s="150" t="s">
        <v>512</v>
      </c>
      <c r="U12" s="151"/>
      <c r="W12" s="147">
        <v>3600</v>
      </c>
      <c r="X12" s="148" cm="1">
        <f t="array" ref="X12">_xlfn.XLOOKUP(W12,CaseStudy_Conditions_scenarios!$A$63:$A$100,_xlfn.XLOOKUP(AH$6,CaseStudy_Conditions_scenarios!$B$62:$F$62,CaseStudy_Conditions_scenarios!$B$63:$F$100))</f>
        <v>21.507529411764708</v>
      </c>
      <c r="Z12" s="147">
        <v>3600</v>
      </c>
      <c r="AA12" s="149" cm="1">
        <f t="array" ref="AA12">_xlfn.XLOOKUP(W12,CaseStudy_Conditions_scenarios!$A$104:$A$141,_xlfn.XLOOKUP(AH$6,CaseStudy_Conditions_scenarios!$B$103:$F$103,CaseStudy_Conditions_scenarios!$B$104:$F$141))</f>
        <v>341.15</v>
      </c>
      <c r="AC12" s="152" t="str">
        <f>IF(AD$7=medium_components!$C$234,REPLACE(medium_components!$B240,2,1,"."),REPLACE(medium_components!$E240,2,1,"."))</f>
        <v>0.3</v>
      </c>
      <c r="AD12" s="150">
        <f>IF(AD$7=medium_components!$C$234,medium_components!$C240*9.8*1000,medium_components!$F240*9.8*1000)</f>
        <v>423360.00000000006</v>
      </c>
      <c r="AF12" s="147" t="s">
        <v>79</v>
      </c>
      <c r="AG12" s="158">
        <f>input_conditions!$D$9</f>
        <v>65</v>
      </c>
      <c r="AH12" s="151" t="s">
        <v>13</v>
      </c>
      <c r="AJ12" s="147" t="s">
        <v>113</v>
      </c>
      <c r="AK12" s="159">
        <f>$P$1*LOOKUP(AH6,Prosumer_ANE!$B$14:$C$33)*1000</f>
        <v>25809.03529411765</v>
      </c>
      <c r="AL12" s="151" t="s">
        <v>135</v>
      </c>
      <c r="AN12" s="147" t="s">
        <v>493</v>
      </c>
      <c r="AO12" s="150" t="s">
        <v>512</v>
      </c>
      <c r="AP12" s="151"/>
      <c r="AR12" s="147">
        <v>3600</v>
      </c>
      <c r="AS12" s="148" cm="1">
        <f t="array" ref="AS12">_xlfn.XLOOKUP(AR12,CaseStudy_Conditions_scenarios!$A$63:$A$100,_xlfn.XLOOKUP(BC$6,CaseStudy_Conditions_scenarios!$B$62:$F$62,CaseStudy_Conditions_scenarios!$B$63:$F$100))</f>
        <v>16.291721644503475</v>
      </c>
      <c r="AU12" s="147">
        <v>3600</v>
      </c>
      <c r="AV12" s="149" cm="1">
        <f t="array" ref="AV12">_xlfn.XLOOKUP(AR12,CaseStudy_Conditions_scenarios!$A$104:$A$141,_xlfn.XLOOKUP(BC$6,CaseStudy_Conditions_scenarios!$B$103:$F$103,CaseStudy_Conditions_scenarios!$B$104:$F$141))</f>
        <v>341.15</v>
      </c>
      <c r="AX12" s="152" t="str">
        <f>IF(AY$7=medium_components!$C$234,REPLACE(medium_components!$B240,2,1,"."),REPLACE(medium_components!$E240,2,1,"."))</f>
        <v>0.3</v>
      </c>
      <c r="AY12" s="150">
        <f>IF(AY$7=medium_components!$C$234,medium_components!$C240*9.8*1000,medium_components!$F240*9.8*1000)</f>
        <v>423360.00000000006</v>
      </c>
      <c r="BA12" s="147" t="s">
        <v>79</v>
      </c>
      <c r="BB12" s="158">
        <f>input_conditions!$D$9</f>
        <v>65</v>
      </c>
      <c r="BC12" s="151" t="s">
        <v>13</v>
      </c>
      <c r="BE12" s="147" t="s">
        <v>113</v>
      </c>
      <c r="BF12" s="159">
        <f>$P$1*LOOKUP(BC6,Prosumer_ANE!$B$14:$C$33)*1000</f>
        <v>25493.877551020407</v>
      </c>
      <c r="BG12" s="151" t="s">
        <v>135</v>
      </c>
      <c r="BI12" s="147" t="s">
        <v>493</v>
      </c>
      <c r="BJ12" s="150" t="s">
        <v>512</v>
      </c>
      <c r="BK12" s="151"/>
      <c r="BM12" s="147">
        <v>3600</v>
      </c>
      <c r="BN12" s="148" cm="1">
        <f t="array" ref="BN12">_xlfn.XLOOKUP(BM12,CaseStudy_Conditions_scenarios!$A$63:$A$100,_xlfn.XLOOKUP(BX$6,CaseStudy_Conditions_scenarios!$B$62:$F$62,CaseStudy_Conditions_scenarios!$B$63:$F$100))</f>
        <v>-41.826976047904182</v>
      </c>
      <c r="BP12" s="147">
        <v>3600</v>
      </c>
      <c r="BQ12" s="149" cm="1">
        <f t="array" ref="BQ12">_xlfn.XLOOKUP(BM12,CaseStudy_Conditions_scenarios!$A$104:$A$141,_xlfn.XLOOKUP(BX$6,CaseStudy_Conditions_scenarios!$B$103:$F$103,CaseStudy_Conditions_scenarios!$B$104:$F$141))</f>
        <v>318.14999999999998</v>
      </c>
      <c r="BS12" s="152" t="str">
        <f>IF(BT$7=medium_components!$C$234,REPLACE(medium_components!$B240,2,1,"."),REPLACE(medium_components!$E240,2,1,"."))</f>
        <v>0.6</v>
      </c>
      <c r="BT12" s="150">
        <f>IF(BT$7=medium_components!$C$234,medium_components!$C240*9.8*1000,medium_components!$F240*9.8*1000)</f>
        <v>314580.00000000006</v>
      </c>
      <c r="BV12" s="147" t="s">
        <v>79</v>
      </c>
      <c r="BW12" s="158">
        <f>input_conditions!$D$9</f>
        <v>65</v>
      </c>
      <c r="BX12" s="151" t="s">
        <v>13</v>
      </c>
      <c r="BZ12" s="147" t="s">
        <v>113</v>
      </c>
      <c r="CA12" s="159">
        <f>$P$1*LOOKUP(BX6,Prosumer_ANE!$B$14:$C$33)*1000</f>
        <v>50192.371257485014</v>
      </c>
      <c r="CB12" s="151" t="s">
        <v>135</v>
      </c>
      <c r="CD12" s="147" t="s">
        <v>493</v>
      </c>
      <c r="CE12" s="150" t="s">
        <v>512</v>
      </c>
      <c r="CF12" s="151"/>
      <c r="CH12" s="147">
        <v>3600</v>
      </c>
      <c r="CI12" s="148" cm="1">
        <f t="array" ref="CI12">_xlfn.XLOOKUP(CH12,CaseStudy_Conditions_scenarios!$A$63:$A$100,_xlfn.XLOOKUP(CS$6,CaseStudy_Conditions_scenarios!$B$62:$F$62,CaseStudy_Conditions_scenarios!$B$63:$F$100))</f>
        <v>-21.244897959183675</v>
      </c>
      <c r="CK12" s="147">
        <v>3600</v>
      </c>
      <c r="CL12" s="149" cm="1">
        <f t="array" ref="CL12">_xlfn.XLOOKUP(CH12,CaseStudy_Conditions_scenarios!$A$104:$A$141,_xlfn.XLOOKUP(CS$6,CaseStudy_Conditions_scenarios!$B$103:$F$103,CaseStudy_Conditions_scenarios!$B$104:$F$141))</f>
        <v>318.14999999999998</v>
      </c>
      <c r="CN12" s="152" t="str">
        <f>IF(CO$7=medium_components!$C$234,REPLACE(medium_components!$B240,2,1,"."),REPLACE(medium_components!$E240,2,1,"."))</f>
        <v>0.3</v>
      </c>
      <c r="CO12" s="150">
        <f>IF(CO$7=medium_components!$C$234,medium_components!$C240*9.8*1000,medium_components!$F240*9.8*1000)</f>
        <v>423360.00000000006</v>
      </c>
      <c r="CQ12" s="147" t="s">
        <v>79</v>
      </c>
      <c r="CR12" s="158">
        <f>input_conditions!$D$9</f>
        <v>65</v>
      </c>
      <c r="CS12" s="151" t="s">
        <v>13</v>
      </c>
      <c r="CU12" s="147" t="s">
        <v>113</v>
      </c>
      <c r="CV12" s="159">
        <f>$P$1*LOOKUP(CS6,Prosumer_ANE!$B$14:$C$33)*1000</f>
        <v>25493.877551020407</v>
      </c>
      <c r="CW12" s="151" t="s">
        <v>135</v>
      </c>
      <c r="CY12" s="147" t="s">
        <v>493</v>
      </c>
      <c r="CZ12" s="150" t="s">
        <v>512</v>
      </c>
      <c r="DA12" s="151"/>
      <c r="DC12" s="153" t="s">
        <v>149</v>
      </c>
      <c r="DD12" s="160">
        <f>LOOKUP(DE6,Prosumer_ANE!$B$41:$S$80)</f>
        <v>7.1747702790082633</v>
      </c>
      <c r="DE12" s="155" t="s">
        <v>153</v>
      </c>
    </row>
    <row r="13" spans="1:109" ht="15.05" thickBot="1">
      <c r="B13" s="147">
        <v>4500</v>
      </c>
      <c r="C13" s="148" cm="1">
        <f t="array" ref="C13">_xlfn.XLOOKUP(B13,CaseStudy_Conditions_scenarios!$A$63:$A$100,_xlfn.XLOOKUP(M$6,CaseStudy_Conditions_scenarios!$B$62:$F$62,CaseStudy_Conditions_scenarios!$B$63:$F$100))</f>
        <v>25.272622950819674</v>
      </c>
      <c r="E13" s="147">
        <v>4500</v>
      </c>
      <c r="F13" s="149" cm="1">
        <f t="array" ref="F13">_xlfn.XLOOKUP(B13,CaseStudy_Conditions_scenarios!$A$104:$A$141,_xlfn.XLOOKUP(M$6,CaseStudy_Conditions_scenarios!$B$103:$F$103,CaseStudy_Conditions_scenarios!$B$104:$F$141))</f>
        <v>341.15</v>
      </c>
      <c r="H13" s="152" t="str">
        <f>IF(I$7=medium_components!$C$234,REPLACE(medium_components!$B241,2,1,"."),REPLACE(medium_components!$E241,2,1,"."))</f>
        <v>0.4</v>
      </c>
      <c r="I13" s="150">
        <f>IF(I$7=medium_components!$C$234,medium_components!$C241*9.8*1000,medium_components!$F241*9.8*1000)</f>
        <v>422380.00000000006</v>
      </c>
      <c r="K13" s="147" t="s">
        <v>80</v>
      </c>
      <c r="L13" s="158">
        <f>input_conditions!$E$20</f>
        <v>60</v>
      </c>
      <c r="M13" s="151" t="s">
        <v>13</v>
      </c>
      <c r="O13" s="147" t="s">
        <v>114</v>
      </c>
      <c r="P13" s="150">
        <f>input_conditions!$D$9</f>
        <v>65</v>
      </c>
      <c r="Q13" s="151" t="s">
        <v>13</v>
      </c>
      <c r="S13" s="153" t="s">
        <v>494</v>
      </c>
      <c r="T13" s="161">
        <v>0</v>
      </c>
      <c r="U13" s="155"/>
      <c r="W13" s="147">
        <v>4500</v>
      </c>
      <c r="X13" s="148" cm="1">
        <f t="array" ref="X13">_xlfn.XLOOKUP(W13,CaseStudy_Conditions_scenarios!$A$63:$A$100,_xlfn.XLOOKUP(AH$6,CaseStudy_Conditions_scenarios!$B$62:$F$62,CaseStudy_Conditions_scenarios!$B$63:$F$100))</f>
        <v>21.507529411764708</v>
      </c>
      <c r="Z13" s="147">
        <v>4500</v>
      </c>
      <c r="AA13" s="149" cm="1">
        <f t="array" ref="AA13">_xlfn.XLOOKUP(W13,CaseStudy_Conditions_scenarios!$A$104:$A$141,_xlfn.XLOOKUP(AH$6,CaseStudy_Conditions_scenarios!$B$103:$F$103,CaseStudy_Conditions_scenarios!$B$104:$F$141))</f>
        <v>341.15</v>
      </c>
      <c r="AC13" s="152" t="str">
        <f>IF(AD$7=medium_components!$C$234,REPLACE(medium_components!$B241,2,1,"."),REPLACE(medium_components!$E241,2,1,"."))</f>
        <v>0.4</v>
      </c>
      <c r="AD13" s="150">
        <f>IF(AD$7=medium_components!$C$234,medium_components!$C241*9.8*1000,medium_components!$F241*9.8*1000)</f>
        <v>422380.00000000006</v>
      </c>
      <c r="AF13" s="147" t="s">
        <v>80</v>
      </c>
      <c r="AG13" s="158">
        <f>input_conditions!$E$20</f>
        <v>60</v>
      </c>
      <c r="AH13" s="151" t="s">
        <v>13</v>
      </c>
      <c r="AJ13" s="147" t="s">
        <v>114</v>
      </c>
      <c r="AK13" s="150">
        <f>input_conditions!$D$9</f>
        <v>65</v>
      </c>
      <c r="AL13" s="151" t="s">
        <v>13</v>
      </c>
      <c r="AN13" s="153" t="s">
        <v>494</v>
      </c>
      <c r="AO13" s="161">
        <v>0</v>
      </c>
      <c r="AP13" s="155"/>
      <c r="AR13" s="147">
        <v>4500</v>
      </c>
      <c r="AS13" s="148" cm="1">
        <f t="array" ref="AS13">_xlfn.XLOOKUP(AR13,CaseStudy_Conditions_scenarios!$A$63:$A$100,_xlfn.XLOOKUP(BC$6,CaseStudy_Conditions_scenarios!$B$62:$F$62,CaseStudy_Conditions_scenarios!$B$63:$F$100))</f>
        <v>16.291721644503475</v>
      </c>
      <c r="AU13" s="147">
        <v>4500</v>
      </c>
      <c r="AV13" s="149" cm="1">
        <f t="array" ref="AV13">_xlfn.XLOOKUP(AR13,CaseStudy_Conditions_scenarios!$A$104:$A$141,_xlfn.XLOOKUP(BC$6,CaseStudy_Conditions_scenarios!$B$103:$F$103,CaseStudy_Conditions_scenarios!$B$104:$F$141))</f>
        <v>341.15</v>
      </c>
      <c r="AX13" s="152" t="str">
        <f>IF(AY$7=medium_components!$C$234,REPLACE(medium_components!$B241,2,1,"."),REPLACE(medium_components!$E241,2,1,"."))</f>
        <v>0.4</v>
      </c>
      <c r="AY13" s="150">
        <f>IF(AY$7=medium_components!$C$234,medium_components!$C241*9.8*1000,medium_components!$F241*9.8*1000)</f>
        <v>422380.00000000006</v>
      </c>
      <c r="BA13" s="147" t="s">
        <v>80</v>
      </c>
      <c r="BB13" s="158">
        <f>input_conditions!$E$20</f>
        <v>60</v>
      </c>
      <c r="BC13" s="151" t="s">
        <v>13</v>
      </c>
      <c r="BE13" s="147" t="s">
        <v>114</v>
      </c>
      <c r="BF13" s="150">
        <f>input_conditions!$D$9</f>
        <v>65</v>
      </c>
      <c r="BG13" s="151" t="s">
        <v>13</v>
      </c>
      <c r="BI13" s="153" t="s">
        <v>494</v>
      </c>
      <c r="BJ13" s="161">
        <v>0</v>
      </c>
      <c r="BK13" s="155"/>
      <c r="BM13" s="147">
        <v>4500</v>
      </c>
      <c r="BN13" s="148" cm="1">
        <f t="array" ref="BN13">_xlfn.XLOOKUP(BM13,CaseStudy_Conditions_scenarios!$A$63:$A$100,_xlfn.XLOOKUP(BX$6,CaseStudy_Conditions_scenarios!$B$62:$F$62,CaseStudy_Conditions_scenarios!$B$63:$F$100))</f>
        <v>-41.826976047904182</v>
      </c>
      <c r="BP13" s="147">
        <v>4500</v>
      </c>
      <c r="BQ13" s="149" cm="1">
        <f t="array" ref="BQ13">_xlfn.XLOOKUP(BM13,CaseStudy_Conditions_scenarios!$A$104:$A$141,_xlfn.XLOOKUP(BX$6,CaseStudy_Conditions_scenarios!$B$103:$F$103,CaseStudy_Conditions_scenarios!$B$104:$F$141))</f>
        <v>318.14999999999998</v>
      </c>
      <c r="BS13" s="152" t="str">
        <f>IF(BT$7=medium_components!$C$234,REPLACE(medium_components!$B241,2,1,"."),REPLACE(medium_components!$E241,2,1,"."))</f>
        <v>0.8</v>
      </c>
      <c r="BT13" s="150">
        <f>IF(BT$7=medium_components!$C$234,medium_components!$C241*9.8*1000,medium_components!$F241*9.8*1000)</f>
        <v>310660</v>
      </c>
      <c r="BV13" s="147" t="s">
        <v>80</v>
      </c>
      <c r="BW13" s="158">
        <f>input_conditions!$E$20</f>
        <v>60</v>
      </c>
      <c r="BX13" s="151" t="s">
        <v>13</v>
      </c>
      <c r="BZ13" s="147" t="s">
        <v>114</v>
      </c>
      <c r="CA13" s="150">
        <f>input_conditions!$D$9</f>
        <v>65</v>
      </c>
      <c r="CB13" s="151" t="s">
        <v>13</v>
      </c>
      <c r="CD13" s="153" t="s">
        <v>494</v>
      </c>
      <c r="CE13" s="161">
        <v>0</v>
      </c>
      <c r="CF13" s="155"/>
      <c r="CH13" s="147">
        <v>4500</v>
      </c>
      <c r="CI13" s="148" cm="1">
        <f t="array" ref="CI13">_xlfn.XLOOKUP(CH13,CaseStudy_Conditions_scenarios!$A$63:$A$100,_xlfn.XLOOKUP(CS$6,CaseStudy_Conditions_scenarios!$B$62:$F$62,CaseStudy_Conditions_scenarios!$B$63:$F$100))</f>
        <v>-21.244897959183675</v>
      </c>
      <c r="CK13" s="147">
        <v>4500</v>
      </c>
      <c r="CL13" s="149" cm="1">
        <f t="array" ref="CL13">_xlfn.XLOOKUP(CH13,CaseStudy_Conditions_scenarios!$A$104:$A$141,_xlfn.XLOOKUP(CS$6,CaseStudy_Conditions_scenarios!$B$103:$F$103,CaseStudy_Conditions_scenarios!$B$104:$F$141))</f>
        <v>318.14999999999998</v>
      </c>
      <c r="CN13" s="152" t="str">
        <f>IF(CO$7=medium_components!$C$234,REPLACE(medium_components!$B241,2,1,"."),REPLACE(medium_components!$E241,2,1,"."))</f>
        <v>0.4</v>
      </c>
      <c r="CO13" s="150">
        <f>IF(CO$7=medium_components!$C$234,medium_components!$C241*9.8*1000,medium_components!$F241*9.8*1000)</f>
        <v>422380.00000000006</v>
      </c>
      <c r="CQ13" s="147" t="s">
        <v>80</v>
      </c>
      <c r="CR13" s="158">
        <f>input_conditions!$E$20</f>
        <v>60</v>
      </c>
      <c r="CS13" s="151" t="s">
        <v>13</v>
      </c>
      <c r="CU13" s="147" t="s">
        <v>114</v>
      </c>
      <c r="CV13" s="150">
        <f>input_conditions!$D$9</f>
        <v>65</v>
      </c>
      <c r="CW13" s="151" t="s">
        <v>13</v>
      </c>
      <c r="CY13" s="153" t="s">
        <v>494</v>
      </c>
      <c r="CZ13" s="161">
        <v>0</v>
      </c>
      <c r="DA13" s="155"/>
    </row>
    <row r="14" spans="1:109" ht="15.05" thickBot="1">
      <c r="B14" s="147">
        <v>5400</v>
      </c>
      <c r="C14" s="148" cm="1">
        <f t="array" ref="C14">_xlfn.XLOOKUP(B14,CaseStudy_Conditions_scenarios!$A$63:$A$100,_xlfn.XLOOKUP(M$6,CaseStudy_Conditions_scenarios!$B$62:$F$62,CaseStudy_Conditions_scenarios!$B$63:$F$100))</f>
        <v>25.272622950819674</v>
      </c>
      <c r="E14" s="147">
        <v>5400</v>
      </c>
      <c r="F14" s="149" cm="1">
        <f t="array" ref="F14">_xlfn.XLOOKUP(B14,CaseStudy_Conditions_scenarios!$A$104:$A$141,_xlfn.XLOOKUP(M$6,CaseStudy_Conditions_scenarios!$B$103:$F$103,CaseStudy_Conditions_scenarios!$B$104:$F$141))</f>
        <v>341.15</v>
      </c>
      <c r="H14" s="152" t="str">
        <f>IF(I$7=medium_components!$C$234,REPLACE(medium_components!$B242,2,1,"."),REPLACE(medium_components!$E242,2,1,"."))</f>
        <v>0.5</v>
      </c>
      <c r="I14" s="150">
        <f>IF(I$7=medium_components!$C$234,medium_components!$C242*9.8*1000,medium_components!$F242*9.8*1000)</f>
        <v>418460.00000000006</v>
      </c>
      <c r="K14" s="147" t="s">
        <v>81</v>
      </c>
      <c r="L14" s="150">
        <f>input_conditions!$D$9-input_conditions!$D$10</f>
        <v>15</v>
      </c>
      <c r="M14" s="151" t="s">
        <v>17</v>
      </c>
      <c r="O14" s="147" t="s">
        <v>115</v>
      </c>
      <c r="P14" s="150">
        <f>input_conditions!$E$21</f>
        <v>45</v>
      </c>
      <c r="Q14" s="151" t="s">
        <v>13</v>
      </c>
      <c r="W14" s="147">
        <v>5400</v>
      </c>
      <c r="X14" s="148" cm="1">
        <f t="array" ref="X14">_xlfn.XLOOKUP(W14,CaseStudy_Conditions_scenarios!$A$63:$A$100,_xlfn.XLOOKUP(AH$6,CaseStudy_Conditions_scenarios!$B$62:$F$62,CaseStudy_Conditions_scenarios!$B$63:$F$100))</f>
        <v>21.507529411764708</v>
      </c>
      <c r="Z14" s="147">
        <v>5400</v>
      </c>
      <c r="AA14" s="149" cm="1">
        <f t="array" ref="AA14">_xlfn.XLOOKUP(W14,CaseStudy_Conditions_scenarios!$A$104:$A$141,_xlfn.XLOOKUP(AH$6,CaseStudy_Conditions_scenarios!$B$103:$F$103,CaseStudy_Conditions_scenarios!$B$104:$F$141))</f>
        <v>341.15</v>
      </c>
      <c r="AC14" s="152" t="str">
        <f>IF(AD$7=medium_components!$C$234,REPLACE(medium_components!$B242,2,1,"."),REPLACE(medium_components!$E242,2,1,"."))</f>
        <v>0.5</v>
      </c>
      <c r="AD14" s="150">
        <f>IF(AD$7=medium_components!$C$234,medium_components!$C242*9.8*1000,medium_components!$F242*9.8*1000)</f>
        <v>418460.00000000006</v>
      </c>
      <c r="AF14" s="147" t="s">
        <v>81</v>
      </c>
      <c r="AG14" s="150">
        <f>input_conditions!$D$9-input_conditions!$D$10</f>
        <v>15</v>
      </c>
      <c r="AH14" s="151" t="s">
        <v>17</v>
      </c>
      <c r="AJ14" s="147" t="s">
        <v>115</v>
      </c>
      <c r="AK14" s="150">
        <f>input_conditions!$E$21</f>
        <v>45</v>
      </c>
      <c r="AL14" s="151" t="s">
        <v>13</v>
      </c>
      <c r="AR14" s="147">
        <v>5400</v>
      </c>
      <c r="AS14" s="148" cm="1">
        <f t="array" ref="AS14">_xlfn.XLOOKUP(AR14,CaseStudy_Conditions_scenarios!$A$63:$A$100,_xlfn.XLOOKUP(BC$6,CaseStudy_Conditions_scenarios!$B$62:$F$62,CaseStudy_Conditions_scenarios!$B$63:$F$100))</f>
        <v>16.291721644503475</v>
      </c>
      <c r="AU14" s="147">
        <v>5400</v>
      </c>
      <c r="AV14" s="149" cm="1">
        <f t="array" ref="AV14">_xlfn.XLOOKUP(AR14,CaseStudy_Conditions_scenarios!$A$104:$A$141,_xlfn.XLOOKUP(BC$6,CaseStudy_Conditions_scenarios!$B$103:$F$103,CaseStudy_Conditions_scenarios!$B$104:$F$141))</f>
        <v>341.15</v>
      </c>
      <c r="AX14" s="152" t="str">
        <f>IF(AY$7=medium_components!$C$234,REPLACE(medium_components!$B242,2,1,"."),REPLACE(medium_components!$E242,2,1,"."))</f>
        <v>0.5</v>
      </c>
      <c r="AY14" s="150">
        <f>IF(AY$7=medium_components!$C$234,medium_components!$C242*9.8*1000,medium_components!$F242*9.8*1000)</f>
        <v>418460.00000000006</v>
      </c>
      <c r="BA14" s="147" t="s">
        <v>81</v>
      </c>
      <c r="BB14" s="150">
        <f>input_conditions!$D$9-input_conditions!$D$10</f>
        <v>15</v>
      </c>
      <c r="BC14" s="151" t="s">
        <v>17</v>
      </c>
      <c r="BE14" s="147" t="s">
        <v>115</v>
      </c>
      <c r="BF14" s="150">
        <f>input_conditions!$E$21</f>
        <v>45</v>
      </c>
      <c r="BG14" s="151" t="s">
        <v>13</v>
      </c>
      <c r="BM14" s="147">
        <v>5400</v>
      </c>
      <c r="BN14" s="148" cm="1">
        <f t="array" ref="BN14">_xlfn.XLOOKUP(BM14,CaseStudy_Conditions_scenarios!$A$63:$A$100,_xlfn.XLOOKUP(BX$6,CaseStudy_Conditions_scenarios!$B$62:$F$62,CaseStudy_Conditions_scenarios!$B$63:$F$100))</f>
        <v>-41.826976047904182</v>
      </c>
      <c r="BP14" s="147">
        <v>5400</v>
      </c>
      <c r="BQ14" s="149" cm="1">
        <f t="array" ref="BQ14">_xlfn.XLOOKUP(BM14,CaseStudy_Conditions_scenarios!$A$104:$A$141,_xlfn.XLOOKUP(BX$6,CaseStudy_Conditions_scenarios!$B$103:$F$103,CaseStudy_Conditions_scenarios!$B$104:$F$141))</f>
        <v>318.14999999999998</v>
      </c>
      <c r="BS14" s="152" t="str">
        <f>IF(BT$7=medium_components!$C$234,REPLACE(medium_components!$B242,2,1,"."),REPLACE(medium_components!$E242,2,1,"."))</f>
        <v>1.0</v>
      </c>
      <c r="BT14" s="150">
        <f>IF(BT$7=medium_components!$C$234,medium_components!$C242*9.8*1000,medium_components!$F242*9.8*1000)</f>
        <v>306740</v>
      </c>
      <c r="BV14" s="147" t="s">
        <v>81</v>
      </c>
      <c r="BW14" s="150">
        <f>input_conditions!$D$9-input_conditions!$D$10</f>
        <v>15</v>
      </c>
      <c r="BX14" s="151" t="s">
        <v>17</v>
      </c>
      <c r="BZ14" s="147" t="s">
        <v>115</v>
      </c>
      <c r="CA14" s="150">
        <f>input_conditions!$E$21</f>
        <v>45</v>
      </c>
      <c r="CB14" s="151" t="s">
        <v>13</v>
      </c>
      <c r="CH14" s="147">
        <v>5400</v>
      </c>
      <c r="CI14" s="148" cm="1">
        <f t="array" ref="CI14">_xlfn.XLOOKUP(CH14,CaseStudy_Conditions_scenarios!$A$63:$A$100,_xlfn.XLOOKUP(CS$6,CaseStudy_Conditions_scenarios!$B$62:$F$62,CaseStudy_Conditions_scenarios!$B$63:$F$100))</f>
        <v>-21.244897959183675</v>
      </c>
      <c r="CK14" s="147">
        <v>5400</v>
      </c>
      <c r="CL14" s="149" cm="1">
        <f t="array" ref="CL14">_xlfn.XLOOKUP(CH14,CaseStudy_Conditions_scenarios!$A$104:$A$141,_xlfn.XLOOKUP(CS$6,CaseStudy_Conditions_scenarios!$B$103:$F$103,CaseStudy_Conditions_scenarios!$B$104:$F$141))</f>
        <v>318.14999999999998</v>
      </c>
      <c r="CN14" s="152" t="str">
        <f>IF(CO$7=medium_components!$C$234,REPLACE(medium_components!$B242,2,1,"."),REPLACE(medium_components!$E242,2,1,"."))</f>
        <v>0.5</v>
      </c>
      <c r="CO14" s="150">
        <f>IF(CO$7=medium_components!$C$234,medium_components!$C242*9.8*1000,medium_components!$F242*9.8*1000)</f>
        <v>418460.00000000006</v>
      </c>
      <c r="CQ14" s="147" t="s">
        <v>81</v>
      </c>
      <c r="CR14" s="150">
        <f>input_conditions!$D$9-input_conditions!$D$10</f>
        <v>15</v>
      </c>
      <c r="CS14" s="151" t="s">
        <v>17</v>
      </c>
      <c r="CU14" s="147" t="s">
        <v>115</v>
      </c>
      <c r="CV14" s="150">
        <f>input_conditions!$E$21</f>
        <v>45</v>
      </c>
      <c r="CW14" s="151" t="s">
        <v>13</v>
      </c>
      <c r="DC14" s="134" t="s">
        <v>479</v>
      </c>
      <c r="DD14" s="142" t="s">
        <v>517</v>
      </c>
      <c r="DE14" s="143">
        <v>2</v>
      </c>
    </row>
    <row r="15" spans="1:109" ht="48.05" customHeight="1" thickBot="1">
      <c r="B15" s="147">
        <v>6300</v>
      </c>
      <c r="C15" s="148" cm="1">
        <f t="array" ref="C15">_xlfn.XLOOKUP(B15,CaseStudy_Conditions_scenarios!$A$63:$A$100,_xlfn.XLOOKUP(M$6,CaseStudy_Conditions_scenarios!$B$62:$F$62,CaseStudy_Conditions_scenarios!$B$63:$F$100))</f>
        <v>25.272622950819674</v>
      </c>
      <c r="E15" s="147">
        <v>6300</v>
      </c>
      <c r="F15" s="149" cm="1">
        <f t="array" ref="F15">_xlfn.XLOOKUP(B15,CaseStudy_Conditions_scenarios!$A$104:$A$141,_xlfn.XLOOKUP(M$6,CaseStudy_Conditions_scenarios!$B$103:$F$103,CaseStudy_Conditions_scenarios!$B$104:$F$141))</f>
        <v>341.15</v>
      </c>
      <c r="H15" s="152" t="str">
        <f>IF(I$7=medium_components!$C$234,REPLACE(medium_components!$B243,2,1,"."),REPLACE(medium_components!$E243,2,1,"."))</f>
        <v>0.6</v>
      </c>
      <c r="I15" s="150">
        <f>IF(I$7=medium_components!$C$234,medium_components!$C243*9.8*1000,medium_components!$F243*9.8*1000)</f>
        <v>416500.00000000006</v>
      </c>
      <c r="K15" s="153" t="s">
        <v>82</v>
      </c>
      <c r="L15" s="154">
        <f>LOOKUP(M6,input_conditions!$E$17:$X$20)-LOOKUP(M6,input_conditions!$E$17:$X$21)</f>
        <v>15</v>
      </c>
      <c r="M15" s="155" t="s">
        <v>17</v>
      </c>
      <c r="O15" s="147" t="s">
        <v>116</v>
      </c>
      <c r="P15" s="162">
        <f>_xlfn.XLOOKUP(M6,Prosumer_ANE!$B$14:$B$33,Prosumer_ANE!$U$14:$U$33)</f>
        <v>0.40287937112736605</v>
      </c>
      <c r="Q15" s="151" t="s">
        <v>138</v>
      </c>
      <c r="S15" s="144" t="s">
        <v>122</v>
      </c>
      <c r="T15" s="146" t="s">
        <v>85</v>
      </c>
      <c r="U15" s="145" t="s">
        <v>86</v>
      </c>
      <c r="W15" s="147">
        <v>6300</v>
      </c>
      <c r="X15" s="148" cm="1">
        <f t="array" ref="X15">_xlfn.XLOOKUP(W15,CaseStudy_Conditions_scenarios!$A$63:$A$100,_xlfn.XLOOKUP(AH$6,CaseStudy_Conditions_scenarios!$B$62:$F$62,CaseStudy_Conditions_scenarios!$B$63:$F$100))</f>
        <v>21.507529411764708</v>
      </c>
      <c r="Z15" s="147">
        <v>6300</v>
      </c>
      <c r="AA15" s="149" cm="1">
        <f t="array" ref="AA15">_xlfn.XLOOKUP(W15,CaseStudy_Conditions_scenarios!$A$104:$A$141,_xlfn.XLOOKUP(AH$6,CaseStudy_Conditions_scenarios!$B$103:$F$103,CaseStudy_Conditions_scenarios!$B$104:$F$141))</f>
        <v>341.15</v>
      </c>
      <c r="AC15" s="152" t="str">
        <f>IF(AD$7=medium_components!$C$234,REPLACE(medium_components!$B243,2,1,"."),REPLACE(medium_components!$E243,2,1,"."))</f>
        <v>0.6</v>
      </c>
      <c r="AD15" s="150">
        <f>IF(AD$7=medium_components!$C$234,medium_components!$C243*9.8*1000,medium_components!$F243*9.8*1000)</f>
        <v>416500.00000000006</v>
      </c>
      <c r="AF15" s="153" t="s">
        <v>82</v>
      </c>
      <c r="AG15" s="154">
        <f>LOOKUP(AH6,input_conditions!$E$17:$X$20)-LOOKUP(AH6,input_conditions!$E$17:$X$21)</f>
        <v>15</v>
      </c>
      <c r="AH15" s="155" t="s">
        <v>17</v>
      </c>
      <c r="AJ15" s="147" t="s">
        <v>116</v>
      </c>
      <c r="AK15" s="162">
        <f>_xlfn.XLOOKUP(AH6,Prosumer_ANE!$B$14:$B$33,Prosumer_ANE!$U$14:$U$33)</f>
        <v>0.34285875038681185</v>
      </c>
      <c r="AL15" s="151" t="s">
        <v>138</v>
      </c>
      <c r="AN15" s="144" t="s">
        <v>122</v>
      </c>
      <c r="AO15" s="146" t="s">
        <v>85</v>
      </c>
      <c r="AP15" s="145" t="s">
        <v>86</v>
      </c>
      <c r="AR15" s="147">
        <v>6300</v>
      </c>
      <c r="AS15" s="148" cm="1">
        <f t="array" ref="AS15">_xlfn.XLOOKUP(AR15,CaseStudy_Conditions_scenarios!$A$63:$A$100,_xlfn.XLOOKUP(BC$6,CaseStudy_Conditions_scenarios!$B$62:$F$62,CaseStudy_Conditions_scenarios!$B$63:$F$100))</f>
        <v>16.291721644503475</v>
      </c>
      <c r="AU15" s="147">
        <v>6300</v>
      </c>
      <c r="AV15" s="149" cm="1">
        <f t="array" ref="AV15">_xlfn.XLOOKUP(AR15,CaseStudy_Conditions_scenarios!$A$104:$A$141,_xlfn.XLOOKUP(BC$6,CaseStudy_Conditions_scenarios!$B$103:$F$103,CaseStudy_Conditions_scenarios!$B$104:$F$141))</f>
        <v>341.15</v>
      </c>
      <c r="AX15" s="152" t="str">
        <f>IF(AY$7=medium_components!$C$234,REPLACE(medium_components!$B243,2,1,"."),REPLACE(medium_components!$E243,2,1,"."))</f>
        <v>0.6</v>
      </c>
      <c r="AY15" s="150">
        <f>IF(AY$7=medium_components!$C$234,medium_components!$C243*9.8*1000,medium_components!$F243*9.8*1000)</f>
        <v>416500.00000000006</v>
      </c>
      <c r="BA15" s="153" t="s">
        <v>82</v>
      </c>
      <c r="BB15" s="154">
        <f>LOOKUP(BC6,input_conditions!$E$17:$X$20)-LOOKUP(BC6,input_conditions!$E$17:$X$21)</f>
        <v>15</v>
      </c>
      <c r="BC15" s="155" t="s">
        <v>17</v>
      </c>
      <c r="BE15" s="147" t="s">
        <v>116</v>
      </c>
      <c r="BF15" s="162">
        <f>_xlfn.XLOOKUP(BC6,Prosumer_ANE!$B$14:$B$33,Prosumer_ANE!$U$14:$U$33)</f>
        <v>0.33867205418752866</v>
      </c>
      <c r="BG15" s="151" t="s">
        <v>138</v>
      </c>
      <c r="BI15" s="144" t="s">
        <v>122</v>
      </c>
      <c r="BJ15" s="146" t="s">
        <v>85</v>
      </c>
      <c r="BK15" s="145" t="s">
        <v>86</v>
      </c>
      <c r="BM15" s="147">
        <v>6300</v>
      </c>
      <c r="BN15" s="148" cm="1">
        <f t="array" ref="BN15">_xlfn.XLOOKUP(BM15,CaseStudy_Conditions_scenarios!$A$63:$A$100,_xlfn.XLOOKUP(BX$6,CaseStudy_Conditions_scenarios!$B$62:$F$62,CaseStudy_Conditions_scenarios!$B$63:$F$100))</f>
        <v>-41.826976047904182</v>
      </c>
      <c r="BP15" s="147">
        <v>6300</v>
      </c>
      <c r="BQ15" s="149" cm="1">
        <f t="array" ref="BQ15">_xlfn.XLOOKUP(BM15,CaseStudy_Conditions_scenarios!$A$104:$A$141,_xlfn.XLOOKUP(BX$6,CaseStudy_Conditions_scenarios!$B$103:$F$103,CaseStudy_Conditions_scenarios!$B$104:$F$141))</f>
        <v>318.14999999999998</v>
      </c>
      <c r="BS15" s="152" t="str">
        <f>IF(BT$7=medium_components!$C$234,REPLACE(medium_components!$B243,2,1,"."),REPLACE(medium_components!$E243,2,1,"."))</f>
        <v>1.2</v>
      </c>
      <c r="BT15" s="150">
        <f>IF(BT$7=medium_components!$C$234,medium_components!$C243*9.8*1000,medium_components!$F243*9.8*1000)</f>
        <v>302820</v>
      </c>
      <c r="BV15" s="153" t="s">
        <v>82</v>
      </c>
      <c r="BW15" s="154">
        <f>LOOKUP(BX6,input_conditions!$E$17:$X$20)-LOOKUP(BX6,input_conditions!$E$17:$X$21)</f>
        <v>15</v>
      </c>
      <c r="BX15" s="155" t="s">
        <v>17</v>
      </c>
      <c r="BZ15" s="147" t="s">
        <v>116</v>
      </c>
      <c r="CA15" s="162">
        <f>_xlfn.XLOOKUP(BX6,Prosumer_ANE!$B$14:$B$33,Prosumer_ANE!$U$14:$U$33)</f>
        <v>0.66677787418944967</v>
      </c>
      <c r="CB15" s="151" t="s">
        <v>138</v>
      </c>
      <c r="CD15" s="144" t="s">
        <v>122</v>
      </c>
      <c r="CE15" s="146" t="s">
        <v>85</v>
      </c>
      <c r="CF15" s="145" t="s">
        <v>86</v>
      </c>
      <c r="CH15" s="147">
        <v>6300</v>
      </c>
      <c r="CI15" s="148" cm="1">
        <f t="array" ref="CI15">_xlfn.XLOOKUP(CH15,CaseStudy_Conditions_scenarios!$A$63:$A$100,_xlfn.XLOOKUP(CS$6,CaseStudy_Conditions_scenarios!$B$62:$F$62,CaseStudy_Conditions_scenarios!$B$63:$F$100))</f>
        <v>-21.244897959183675</v>
      </c>
      <c r="CK15" s="147">
        <v>6300</v>
      </c>
      <c r="CL15" s="149" cm="1">
        <f t="array" ref="CL15">_xlfn.XLOOKUP(CH15,CaseStudy_Conditions_scenarios!$A$104:$A$141,_xlfn.XLOOKUP(CS$6,CaseStudy_Conditions_scenarios!$B$103:$F$103,CaseStudy_Conditions_scenarios!$B$104:$F$141))</f>
        <v>318.14999999999998</v>
      </c>
      <c r="CN15" s="152" t="str">
        <f>IF(CO$7=medium_components!$C$234,REPLACE(medium_components!$B243,2,1,"."),REPLACE(medium_components!$E243,2,1,"."))</f>
        <v>0.6</v>
      </c>
      <c r="CO15" s="150">
        <f>IF(CO$7=medium_components!$C$234,medium_components!$C243*9.8*1000,medium_components!$F243*9.8*1000)</f>
        <v>416500.00000000006</v>
      </c>
      <c r="CQ15" s="153" t="s">
        <v>82</v>
      </c>
      <c r="CR15" s="154">
        <f>LOOKUP(CS6,input_conditions!$E$17:$X$20)-LOOKUP(CS6,input_conditions!$E$17:$X$21)</f>
        <v>15</v>
      </c>
      <c r="CS15" s="155" t="s">
        <v>17</v>
      </c>
      <c r="CU15" s="147" t="s">
        <v>116</v>
      </c>
      <c r="CV15" s="162">
        <f>_xlfn.XLOOKUP(CS6,Prosumer_ANE!$B$14:$B$33,Prosumer_ANE!$U$14:$U$33)</f>
        <v>0.33867205418752866</v>
      </c>
      <c r="CW15" s="151" t="s">
        <v>138</v>
      </c>
      <c r="CY15" s="144" t="s">
        <v>122</v>
      </c>
      <c r="CZ15" s="146" t="s">
        <v>85</v>
      </c>
      <c r="DA15" s="145" t="s">
        <v>86</v>
      </c>
      <c r="DC15" s="144" t="s">
        <v>109</v>
      </c>
      <c r="DD15" s="146" t="s">
        <v>85</v>
      </c>
      <c r="DE15" s="145" t="s">
        <v>86</v>
      </c>
    </row>
    <row r="16" spans="1:109" ht="15.05" thickBot="1">
      <c r="B16" s="147">
        <v>7200</v>
      </c>
      <c r="C16" s="148" cm="1">
        <f t="array" ref="C16">_xlfn.XLOOKUP(B16,CaseStudy_Conditions_scenarios!$A$63:$A$100,_xlfn.XLOOKUP(M$6,CaseStudy_Conditions_scenarios!$B$62:$F$62,CaseStudy_Conditions_scenarios!$B$63:$F$100))</f>
        <v>12.636311475409837</v>
      </c>
      <c r="E16" s="147">
        <v>7200</v>
      </c>
      <c r="F16" s="149" cm="1">
        <f t="array" ref="F16">_xlfn.XLOOKUP(B16,CaseStudy_Conditions_scenarios!$A$104:$A$141,_xlfn.XLOOKUP(M$6,CaseStudy_Conditions_scenarios!$B$103:$F$103,CaseStudy_Conditions_scenarios!$B$104:$F$141))</f>
        <v>341.15</v>
      </c>
      <c r="H16" s="152" t="str">
        <f>IF(I$7=medium_components!$C$234,REPLACE(medium_components!$B244,2,1,"."),REPLACE(medium_components!$E244,2,1,"."))</f>
        <v>0.7</v>
      </c>
      <c r="I16" s="150">
        <f>IF(I$7=medium_components!$C$234,medium_components!$C244*9.8*1000,medium_components!$F244*9.8*1000)</f>
        <v>414540</v>
      </c>
      <c r="O16" s="147" t="s">
        <v>117</v>
      </c>
      <c r="P16" s="150">
        <f>LOOKUP(M6,Prosumer_ANE!$B$14:$G$33)/100</f>
        <v>0.2</v>
      </c>
      <c r="Q16" s="151" t="s">
        <v>139</v>
      </c>
      <c r="S16" s="147" t="s">
        <v>495</v>
      </c>
      <c r="T16" s="150" t="s">
        <v>511</v>
      </c>
      <c r="U16" s="151"/>
      <c r="W16" s="147">
        <v>7200</v>
      </c>
      <c r="X16" s="148" cm="1">
        <f t="array" ref="X16">_xlfn.XLOOKUP(W16,CaseStudy_Conditions_scenarios!$A$63:$A$100,_xlfn.XLOOKUP(AH$6,CaseStudy_Conditions_scenarios!$B$62:$F$62,CaseStudy_Conditions_scenarios!$B$63:$F$100))</f>
        <v>10.753764705882354</v>
      </c>
      <c r="Z16" s="147">
        <v>7200</v>
      </c>
      <c r="AA16" s="149" cm="1">
        <f t="array" ref="AA16">_xlfn.XLOOKUP(W16,CaseStudy_Conditions_scenarios!$A$104:$A$141,_xlfn.XLOOKUP(AH$6,CaseStudy_Conditions_scenarios!$B$103:$F$103,CaseStudy_Conditions_scenarios!$B$104:$F$141))</f>
        <v>341.15</v>
      </c>
      <c r="AC16" s="152" t="str">
        <f>IF(AD$7=medium_components!$C$234,REPLACE(medium_components!$B244,2,1,"."),REPLACE(medium_components!$E244,2,1,"."))</f>
        <v>0.7</v>
      </c>
      <c r="AD16" s="150">
        <f>IF(AD$7=medium_components!$C$234,medium_components!$C244*9.8*1000,medium_components!$F244*9.8*1000)</f>
        <v>414540</v>
      </c>
      <c r="AJ16" s="147" t="s">
        <v>117</v>
      </c>
      <c r="AK16" s="150">
        <f>LOOKUP(AH6,Prosumer_ANE!$B$14:$G$33)/100</f>
        <v>0.2</v>
      </c>
      <c r="AL16" s="151" t="s">
        <v>139</v>
      </c>
      <c r="AN16" s="147" t="s">
        <v>495</v>
      </c>
      <c r="AO16" s="150" t="s">
        <v>511</v>
      </c>
      <c r="AP16" s="151"/>
      <c r="AR16" s="147">
        <v>7200</v>
      </c>
      <c r="AS16" s="148" cm="1">
        <f t="array" ref="AS16">_xlfn.XLOOKUP(AR16,CaseStudy_Conditions_scenarios!$A$63:$A$100,_xlfn.XLOOKUP(BC$6,CaseStudy_Conditions_scenarios!$B$62:$F$62,CaseStudy_Conditions_scenarios!$B$63:$F$100))</f>
        <v>8.1458608222517377</v>
      </c>
      <c r="AU16" s="147">
        <v>7200</v>
      </c>
      <c r="AV16" s="149" cm="1">
        <f t="array" ref="AV16">_xlfn.XLOOKUP(AR16,CaseStudy_Conditions_scenarios!$A$104:$A$141,_xlfn.XLOOKUP(BC$6,CaseStudy_Conditions_scenarios!$B$103:$F$103,CaseStudy_Conditions_scenarios!$B$104:$F$141))</f>
        <v>341.15</v>
      </c>
      <c r="AX16" s="152" t="str">
        <f>IF(AY$7=medium_components!$C$234,REPLACE(medium_components!$B244,2,1,"."),REPLACE(medium_components!$E244,2,1,"."))</f>
        <v>0.7</v>
      </c>
      <c r="AY16" s="150">
        <f>IF(AY$7=medium_components!$C$234,medium_components!$C244*9.8*1000,medium_components!$F244*9.8*1000)</f>
        <v>414540</v>
      </c>
      <c r="BE16" s="147" t="s">
        <v>117</v>
      </c>
      <c r="BF16" s="150">
        <f>LOOKUP(BC6,Prosumer_ANE!$B$14:$G$33)/100</f>
        <v>0.2</v>
      </c>
      <c r="BG16" s="151" t="s">
        <v>139</v>
      </c>
      <c r="BI16" s="147" t="s">
        <v>495</v>
      </c>
      <c r="BJ16" s="150" t="s">
        <v>511</v>
      </c>
      <c r="BK16" s="151"/>
      <c r="BM16" s="147">
        <v>7200</v>
      </c>
      <c r="BN16" s="148" cm="1">
        <f t="array" ref="BN16">_xlfn.XLOOKUP(BM16,CaseStudy_Conditions_scenarios!$A$63:$A$100,_xlfn.XLOOKUP(BX$6,CaseStudy_Conditions_scenarios!$B$62:$F$62,CaseStudy_Conditions_scenarios!$B$63:$F$100))</f>
        <v>-20.913488023952091</v>
      </c>
      <c r="BP16" s="147">
        <v>7200</v>
      </c>
      <c r="BQ16" s="149" cm="1">
        <f t="array" ref="BQ16">_xlfn.XLOOKUP(BM16,CaseStudy_Conditions_scenarios!$A$104:$A$141,_xlfn.XLOOKUP(BX$6,CaseStudy_Conditions_scenarios!$B$103:$F$103,CaseStudy_Conditions_scenarios!$B$104:$F$141))</f>
        <v>318.14999999999998</v>
      </c>
      <c r="BS16" s="152" t="str">
        <f>IF(BT$7=medium_components!$C$234,REPLACE(medium_components!$B244,2,1,"."),REPLACE(medium_components!$E244,2,1,"."))</f>
        <v>1.4</v>
      </c>
      <c r="BT16" s="150">
        <f>IF(BT$7=medium_components!$C$234,medium_components!$C244*9.8*1000,medium_components!$F244*9.8*1000)</f>
        <v>298900.00000000006</v>
      </c>
      <c r="BZ16" s="147" t="s">
        <v>117</v>
      </c>
      <c r="CA16" s="150">
        <f>LOOKUP(BX6,Prosumer_ANE!$B$14:$G$33)/100</f>
        <v>0.2</v>
      </c>
      <c r="CB16" s="151" t="s">
        <v>139</v>
      </c>
      <c r="CD16" s="147" t="s">
        <v>495</v>
      </c>
      <c r="CE16" s="150" t="s">
        <v>511</v>
      </c>
      <c r="CF16" s="151"/>
      <c r="CH16" s="147">
        <v>7200</v>
      </c>
      <c r="CI16" s="148" cm="1">
        <f t="array" ref="CI16">_xlfn.XLOOKUP(CH16,CaseStudy_Conditions_scenarios!$A$63:$A$100,_xlfn.XLOOKUP(CS$6,CaseStudy_Conditions_scenarios!$B$62:$F$62,CaseStudy_Conditions_scenarios!$B$63:$F$100))</f>
        <v>-10.622448979591837</v>
      </c>
      <c r="CK16" s="147">
        <v>7200</v>
      </c>
      <c r="CL16" s="149" cm="1">
        <f t="array" ref="CL16">_xlfn.XLOOKUP(CH16,CaseStudy_Conditions_scenarios!$A$104:$A$141,_xlfn.XLOOKUP(CS$6,CaseStudy_Conditions_scenarios!$B$103:$F$103,CaseStudy_Conditions_scenarios!$B$104:$F$141))</f>
        <v>318.14999999999998</v>
      </c>
      <c r="CN16" s="152" t="str">
        <f>IF(CO$7=medium_components!$C$234,REPLACE(medium_components!$B244,2,1,"."),REPLACE(medium_components!$E244,2,1,"."))</f>
        <v>0.7</v>
      </c>
      <c r="CO16" s="150">
        <f>IF(CO$7=medium_components!$C$234,medium_components!$C244*9.8*1000,medium_components!$F244*9.8*1000)</f>
        <v>414540</v>
      </c>
      <c r="CU16" s="147" t="s">
        <v>117</v>
      </c>
      <c r="CV16" s="150">
        <f>LOOKUP(CS6,Prosumer_ANE!$B$14:$G$33)/100</f>
        <v>0.2</v>
      </c>
      <c r="CW16" s="151" t="s">
        <v>139</v>
      </c>
      <c r="CY16" s="147" t="s">
        <v>495</v>
      </c>
      <c r="CZ16" s="150" t="s">
        <v>511</v>
      </c>
      <c r="DA16" s="151"/>
      <c r="DC16" s="147" t="s">
        <v>146</v>
      </c>
      <c r="DD16" s="134" t="s">
        <v>142</v>
      </c>
      <c r="DE16" s="151" t="s">
        <v>17</v>
      </c>
    </row>
    <row r="17" spans="2:109">
      <c r="B17" s="147">
        <v>8100</v>
      </c>
      <c r="C17" s="148" cm="1">
        <f t="array" ref="C17">_xlfn.XLOOKUP(B17,CaseStudy_Conditions_scenarios!$A$63:$A$100,_xlfn.XLOOKUP(M$6,CaseStudy_Conditions_scenarios!$B$62:$F$62,CaseStudy_Conditions_scenarios!$B$63:$F$100))</f>
        <v>-12.636311475409837</v>
      </c>
      <c r="E17" s="147">
        <v>8100</v>
      </c>
      <c r="F17" s="149" cm="1">
        <f t="array" ref="F17">_xlfn.XLOOKUP(B17,CaseStudy_Conditions_scenarios!$A$104:$A$141,_xlfn.XLOOKUP(M$6,CaseStudy_Conditions_scenarios!$B$103:$F$103,CaseStudy_Conditions_scenarios!$B$104:$F$141))</f>
        <v>318.14999999999998</v>
      </c>
      <c r="H17" s="152" t="str">
        <f>IF(I$7=medium_components!$C$234,REPLACE(medium_components!$B245,2,1,"."),REPLACE(medium_components!$E245,2,1,"."))</f>
        <v>0.8</v>
      </c>
      <c r="I17" s="150">
        <f>IF(I$7=medium_components!$C$234,medium_components!$C245*9.8*1000,medium_components!$F245*9.8*1000)</f>
        <v>410620</v>
      </c>
      <c r="K17" s="144" t="s">
        <v>83</v>
      </c>
      <c r="L17" s="146" t="s">
        <v>85</v>
      </c>
      <c r="M17" s="145" t="s">
        <v>86</v>
      </c>
      <c r="O17" s="147" t="s">
        <v>118</v>
      </c>
      <c r="P17" s="162">
        <f>_xlfn.XLOOKUP(M6,Prosumer_ANE!$B$14:$B$33,Prosumer_ANE!$V$14:$V$33)</f>
        <v>0.40307213637670936</v>
      </c>
      <c r="Q17" s="151" t="s">
        <v>138</v>
      </c>
      <c r="S17" s="147" t="s">
        <v>496</v>
      </c>
      <c r="T17" s="150">
        <v>35</v>
      </c>
      <c r="U17" s="151" t="s">
        <v>108</v>
      </c>
      <c r="W17" s="147">
        <v>8100</v>
      </c>
      <c r="X17" s="148" cm="1">
        <f t="array" ref="X17">_xlfn.XLOOKUP(W17,CaseStudy_Conditions_scenarios!$A$63:$A$100,_xlfn.XLOOKUP(AH$6,CaseStudy_Conditions_scenarios!$B$62:$F$62,CaseStudy_Conditions_scenarios!$B$63:$F$100))</f>
        <v>-10.753764705882354</v>
      </c>
      <c r="Z17" s="147">
        <v>8100</v>
      </c>
      <c r="AA17" s="149" cm="1">
        <f t="array" ref="AA17">_xlfn.XLOOKUP(W17,CaseStudy_Conditions_scenarios!$A$104:$A$141,_xlfn.XLOOKUP(AH$6,CaseStudy_Conditions_scenarios!$B$103:$F$103,CaseStudy_Conditions_scenarios!$B$104:$F$141))</f>
        <v>318.14999999999998</v>
      </c>
      <c r="AC17" s="152" t="str">
        <f>IF(AD$7=medium_components!$C$234,REPLACE(medium_components!$B245,2,1,"."),REPLACE(medium_components!$E245,2,1,"."))</f>
        <v>0.8</v>
      </c>
      <c r="AD17" s="150">
        <f>IF(AD$7=medium_components!$C$234,medium_components!$C245*9.8*1000,medium_components!$F245*9.8*1000)</f>
        <v>410620</v>
      </c>
      <c r="AF17" s="144" t="s">
        <v>83</v>
      </c>
      <c r="AG17" s="146" t="s">
        <v>85</v>
      </c>
      <c r="AH17" s="145" t="s">
        <v>86</v>
      </c>
      <c r="AJ17" s="147" t="s">
        <v>118</v>
      </c>
      <c r="AK17" s="162">
        <f>_xlfn.XLOOKUP(AH6,Prosumer_ANE!$B$14:$B$33,Prosumer_ANE!$V$14:$V$33)</f>
        <v>0.34302279763580079</v>
      </c>
      <c r="AL17" s="151" t="s">
        <v>138</v>
      </c>
      <c r="AN17" s="147" t="s">
        <v>496</v>
      </c>
      <c r="AO17" s="150">
        <v>35</v>
      </c>
      <c r="AP17" s="151" t="s">
        <v>108</v>
      </c>
      <c r="AR17" s="147">
        <v>8100</v>
      </c>
      <c r="AS17" s="148" cm="1">
        <f t="array" ref="AS17">_xlfn.XLOOKUP(AR17,CaseStudy_Conditions_scenarios!$A$63:$A$100,_xlfn.XLOOKUP(BC$6,CaseStudy_Conditions_scenarios!$B$62:$F$62,CaseStudy_Conditions_scenarios!$B$63:$F$100))</f>
        <v>-8.1458608222517377</v>
      </c>
      <c r="AU17" s="147">
        <v>8100</v>
      </c>
      <c r="AV17" s="149" cm="1">
        <f t="array" ref="AV17">_xlfn.XLOOKUP(AR17,CaseStudy_Conditions_scenarios!$A$104:$A$141,_xlfn.XLOOKUP(BC$6,CaseStudy_Conditions_scenarios!$B$103:$F$103,CaseStudy_Conditions_scenarios!$B$104:$F$141))</f>
        <v>318.14999999999998</v>
      </c>
      <c r="AX17" s="152" t="str">
        <f>IF(AY$7=medium_components!$C$234,REPLACE(medium_components!$B245,2,1,"."),REPLACE(medium_components!$E245,2,1,"."))</f>
        <v>0.8</v>
      </c>
      <c r="AY17" s="150">
        <f>IF(AY$7=medium_components!$C$234,medium_components!$C245*9.8*1000,medium_components!$F245*9.8*1000)</f>
        <v>410620</v>
      </c>
      <c r="BA17" s="144" t="s">
        <v>83</v>
      </c>
      <c r="BB17" s="146" t="s">
        <v>85</v>
      </c>
      <c r="BC17" s="145" t="s">
        <v>86</v>
      </c>
      <c r="BE17" s="147" t="s">
        <v>118</v>
      </c>
      <c r="BF17" s="162">
        <f>_xlfn.XLOOKUP(BC6,Prosumer_ANE!$B$14:$B$33,Prosumer_ANE!$V$14:$V$33)</f>
        <v>0.33883409823259453</v>
      </c>
      <c r="BG17" s="151" t="s">
        <v>138</v>
      </c>
      <c r="BI17" s="147" t="s">
        <v>496</v>
      </c>
      <c r="BJ17" s="150">
        <v>35</v>
      </c>
      <c r="BK17" s="151" t="s">
        <v>108</v>
      </c>
      <c r="BM17" s="147">
        <v>8100</v>
      </c>
      <c r="BN17" s="148" cm="1">
        <f t="array" ref="BN17">_xlfn.XLOOKUP(BM17,CaseStudy_Conditions_scenarios!$A$63:$A$100,_xlfn.XLOOKUP(BX$6,CaseStudy_Conditions_scenarios!$B$62:$F$62,CaseStudy_Conditions_scenarios!$B$63:$F$100))</f>
        <v>20.913488023952091</v>
      </c>
      <c r="BP17" s="147">
        <v>8100</v>
      </c>
      <c r="BQ17" s="149" cm="1">
        <f t="array" ref="BQ17">_xlfn.XLOOKUP(BM17,CaseStudy_Conditions_scenarios!$A$104:$A$141,_xlfn.XLOOKUP(BX$6,CaseStudy_Conditions_scenarios!$B$103:$F$103,CaseStudy_Conditions_scenarios!$B$104:$F$141))</f>
        <v>341.15</v>
      </c>
      <c r="BS17" s="152" t="str">
        <f>IF(BT$7=medium_components!$C$234,REPLACE(medium_components!$B245,2,1,"."),REPLACE(medium_components!$E245,2,1,"."))</f>
        <v>1.6</v>
      </c>
      <c r="BT17" s="150">
        <f>IF(BT$7=medium_components!$C$234,medium_components!$C245*9.8*1000,medium_components!$F245*9.8*1000)</f>
        <v>294000</v>
      </c>
      <c r="BV17" s="144" t="s">
        <v>83</v>
      </c>
      <c r="BW17" s="146" t="s">
        <v>85</v>
      </c>
      <c r="BX17" s="145" t="s">
        <v>86</v>
      </c>
      <c r="BZ17" s="147" t="s">
        <v>118</v>
      </c>
      <c r="CA17" s="162">
        <f>_xlfn.XLOOKUP(BX6,Prosumer_ANE!$B$14:$B$33,Prosumer_ANE!$V$14:$V$33)</f>
        <v>0.66709690666513854</v>
      </c>
      <c r="CB17" s="151" t="s">
        <v>138</v>
      </c>
      <c r="CD17" s="147" t="s">
        <v>496</v>
      </c>
      <c r="CE17" s="150">
        <v>35</v>
      </c>
      <c r="CF17" s="151" t="s">
        <v>108</v>
      </c>
      <c r="CH17" s="147">
        <v>8100</v>
      </c>
      <c r="CI17" s="148" cm="1">
        <f t="array" ref="CI17">_xlfn.XLOOKUP(CH17,CaseStudy_Conditions_scenarios!$A$63:$A$100,_xlfn.XLOOKUP(CS$6,CaseStudy_Conditions_scenarios!$B$62:$F$62,CaseStudy_Conditions_scenarios!$B$63:$F$100))</f>
        <v>10.622448979591837</v>
      </c>
      <c r="CK17" s="147">
        <v>8100</v>
      </c>
      <c r="CL17" s="149" cm="1">
        <f t="array" ref="CL17">_xlfn.XLOOKUP(CH17,CaseStudy_Conditions_scenarios!$A$104:$A$141,_xlfn.XLOOKUP(CS$6,CaseStudy_Conditions_scenarios!$B$103:$F$103,CaseStudy_Conditions_scenarios!$B$104:$F$141))</f>
        <v>341.15</v>
      </c>
      <c r="CN17" s="152" t="str">
        <f>IF(CO$7=medium_components!$C$234,REPLACE(medium_components!$B245,2,1,"."),REPLACE(medium_components!$E245,2,1,"."))</f>
        <v>0.8</v>
      </c>
      <c r="CO17" s="150">
        <f>IF(CO$7=medium_components!$C$234,medium_components!$C245*9.8*1000,medium_components!$F245*9.8*1000)</f>
        <v>410620</v>
      </c>
      <c r="CQ17" s="144" t="s">
        <v>83</v>
      </c>
      <c r="CR17" s="146" t="s">
        <v>85</v>
      </c>
      <c r="CS17" s="145" t="s">
        <v>86</v>
      </c>
      <c r="CU17" s="147" t="s">
        <v>118</v>
      </c>
      <c r="CV17" s="162">
        <f>_xlfn.XLOOKUP(CS6,Prosumer_ANE!$B$14:$B$33,Prosumer_ANE!$V$14:$V$33)</f>
        <v>0.33883409823259453</v>
      </c>
      <c r="CW17" s="151" t="s">
        <v>138</v>
      </c>
      <c r="CY17" s="147" t="s">
        <v>496</v>
      </c>
      <c r="CZ17" s="150">
        <v>35</v>
      </c>
      <c r="DA17" s="151" t="s">
        <v>108</v>
      </c>
      <c r="DC17" s="147" t="s">
        <v>132</v>
      </c>
      <c r="DD17" s="157">
        <f>LOOKUP(DD19*1000,medium_components!$K$31:$M$48)</f>
        <v>6.3938618925831197</v>
      </c>
      <c r="DE17" s="151" t="s">
        <v>150</v>
      </c>
    </row>
    <row r="18" spans="2:109" ht="43.85" thickBot="1">
      <c r="B18" s="147">
        <v>9000</v>
      </c>
      <c r="C18" s="148" cm="1">
        <f t="array" ref="C18">_xlfn.XLOOKUP(B18,CaseStudy_Conditions_scenarios!$A$63:$A$100,_xlfn.XLOOKUP(M$6,CaseStudy_Conditions_scenarios!$B$62:$F$62,CaseStudy_Conditions_scenarios!$B$63:$F$100))</f>
        <v>-25.272622950819674</v>
      </c>
      <c r="E18" s="147">
        <v>9000</v>
      </c>
      <c r="F18" s="149" cm="1">
        <f t="array" ref="F18">_xlfn.XLOOKUP(B18,CaseStudy_Conditions_scenarios!$A$104:$A$141,_xlfn.XLOOKUP(M$6,CaseStudy_Conditions_scenarios!$B$103:$F$103,CaseStudy_Conditions_scenarios!$B$104:$F$141))</f>
        <v>318.14999999999998</v>
      </c>
      <c r="H18" s="152" t="str">
        <f>IF(I$7=medium_components!$C$234,REPLACE(medium_components!$B246,2,1,"."),REPLACE(medium_components!$E246,2,1,"."))</f>
        <v>0.9</v>
      </c>
      <c r="I18" s="150">
        <f>IF(I$7=medium_components!$C$234,medium_components!$C246*9.8*1000,medium_components!$F246*9.8*1000)</f>
        <v>404740</v>
      </c>
      <c r="K18" s="153" t="s">
        <v>84</v>
      </c>
      <c r="L18" s="163">
        <f>_xlfn.XLOOKUP(M6,Prosumer_ANE!$B$14:$B$33,Prosumer_ANE!$V$14:$V$33)*60*$L$1</f>
        <v>29.021193819123074</v>
      </c>
      <c r="M18" s="155" t="s">
        <v>107</v>
      </c>
      <c r="O18" s="153" t="s">
        <v>119</v>
      </c>
      <c r="P18" s="154">
        <f>LOOKUP(M6,Prosumer_ANE!$B$14:$G$33)/100</f>
        <v>0.2</v>
      </c>
      <c r="Q18" s="155" t="s">
        <v>139</v>
      </c>
      <c r="S18" s="147" t="s">
        <v>497</v>
      </c>
      <c r="T18" s="150" t="s">
        <v>512</v>
      </c>
      <c r="U18" s="151"/>
      <c r="W18" s="147">
        <v>9000</v>
      </c>
      <c r="X18" s="148" cm="1">
        <f t="array" ref="X18">_xlfn.XLOOKUP(W18,CaseStudy_Conditions_scenarios!$A$63:$A$100,_xlfn.XLOOKUP(AH$6,CaseStudy_Conditions_scenarios!$B$62:$F$62,CaseStudy_Conditions_scenarios!$B$63:$F$100))</f>
        <v>-21.507529411764708</v>
      </c>
      <c r="Z18" s="147">
        <v>9000</v>
      </c>
      <c r="AA18" s="149" cm="1">
        <f t="array" ref="AA18">_xlfn.XLOOKUP(W18,CaseStudy_Conditions_scenarios!$A$104:$A$141,_xlfn.XLOOKUP(AH$6,CaseStudy_Conditions_scenarios!$B$103:$F$103,CaseStudy_Conditions_scenarios!$B$104:$F$141))</f>
        <v>318.14999999999998</v>
      </c>
      <c r="AC18" s="152" t="str">
        <f>IF(AD$7=medium_components!$C$234,REPLACE(medium_components!$B246,2,1,"."),REPLACE(medium_components!$E246,2,1,"."))</f>
        <v>0.9</v>
      </c>
      <c r="AD18" s="150">
        <f>IF(AD$7=medium_components!$C$234,medium_components!$C246*9.8*1000,medium_components!$F246*9.8*1000)</f>
        <v>404740</v>
      </c>
      <c r="AF18" s="153" t="s">
        <v>84</v>
      </c>
      <c r="AG18" s="163">
        <f>_xlfn.XLOOKUP(AH6,Prosumer_ANE!$B$14:$B$33,Prosumer_ANE!$V$14:$V$33)*60*$L$1</f>
        <v>24.697641429777658</v>
      </c>
      <c r="AH18" s="155" t="s">
        <v>107</v>
      </c>
      <c r="AJ18" s="153" t="s">
        <v>119</v>
      </c>
      <c r="AK18" s="154">
        <f>LOOKUP(AH6,Prosumer_ANE!$B$14:$G$33)/100</f>
        <v>0.2</v>
      </c>
      <c r="AL18" s="155" t="s">
        <v>139</v>
      </c>
      <c r="AN18" s="147" t="s">
        <v>497</v>
      </c>
      <c r="AO18" s="150" t="s">
        <v>512</v>
      </c>
      <c r="AP18" s="151"/>
      <c r="AR18" s="147">
        <v>9000</v>
      </c>
      <c r="AS18" s="148" cm="1">
        <f t="array" ref="AS18">_xlfn.XLOOKUP(AR18,CaseStudy_Conditions_scenarios!$A$63:$A$100,_xlfn.XLOOKUP(BC$6,CaseStudy_Conditions_scenarios!$B$62:$F$62,CaseStudy_Conditions_scenarios!$B$63:$F$100))</f>
        <v>-16.291721644503475</v>
      </c>
      <c r="AU18" s="147">
        <v>9000</v>
      </c>
      <c r="AV18" s="149" cm="1">
        <f t="array" ref="AV18">_xlfn.XLOOKUP(AR18,CaseStudy_Conditions_scenarios!$A$104:$A$141,_xlfn.XLOOKUP(BC$6,CaseStudy_Conditions_scenarios!$B$103:$F$103,CaseStudy_Conditions_scenarios!$B$104:$F$141))</f>
        <v>318.14999999999998</v>
      </c>
      <c r="AX18" s="152" t="str">
        <f>IF(AY$7=medium_components!$C$234,REPLACE(medium_components!$B246,2,1,"."),REPLACE(medium_components!$E246,2,1,"."))</f>
        <v>0.9</v>
      </c>
      <c r="AY18" s="150">
        <f>IF(AY$7=medium_components!$C$234,medium_components!$C246*9.8*1000,medium_components!$F246*9.8*1000)</f>
        <v>404740</v>
      </c>
      <c r="BA18" s="153" t="s">
        <v>84</v>
      </c>
      <c r="BB18" s="163">
        <f>_xlfn.XLOOKUP(BC6,Prosumer_ANE!$B$14:$B$33,Prosumer_ANE!$V$14:$V$33)*60*$L$1</f>
        <v>24.396055072746805</v>
      </c>
      <c r="BC18" s="155" t="s">
        <v>107</v>
      </c>
      <c r="BE18" s="153" t="s">
        <v>119</v>
      </c>
      <c r="BF18" s="154">
        <f>LOOKUP(BC6,Prosumer_ANE!$B$14:$G$33)/100</f>
        <v>0.2</v>
      </c>
      <c r="BG18" s="155" t="s">
        <v>139</v>
      </c>
      <c r="BI18" s="147" t="s">
        <v>497</v>
      </c>
      <c r="BJ18" s="150" t="s">
        <v>512</v>
      </c>
      <c r="BK18" s="151"/>
      <c r="BM18" s="147">
        <v>9000</v>
      </c>
      <c r="BN18" s="148" cm="1">
        <f t="array" ref="BN18">_xlfn.XLOOKUP(BM18,CaseStudy_Conditions_scenarios!$A$63:$A$100,_xlfn.XLOOKUP(BX$6,CaseStudy_Conditions_scenarios!$B$62:$F$62,CaseStudy_Conditions_scenarios!$B$63:$F$100))</f>
        <v>41.826976047904182</v>
      </c>
      <c r="BP18" s="147">
        <v>9000</v>
      </c>
      <c r="BQ18" s="149" cm="1">
        <f t="array" ref="BQ18">_xlfn.XLOOKUP(BM18,CaseStudy_Conditions_scenarios!$A$104:$A$141,_xlfn.XLOOKUP(BX$6,CaseStudy_Conditions_scenarios!$B$103:$F$103,CaseStudy_Conditions_scenarios!$B$104:$F$141))</f>
        <v>341.15</v>
      </c>
      <c r="BS18" s="152" t="str">
        <f>IF(BT$7=medium_components!$C$234,REPLACE(medium_components!$B246,2,1,"."),REPLACE(medium_components!$E246,2,1,"."))</f>
        <v>1.8</v>
      </c>
      <c r="BT18" s="150">
        <f>IF(BT$7=medium_components!$C$234,medium_components!$C246*9.8*1000,medium_components!$F246*9.8*1000)</f>
        <v>287140.00000000006</v>
      </c>
      <c r="BV18" s="153" t="s">
        <v>84</v>
      </c>
      <c r="BW18" s="163">
        <f>_xlfn.XLOOKUP(BX6,Prosumer_ANE!$B$14:$B$33,Prosumer_ANE!$V$14:$V$33)*60*$L$1</f>
        <v>48.030977279889974</v>
      </c>
      <c r="BX18" s="155" t="s">
        <v>107</v>
      </c>
      <c r="BZ18" s="153" t="s">
        <v>119</v>
      </c>
      <c r="CA18" s="154">
        <f>LOOKUP(BX6,Prosumer_ANE!$B$14:$G$33)/100</f>
        <v>0.2</v>
      </c>
      <c r="CB18" s="155" t="s">
        <v>139</v>
      </c>
      <c r="CD18" s="147" t="s">
        <v>497</v>
      </c>
      <c r="CE18" s="150" t="s">
        <v>512</v>
      </c>
      <c r="CF18" s="151"/>
      <c r="CH18" s="147">
        <v>9000</v>
      </c>
      <c r="CI18" s="148" cm="1">
        <f t="array" ref="CI18">_xlfn.XLOOKUP(CH18,CaseStudy_Conditions_scenarios!$A$63:$A$100,_xlfn.XLOOKUP(CS$6,CaseStudy_Conditions_scenarios!$B$62:$F$62,CaseStudy_Conditions_scenarios!$B$63:$F$100))</f>
        <v>21.244897959183675</v>
      </c>
      <c r="CK18" s="147">
        <v>9000</v>
      </c>
      <c r="CL18" s="149" cm="1">
        <f t="array" ref="CL18">_xlfn.XLOOKUP(CH18,CaseStudy_Conditions_scenarios!$A$104:$A$141,_xlfn.XLOOKUP(CS$6,CaseStudy_Conditions_scenarios!$B$103:$F$103,CaseStudy_Conditions_scenarios!$B$104:$F$141))</f>
        <v>341.15</v>
      </c>
      <c r="CN18" s="152" t="str">
        <f>IF(CO$7=medium_components!$C$234,REPLACE(medium_components!$B246,2,1,"."),REPLACE(medium_components!$E246,2,1,"."))</f>
        <v>0.9</v>
      </c>
      <c r="CO18" s="150">
        <f>IF(CO$7=medium_components!$C$234,medium_components!$C246*9.8*1000,medium_components!$F246*9.8*1000)</f>
        <v>404740</v>
      </c>
      <c r="CQ18" s="153" t="s">
        <v>84</v>
      </c>
      <c r="CR18" s="163">
        <f>_xlfn.XLOOKUP(CS6,Prosumer_ANE!$B$14:$B$33,Prosumer_ANE!$V$14:$V$33)*60*$L$1</f>
        <v>24.396055072746805</v>
      </c>
      <c r="CS18" s="155" t="s">
        <v>107</v>
      </c>
      <c r="CU18" s="153" t="s">
        <v>119</v>
      </c>
      <c r="CV18" s="154">
        <f>LOOKUP(CS6,Prosumer_ANE!$B$14:$G$33)/100</f>
        <v>0.2</v>
      </c>
      <c r="CW18" s="155" t="s">
        <v>139</v>
      </c>
      <c r="CY18" s="147" t="s">
        <v>497</v>
      </c>
      <c r="CZ18" s="150" t="s">
        <v>512</v>
      </c>
      <c r="DA18" s="151"/>
      <c r="DC18" s="147" t="s">
        <v>147</v>
      </c>
      <c r="DD18" s="150">
        <f>LOOKUP(DE14,Prosumer_ANE!$B$41:$C$80)</f>
        <v>40</v>
      </c>
      <c r="DE18" s="151" t="s">
        <v>151</v>
      </c>
    </row>
    <row r="19" spans="2:109" ht="15.05" thickBot="1">
      <c r="B19" s="147">
        <v>9900</v>
      </c>
      <c r="C19" s="148" cm="1">
        <f t="array" ref="C19">_xlfn.XLOOKUP(B19,CaseStudy_Conditions_scenarios!$A$63:$A$100,_xlfn.XLOOKUP(M$6,CaseStudy_Conditions_scenarios!$B$62:$F$62,CaseStudy_Conditions_scenarios!$B$63:$F$100))</f>
        <v>-25.272622950819674</v>
      </c>
      <c r="E19" s="147">
        <v>9900</v>
      </c>
      <c r="F19" s="149" cm="1">
        <f t="array" ref="F19">_xlfn.XLOOKUP(B19,CaseStudy_Conditions_scenarios!$A$104:$A$141,_xlfn.XLOOKUP(M$6,CaseStudy_Conditions_scenarios!$B$103:$F$103,CaseStudy_Conditions_scenarios!$B$104:$F$141))</f>
        <v>318.14999999999998</v>
      </c>
      <c r="H19" s="152" t="str">
        <f>IF(I$7=medium_components!$C$234,REPLACE(medium_components!$B247,2,1,"."),REPLACE(medium_components!$E247,2,1,"."))</f>
        <v>1.0</v>
      </c>
      <c r="I19" s="150">
        <f>IF(I$7=medium_components!$C$234,medium_components!$C247*9.8*1000,medium_components!$F247*9.8*1000)</f>
        <v>400820</v>
      </c>
      <c r="S19" s="153" t="s">
        <v>498</v>
      </c>
      <c r="T19" s="161">
        <v>1</v>
      </c>
      <c r="U19" s="155"/>
      <c r="W19" s="147">
        <v>9900</v>
      </c>
      <c r="X19" s="148" cm="1">
        <f t="array" ref="X19">_xlfn.XLOOKUP(W19,CaseStudy_Conditions_scenarios!$A$63:$A$100,_xlfn.XLOOKUP(AH$6,CaseStudy_Conditions_scenarios!$B$62:$F$62,CaseStudy_Conditions_scenarios!$B$63:$F$100))</f>
        <v>-21.507529411764708</v>
      </c>
      <c r="Z19" s="147">
        <v>9900</v>
      </c>
      <c r="AA19" s="149" cm="1">
        <f t="array" ref="AA19">_xlfn.XLOOKUP(W19,CaseStudy_Conditions_scenarios!$A$104:$A$141,_xlfn.XLOOKUP(AH$6,CaseStudy_Conditions_scenarios!$B$103:$F$103,CaseStudy_Conditions_scenarios!$B$104:$F$141))</f>
        <v>318.14999999999998</v>
      </c>
      <c r="AC19" s="152" t="str">
        <f>IF(AD$7=medium_components!$C$234,REPLACE(medium_components!$B247,2,1,"."),REPLACE(medium_components!$E247,2,1,"."))</f>
        <v>1.0</v>
      </c>
      <c r="AD19" s="150">
        <f>IF(AD$7=medium_components!$C$234,medium_components!$C247*9.8*1000,medium_components!$F247*9.8*1000)</f>
        <v>400820</v>
      </c>
      <c r="AN19" s="153" t="s">
        <v>498</v>
      </c>
      <c r="AO19" s="161">
        <v>1</v>
      </c>
      <c r="AP19" s="155"/>
      <c r="AR19" s="147">
        <v>9900</v>
      </c>
      <c r="AS19" s="148" cm="1">
        <f t="array" ref="AS19">_xlfn.XLOOKUP(AR19,CaseStudy_Conditions_scenarios!$A$63:$A$100,_xlfn.XLOOKUP(BC$6,CaseStudy_Conditions_scenarios!$B$62:$F$62,CaseStudy_Conditions_scenarios!$B$63:$F$100))</f>
        <v>-16.291721644503475</v>
      </c>
      <c r="AU19" s="147">
        <v>9900</v>
      </c>
      <c r="AV19" s="149" cm="1">
        <f t="array" ref="AV19">_xlfn.XLOOKUP(AR19,CaseStudy_Conditions_scenarios!$A$104:$A$141,_xlfn.XLOOKUP(BC$6,CaseStudy_Conditions_scenarios!$B$103:$F$103,CaseStudy_Conditions_scenarios!$B$104:$F$141))</f>
        <v>318.14999999999998</v>
      </c>
      <c r="AX19" s="152" t="str">
        <f>IF(AY$7=medium_components!$C$234,REPLACE(medium_components!$B247,2,1,"."),REPLACE(medium_components!$E247,2,1,"."))</f>
        <v>1.0</v>
      </c>
      <c r="AY19" s="150">
        <f>IF(AY$7=medium_components!$C$234,medium_components!$C247*9.8*1000,medium_components!$F247*9.8*1000)</f>
        <v>400820</v>
      </c>
      <c r="BI19" s="153" t="s">
        <v>498</v>
      </c>
      <c r="BJ19" s="161">
        <v>1</v>
      </c>
      <c r="BK19" s="155"/>
      <c r="BM19" s="147">
        <v>9900</v>
      </c>
      <c r="BN19" s="148" cm="1">
        <f t="array" ref="BN19">_xlfn.XLOOKUP(BM19,CaseStudy_Conditions_scenarios!$A$63:$A$100,_xlfn.XLOOKUP(BX$6,CaseStudy_Conditions_scenarios!$B$62:$F$62,CaseStudy_Conditions_scenarios!$B$63:$F$100))</f>
        <v>41.826976047904182</v>
      </c>
      <c r="BP19" s="147">
        <v>9900</v>
      </c>
      <c r="BQ19" s="149" cm="1">
        <f t="array" ref="BQ19">_xlfn.XLOOKUP(BM19,CaseStudy_Conditions_scenarios!$A$104:$A$141,_xlfn.XLOOKUP(BX$6,CaseStudy_Conditions_scenarios!$B$103:$F$103,CaseStudy_Conditions_scenarios!$B$104:$F$141))</f>
        <v>341.15</v>
      </c>
      <c r="BS19" s="152" t="str">
        <f>IF(BT$7=medium_components!$C$234,REPLACE(medium_components!$B247,2,1,"."),REPLACE(medium_components!$E247,2,1,"."))</f>
        <v>2.0</v>
      </c>
      <c r="BT19" s="150">
        <f>IF(BT$7=medium_components!$C$234,medium_components!$C247*9.8*1000,medium_components!$F247*9.8*1000)</f>
        <v>282240</v>
      </c>
      <c r="CD19" s="153" t="s">
        <v>498</v>
      </c>
      <c r="CE19" s="161">
        <v>1</v>
      </c>
      <c r="CF19" s="155"/>
      <c r="CH19" s="147">
        <v>9900</v>
      </c>
      <c r="CI19" s="148" cm="1">
        <f t="array" ref="CI19">_xlfn.XLOOKUP(CH19,CaseStudy_Conditions_scenarios!$A$63:$A$100,_xlfn.XLOOKUP(CS$6,CaseStudy_Conditions_scenarios!$B$62:$F$62,CaseStudy_Conditions_scenarios!$B$63:$F$100))</f>
        <v>21.244897959183675</v>
      </c>
      <c r="CK19" s="147">
        <v>9900</v>
      </c>
      <c r="CL19" s="149" cm="1">
        <f t="array" ref="CL19">_xlfn.XLOOKUP(CH19,CaseStudy_Conditions_scenarios!$A$104:$A$141,_xlfn.XLOOKUP(CS$6,CaseStudy_Conditions_scenarios!$B$103:$F$103,CaseStudy_Conditions_scenarios!$B$104:$F$141))</f>
        <v>341.15</v>
      </c>
      <c r="CN19" s="152" t="str">
        <f>IF(CO$7=medium_components!$C$234,REPLACE(medium_components!$B247,2,1,"."),REPLACE(medium_components!$E247,2,1,"."))</f>
        <v>1.0</v>
      </c>
      <c r="CO19" s="150">
        <f>IF(CO$7=medium_components!$C$234,medium_components!$C247*9.8*1000,medium_components!$F247*9.8*1000)</f>
        <v>400820</v>
      </c>
      <c r="CY19" s="153" t="s">
        <v>498</v>
      </c>
      <c r="CZ19" s="161">
        <v>1</v>
      </c>
      <c r="DA19" s="155"/>
      <c r="DC19" s="147" t="s">
        <v>148</v>
      </c>
      <c r="DD19" s="150">
        <f>LOOKUP(DE14,Prosumer_ANE!$B$41:$L$80)/1000</f>
        <v>2.7300000000000001E-2</v>
      </c>
      <c r="DE19" s="151" t="s">
        <v>152</v>
      </c>
    </row>
    <row r="20" spans="2:109" ht="29.45" thickBot="1">
      <c r="B20" s="147">
        <v>10800</v>
      </c>
      <c r="C20" s="148" cm="1">
        <f t="array" ref="C20">_xlfn.XLOOKUP(B20,CaseStudy_Conditions_scenarios!$A$63:$A$100,_xlfn.XLOOKUP(M$6,CaseStudy_Conditions_scenarios!$B$62:$F$62,CaseStudy_Conditions_scenarios!$B$63:$F$100))</f>
        <v>-25.272622950819674</v>
      </c>
      <c r="E20" s="147">
        <v>10800</v>
      </c>
      <c r="F20" s="149" cm="1">
        <f t="array" ref="F20">_xlfn.XLOOKUP(B20,CaseStudy_Conditions_scenarios!$A$104:$A$141,_xlfn.XLOOKUP(M$6,CaseStudy_Conditions_scenarios!$B$103:$F$103,CaseStudy_Conditions_scenarios!$B$104:$F$141))</f>
        <v>318.14999999999998</v>
      </c>
      <c r="H20" s="152" t="str">
        <f>IF(I$7=medium_components!$C$234,REPLACE(medium_components!$B248,2,1,"."),REPLACE(medium_components!$E248,2,1,"."))</f>
        <v>1.1</v>
      </c>
      <c r="I20" s="150">
        <f>IF(I$7=medium_components!$C$234,medium_components!$C248*9.8*1000,medium_components!$F248*9.8*1000)</f>
        <v>394940</v>
      </c>
      <c r="K20" s="144" t="s">
        <v>87</v>
      </c>
      <c r="L20" s="146" t="s">
        <v>85</v>
      </c>
      <c r="M20" s="145" t="s">
        <v>86</v>
      </c>
      <c r="O20" s="144" t="s">
        <v>120</v>
      </c>
      <c r="P20" s="146" t="s">
        <v>85</v>
      </c>
      <c r="Q20" s="145" t="s">
        <v>86</v>
      </c>
      <c r="W20" s="147">
        <v>10800</v>
      </c>
      <c r="X20" s="148" cm="1">
        <f t="array" ref="X20">_xlfn.XLOOKUP(W20,CaseStudy_Conditions_scenarios!$A$63:$A$100,_xlfn.XLOOKUP(AH$6,CaseStudy_Conditions_scenarios!$B$62:$F$62,CaseStudy_Conditions_scenarios!$B$63:$F$100))</f>
        <v>-21.507529411764708</v>
      </c>
      <c r="Z20" s="147">
        <v>10800</v>
      </c>
      <c r="AA20" s="149" cm="1">
        <f t="array" ref="AA20">_xlfn.XLOOKUP(W20,CaseStudy_Conditions_scenarios!$A$104:$A$141,_xlfn.XLOOKUP(AH$6,CaseStudy_Conditions_scenarios!$B$103:$F$103,CaseStudy_Conditions_scenarios!$B$104:$F$141))</f>
        <v>318.14999999999998</v>
      </c>
      <c r="AC20" s="152" t="str">
        <f>IF(AD$7=medium_components!$C$234,REPLACE(medium_components!$B248,2,1,"."),REPLACE(medium_components!$E248,2,1,"."))</f>
        <v>1.1</v>
      </c>
      <c r="AD20" s="150">
        <f>IF(AD$7=medium_components!$C$234,medium_components!$C248*9.8*1000,medium_components!$F248*9.8*1000)</f>
        <v>394940</v>
      </c>
      <c r="AF20" s="144" t="s">
        <v>87</v>
      </c>
      <c r="AG20" s="146" t="s">
        <v>85</v>
      </c>
      <c r="AH20" s="145" t="s">
        <v>86</v>
      </c>
      <c r="AJ20" s="144" t="s">
        <v>120</v>
      </c>
      <c r="AK20" s="146" t="s">
        <v>85</v>
      </c>
      <c r="AL20" s="145" t="s">
        <v>86</v>
      </c>
      <c r="AR20" s="147">
        <v>10800</v>
      </c>
      <c r="AS20" s="148" cm="1">
        <f t="array" ref="AS20">_xlfn.XLOOKUP(AR20,CaseStudy_Conditions_scenarios!$A$63:$A$100,_xlfn.XLOOKUP(BC$6,CaseStudy_Conditions_scenarios!$B$62:$F$62,CaseStudy_Conditions_scenarios!$B$63:$F$100))</f>
        <v>-16.291721644503475</v>
      </c>
      <c r="AU20" s="147">
        <v>10800</v>
      </c>
      <c r="AV20" s="149" cm="1">
        <f t="array" ref="AV20">_xlfn.XLOOKUP(AR20,CaseStudy_Conditions_scenarios!$A$104:$A$141,_xlfn.XLOOKUP(BC$6,CaseStudy_Conditions_scenarios!$B$103:$F$103,CaseStudy_Conditions_scenarios!$B$104:$F$141))</f>
        <v>318.14999999999998</v>
      </c>
      <c r="AX20" s="152" t="str">
        <f>IF(AY$7=medium_components!$C$234,REPLACE(medium_components!$B248,2,1,"."),REPLACE(medium_components!$E248,2,1,"."))</f>
        <v>1.1</v>
      </c>
      <c r="AY20" s="150">
        <f>IF(AY$7=medium_components!$C$234,medium_components!$C248*9.8*1000,medium_components!$F248*9.8*1000)</f>
        <v>394940</v>
      </c>
      <c r="BA20" s="144" t="s">
        <v>87</v>
      </c>
      <c r="BB20" s="146" t="s">
        <v>85</v>
      </c>
      <c r="BC20" s="145" t="s">
        <v>86</v>
      </c>
      <c r="BE20" s="144" t="s">
        <v>120</v>
      </c>
      <c r="BF20" s="146" t="s">
        <v>85</v>
      </c>
      <c r="BG20" s="145" t="s">
        <v>86</v>
      </c>
      <c r="BM20" s="147">
        <v>10800</v>
      </c>
      <c r="BN20" s="148" cm="1">
        <f t="array" ref="BN20">_xlfn.XLOOKUP(BM20,CaseStudy_Conditions_scenarios!$A$63:$A$100,_xlfn.XLOOKUP(BX$6,CaseStudy_Conditions_scenarios!$B$62:$F$62,CaseStudy_Conditions_scenarios!$B$63:$F$100))</f>
        <v>41.826976047904182</v>
      </c>
      <c r="BP20" s="147">
        <v>10800</v>
      </c>
      <c r="BQ20" s="149" cm="1">
        <f t="array" ref="BQ20">_xlfn.XLOOKUP(BM20,CaseStudy_Conditions_scenarios!$A$104:$A$141,_xlfn.XLOOKUP(BX$6,CaseStudy_Conditions_scenarios!$B$103:$F$103,CaseStudy_Conditions_scenarios!$B$104:$F$141))</f>
        <v>341.15</v>
      </c>
      <c r="BS20" s="152" t="str">
        <f>IF(BT$7=medium_components!$C$234,REPLACE(medium_components!$B248,2,1,"."),REPLACE(medium_components!$E248,2,1,"."))</f>
        <v>2.2</v>
      </c>
      <c r="BT20" s="150">
        <f>IF(BT$7=medium_components!$C$234,medium_components!$C248*9.8*1000,medium_components!$F248*9.8*1000)</f>
        <v>276360</v>
      </c>
      <c r="BV20" s="144" t="s">
        <v>87</v>
      </c>
      <c r="BW20" s="146" t="s">
        <v>85</v>
      </c>
      <c r="BX20" s="145" t="s">
        <v>86</v>
      </c>
      <c r="BZ20" s="144" t="s">
        <v>120</v>
      </c>
      <c r="CA20" s="146" t="s">
        <v>85</v>
      </c>
      <c r="CB20" s="145" t="s">
        <v>86</v>
      </c>
      <c r="CH20" s="147">
        <v>10800</v>
      </c>
      <c r="CI20" s="148" cm="1">
        <f t="array" ref="CI20">_xlfn.XLOOKUP(CH20,CaseStudy_Conditions_scenarios!$A$63:$A$100,_xlfn.XLOOKUP(CS$6,CaseStudy_Conditions_scenarios!$B$62:$F$62,CaseStudy_Conditions_scenarios!$B$63:$F$100))</f>
        <v>21.244897959183675</v>
      </c>
      <c r="CK20" s="147">
        <v>10800</v>
      </c>
      <c r="CL20" s="149" cm="1">
        <f t="array" ref="CL20">_xlfn.XLOOKUP(CH20,CaseStudy_Conditions_scenarios!$A$104:$A$141,_xlfn.XLOOKUP(CS$6,CaseStudy_Conditions_scenarios!$B$103:$F$103,CaseStudy_Conditions_scenarios!$B$104:$F$141))</f>
        <v>341.15</v>
      </c>
      <c r="CN20" s="152" t="str">
        <f>IF(CO$7=medium_components!$C$234,REPLACE(medium_components!$B248,2,1,"."),REPLACE(medium_components!$E248,2,1,"."))</f>
        <v>1.1</v>
      </c>
      <c r="CO20" s="150">
        <f>IF(CO$7=medium_components!$C$234,medium_components!$C248*9.8*1000,medium_components!$F248*9.8*1000)</f>
        <v>394940</v>
      </c>
      <c r="CQ20" s="144" t="s">
        <v>87</v>
      </c>
      <c r="CR20" s="146" t="s">
        <v>85</v>
      </c>
      <c r="CS20" s="145" t="s">
        <v>86</v>
      </c>
      <c r="CU20" s="144" t="s">
        <v>120</v>
      </c>
      <c r="CV20" s="146" t="s">
        <v>85</v>
      </c>
      <c r="CW20" s="145" t="s">
        <v>86</v>
      </c>
      <c r="DC20" s="153" t="s">
        <v>149</v>
      </c>
      <c r="DD20" s="160">
        <f>LOOKUP(DE14,Prosumer_ANE!$B$41:$S$80)</f>
        <v>7.1747702790082633</v>
      </c>
      <c r="DE20" s="155" t="s">
        <v>153</v>
      </c>
    </row>
    <row r="21" spans="2:109" ht="43.85" thickBot="1">
      <c r="B21" s="147">
        <v>11700</v>
      </c>
      <c r="C21" s="148" cm="1">
        <f t="array" ref="C21">_xlfn.XLOOKUP(B21,CaseStudy_Conditions_scenarios!$A$63:$A$100,_xlfn.XLOOKUP(M$6,CaseStudy_Conditions_scenarios!$B$62:$F$62,CaseStudy_Conditions_scenarios!$B$63:$F$100))</f>
        <v>-25.272622950819674</v>
      </c>
      <c r="E21" s="147">
        <v>11700</v>
      </c>
      <c r="F21" s="149" cm="1">
        <f t="array" ref="F21">_xlfn.XLOOKUP(B21,CaseStudy_Conditions_scenarios!$A$104:$A$141,_xlfn.XLOOKUP(M$6,CaseStudy_Conditions_scenarios!$B$103:$F$103,CaseStudy_Conditions_scenarios!$B$104:$F$141))</f>
        <v>318.14999999999998</v>
      </c>
      <c r="H21" s="152" t="str">
        <f>IF(I$7=medium_components!$C$234,REPLACE(medium_components!$B249,2,1,"."),REPLACE(medium_components!$E249,2,1,"."))</f>
        <v>1.2</v>
      </c>
      <c r="I21" s="150">
        <f>IF(I$7=medium_components!$C$234,medium_components!$C249*9.8*1000,medium_components!$F249*9.8*1000)</f>
        <v>389060.00000000006</v>
      </c>
      <c r="K21" s="147" t="s">
        <v>88</v>
      </c>
      <c r="L21" s="134">
        <v>1.5</v>
      </c>
      <c r="M21" s="151"/>
      <c r="O21" s="153" t="s">
        <v>121</v>
      </c>
      <c r="P21" s="154" t="s">
        <v>552</v>
      </c>
      <c r="Q21" s="155"/>
      <c r="S21" s="144" t="s">
        <v>499</v>
      </c>
      <c r="T21" s="146" t="s">
        <v>85</v>
      </c>
      <c r="U21" s="145" t="s">
        <v>86</v>
      </c>
      <c r="W21" s="147">
        <v>11700</v>
      </c>
      <c r="X21" s="148" cm="1">
        <f t="array" ref="X21">_xlfn.XLOOKUP(W21,CaseStudy_Conditions_scenarios!$A$63:$A$100,_xlfn.XLOOKUP(AH$6,CaseStudy_Conditions_scenarios!$B$62:$F$62,CaseStudy_Conditions_scenarios!$B$63:$F$100))</f>
        <v>-21.507529411764708</v>
      </c>
      <c r="Z21" s="147">
        <v>11700</v>
      </c>
      <c r="AA21" s="149" cm="1">
        <f t="array" ref="AA21">_xlfn.XLOOKUP(W21,CaseStudy_Conditions_scenarios!$A$104:$A$141,_xlfn.XLOOKUP(AH$6,CaseStudy_Conditions_scenarios!$B$103:$F$103,CaseStudy_Conditions_scenarios!$B$104:$F$141))</f>
        <v>318.14999999999998</v>
      </c>
      <c r="AC21" s="152" t="str">
        <f>IF(AD$7=medium_components!$C$234,REPLACE(medium_components!$B249,2,1,"."),REPLACE(medium_components!$E249,2,1,"."))</f>
        <v>1.2</v>
      </c>
      <c r="AD21" s="150">
        <f>IF(AD$7=medium_components!$C$234,medium_components!$C249*9.8*1000,medium_components!$F249*9.8*1000)</f>
        <v>389060.00000000006</v>
      </c>
      <c r="AF21" s="147" t="s">
        <v>88</v>
      </c>
      <c r="AG21" s="134">
        <v>1.5</v>
      </c>
      <c r="AH21" s="151"/>
      <c r="AJ21" s="153" t="s">
        <v>121</v>
      </c>
      <c r="AK21" s="154" t="s">
        <v>136</v>
      </c>
      <c r="AL21" s="155"/>
      <c r="AN21" s="144" t="s">
        <v>499</v>
      </c>
      <c r="AO21" s="146" t="s">
        <v>85</v>
      </c>
      <c r="AP21" s="145" t="s">
        <v>86</v>
      </c>
      <c r="AR21" s="147">
        <v>11700</v>
      </c>
      <c r="AS21" s="148" cm="1">
        <f t="array" ref="AS21">_xlfn.XLOOKUP(AR21,CaseStudy_Conditions_scenarios!$A$63:$A$100,_xlfn.XLOOKUP(BC$6,CaseStudy_Conditions_scenarios!$B$62:$F$62,CaseStudy_Conditions_scenarios!$B$63:$F$100))</f>
        <v>-16.291721644503475</v>
      </c>
      <c r="AU21" s="147">
        <v>11700</v>
      </c>
      <c r="AV21" s="149" cm="1">
        <f t="array" ref="AV21">_xlfn.XLOOKUP(AR21,CaseStudy_Conditions_scenarios!$A$104:$A$141,_xlfn.XLOOKUP(BC$6,CaseStudy_Conditions_scenarios!$B$103:$F$103,CaseStudy_Conditions_scenarios!$B$104:$F$141))</f>
        <v>318.14999999999998</v>
      </c>
      <c r="AX21" s="152" t="str">
        <f>IF(AY$7=medium_components!$C$234,REPLACE(medium_components!$B249,2,1,"."),REPLACE(medium_components!$E249,2,1,"."))</f>
        <v>1.2</v>
      </c>
      <c r="AY21" s="150">
        <f>IF(AY$7=medium_components!$C$234,medium_components!$C249*9.8*1000,medium_components!$F249*9.8*1000)</f>
        <v>389060.00000000006</v>
      </c>
      <c r="BA21" s="147" t="s">
        <v>88</v>
      </c>
      <c r="BB21" s="134">
        <v>1.5</v>
      </c>
      <c r="BC21" s="151"/>
      <c r="BE21" s="153" t="s">
        <v>121</v>
      </c>
      <c r="BF21" s="154" t="s">
        <v>136</v>
      </c>
      <c r="BG21" s="155"/>
      <c r="BI21" s="144" t="s">
        <v>499</v>
      </c>
      <c r="BJ21" s="146" t="s">
        <v>85</v>
      </c>
      <c r="BK21" s="145" t="s">
        <v>86</v>
      </c>
      <c r="BM21" s="147">
        <v>11700</v>
      </c>
      <c r="BN21" s="148" cm="1">
        <f t="array" ref="BN21">_xlfn.XLOOKUP(BM21,CaseStudy_Conditions_scenarios!$A$63:$A$100,_xlfn.XLOOKUP(BX$6,CaseStudy_Conditions_scenarios!$B$62:$F$62,CaseStudy_Conditions_scenarios!$B$63:$F$100))</f>
        <v>41.826976047904182</v>
      </c>
      <c r="BP21" s="147">
        <v>11700</v>
      </c>
      <c r="BQ21" s="149" cm="1">
        <f t="array" ref="BQ21">_xlfn.XLOOKUP(BM21,CaseStudy_Conditions_scenarios!$A$104:$A$141,_xlfn.XLOOKUP(BX$6,CaseStudy_Conditions_scenarios!$B$103:$F$103,CaseStudy_Conditions_scenarios!$B$104:$F$141))</f>
        <v>341.15</v>
      </c>
      <c r="BS21" s="152" t="str">
        <f>IF(BT$7=medium_components!$C$234,REPLACE(medium_components!$B249,2,1,"."),REPLACE(medium_components!$E249,2,1,"."))</f>
        <v>2.4</v>
      </c>
      <c r="BT21" s="150">
        <f>IF(BT$7=medium_components!$C$234,medium_components!$C249*9.8*1000,medium_components!$F249*9.8*1000)</f>
        <v>267540</v>
      </c>
      <c r="BV21" s="147" t="s">
        <v>88</v>
      </c>
      <c r="BW21" s="134">
        <v>1.5</v>
      </c>
      <c r="BX21" s="151"/>
      <c r="BZ21" s="153" t="s">
        <v>121</v>
      </c>
      <c r="CA21" s="154" t="s">
        <v>136</v>
      </c>
      <c r="CB21" s="155"/>
      <c r="CD21" s="144" t="s">
        <v>499</v>
      </c>
      <c r="CE21" s="146" t="s">
        <v>85</v>
      </c>
      <c r="CF21" s="145" t="s">
        <v>86</v>
      </c>
      <c r="CH21" s="147">
        <v>11700</v>
      </c>
      <c r="CI21" s="148" cm="1">
        <f t="array" ref="CI21">_xlfn.XLOOKUP(CH21,CaseStudy_Conditions_scenarios!$A$63:$A$100,_xlfn.XLOOKUP(CS$6,CaseStudy_Conditions_scenarios!$B$62:$F$62,CaseStudy_Conditions_scenarios!$B$63:$F$100))</f>
        <v>21.244897959183675</v>
      </c>
      <c r="CK21" s="147">
        <v>11700</v>
      </c>
      <c r="CL21" s="149" cm="1">
        <f t="array" ref="CL21">_xlfn.XLOOKUP(CH21,CaseStudy_Conditions_scenarios!$A$104:$A$141,_xlfn.XLOOKUP(CS$6,CaseStudy_Conditions_scenarios!$B$103:$F$103,CaseStudy_Conditions_scenarios!$B$104:$F$141))</f>
        <v>341.15</v>
      </c>
      <c r="CN21" s="152" t="str">
        <f>IF(CO$7=medium_components!$C$234,REPLACE(medium_components!$B249,2,1,"."),REPLACE(medium_components!$E249,2,1,"."))</f>
        <v>1.2</v>
      </c>
      <c r="CO21" s="150">
        <f>IF(CO$7=medium_components!$C$234,medium_components!$C249*9.8*1000,medium_components!$F249*9.8*1000)</f>
        <v>389060.00000000006</v>
      </c>
      <c r="CQ21" s="147" t="s">
        <v>88</v>
      </c>
      <c r="CR21" s="134">
        <v>1.5</v>
      </c>
      <c r="CS21" s="151"/>
      <c r="CU21" s="153" t="s">
        <v>121</v>
      </c>
      <c r="CV21" s="154" t="s">
        <v>136</v>
      </c>
      <c r="CW21" s="155"/>
      <c r="CY21" s="144" t="s">
        <v>499</v>
      </c>
      <c r="CZ21" s="146" t="s">
        <v>85</v>
      </c>
      <c r="DA21" s="145" t="s">
        <v>86</v>
      </c>
    </row>
    <row r="22" spans="2:109" ht="58.25" thickBot="1">
      <c r="B22" s="147">
        <v>12600</v>
      </c>
      <c r="C22" s="148" cm="1">
        <f t="array" ref="C22">_xlfn.XLOOKUP(B22,CaseStudy_Conditions_scenarios!$A$63:$A$100,_xlfn.XLOOKUP(M$6,CaseStudy_Conditions_scenarios!$B$62:$F$62,CaseStudy_Conditions_scenarios!$B$63:$F$100))</f>
        <v>-12.636311475409837</v>
      </c>
      <c r="E22" s="147">
        <v>12600</v>
      </c>
      <c r="F22" s="149" cm="1">
        <f t="array" ref="F22">_xlfn.XLOOKUP(B22,CaseStudy_Conditions_scenarios!$A$104:$A$141,_xlfn.XLOOKUP(M$6,CaseStudy_Conditions_scenarios!$B$103:$F$103,CaseStudy_Conditions_scenarios!$B$104:$F$141))</f>
        <v>318.14999999999998</v>
      </c>
      <c r="H22" s="152" t="str">
        <f>IF(I$7=medium_components!$C$234,REPLACE(medium_components!$B250,2,1,"."),REPLACE(medium_components!$E250,2,1,"."))</f>
        <v>1.3</v>
      </c>
      <c r="I22" s="150">
        <f>IF(I$7=medium_components!$C$234,medium_components!$C250*9.8*1000,medium_components!$F250*9.8*1000)</f>
        <v>379260.00000000006</v>
      </c>
      <c r="K22" s="147" t="s">
        <v>89</v>
      </c>
      <c r="L22" s="134">
        <v>35</v>
      </c>
      <c r="M22" s="151" t="s">
        <v>108</v>
      </c>
      <c r="S22" s="147" t="s">
        <v>500</v>
      </c>
      <c r="T22" s="150" t="s">
        <v>510</v>
      </c>
      <c r="U22" s="151"/>
      <c r="W22" s="147">
        <v>12600</v>
      </c>
      <c r="X22" s="148" cm="1">
        <f t="array" ref="X22">_xlfn.XLOOKUP(W22,CaseStudy_Conditions_scenarios!$A$63:$A$100,_xlfn.XLOOKUP(AH$6,CaseStudy_Conditions_scenarios!$B$62:$F$62,CaseStudy_Conditions_scenarios!$B$63:$F$100))</f>
        <v>-10.753764705882354</v>
      </c>
      <c r="Z22" s="147">
        <v>12600</v>
      </c>
      <c r="AA22" s="149" cm="1">
        <f t="array" ref="AA22">_xlfn.XLOOKUP(W22,CaseStudy_Conditions_scenarios!$A$104:$A$141,_xlfn.XLOOKUP(AH$6,CaseStudy_Conditions_scenarios!$B$103:$F$103,CaseStudy_Conditions_scenarios!$B$104:$F$141))</f>
        <v>318.14999999999998</v>
      </c>
      <c r="AC22" s="152" t="str">
        <f>IF(AD$7=medium_components!$C$234,REPLACE(medium_components!$B250,2,1,"."),REPLACE(medium_components!$E250,2,1,"."))</f>
        <v>1.3</v>
      </c>
      <c r="AD22" s="150">
        <f>IF(AD$7=medium_components!$C$234,medium_components!$C250*9.8*1000,medium_components!$F250*9.8*1000)</f>
        <v>379260.00000000006</v>
      </c>
      <c r="AF22" s="147" t="s">
        <v>89</v>
      </c>
      <c r="AG22" s="134">
        <v>35</v>
      </c>
      <c r="AH22" s="151" t="s">
        <v>108</v>
      </c>
      <c r="AN22" s="147" t="s">
        <v>500</v>
      </c>
      <c r="AO22" s="150" t="s">
        <v>510</v>
      </c>
      <c r="AP22" s="151"/>
      <c r="AR22" s="147">
        <v>12600</v>
      </c>
      <c r="AS22" s="148" cm="1">
        <f t="array" ref="AS22">_xlfn.XLOOKUP(AR22,CaseStudy_Conditions_scenarios!$A$63:$A$100,_xlfn.XLOOKUP(BC$6,CaseStudy_Conditions_scenarios!$B$62:$F$62,CaseStudy_Conditions_scenarios!$B$63:$F$100))</f>
        <v>-8.1458608222517377</v>
      </c>
      <c r="AU22" s="147">
        <v>12600</v>
      </c>
      <c r="AV22" s="149" cm="1">
        <f t="array" ref="AV22">_xlfn.XLOOKUP(AR22,CaseStudy_Conditions_scenarios!$A$104:$A$141,_xlfn.XLOOKUP(BC$6,CaseStudy_Conditions_scenarios!$B$103:$F$103,CaseStudy_Conditions_scenarios!$B$104:$F$141))</f>
        <v>318.14999999999998</v>
      </c>
      <c r="AX22" s="152" t="str">
        <f>IF(AY$7=medium_components!$C$234,REPLACE(medium_components!$B250,2,1,"."),REPLACE(medium_components!$E250,2,1,"."))</f>
        <v>1.3</v>
      </c>
      <c r="AY22" s="150">
        <f>IF(AY$7=medium_components!$C$234,medium_components!$C250*9.8*1000,medium_components!$F250*9.8*1000)</f>
        <v>379260.00000000006</v>
      </c>
      <c r="BA22" s="147" t="s">
        <v>89</v>
      </c>
      <c r="BB22" s="134">
        <v>35</v>
      </c>
      <c r="BC22" s="151" t="s">
        <v>108</v>
      </c>
      <c r="BI22" s="147" t="s">
        <v>500</v>
      </c>
      <c r="BJ22" s="150" t="s">
        <v>510</v>
      </c>
      <c r="BK22" s="151"/>
      <c r="BM22" s="147">
        <v>12600</v>
      </c>
      <c r="BN22" s="148" cm="1">
        <f t="array" ref="BN22">_xlfn.XLOOKUP(BM22,CaseStudy_Conditions_scenarios!$A$63:$A$100,_xlfn.XLOOKUP(BX$6,CaseStudy_Conditions_scenarios!$B$62:$F$62,CaseStudy_Conditions_scenarios!$B$63:$F$100))</f>
        <v>20.913488023952091</v>
      </c>
      <c r="BP22" s="147">
        <v>12600</v>
      </c>
      <c r="BQ22" s="149" cm="1">
        <f t="array" ref="BQ22">_xlfn.XLOOKUP(BM22,CaseStudy_Conditions_scenarios!$A$104:$A$141,_xlfn.XLOOKUP(BX$6,CaseStudy_Conditions_scenarios!$B$103:$F$103,CaseStudy_Conditions_scenarios!$B$104:$F$141))</f>
        <v>341.15</v>
      </c>
      <c r="BS22" s="152" t="str">
        <f>IF(BT$7=medium_components!$C$234,REPLACE(medium_components!$B250,2,1,"."),REPLACE(medium_components!$E250,2,1,"."))</f>
        <v>2.6</v>
      </c>
      <c r="BT22" s="150">
        <f>IF(BT$7=medium_components!$C$234,medium_components!$C250*9.8*1000,medium_components!$F250*9.8*1000)</f>
        <v>257740</v>
      </c>
      <c r="BV22" s="147" t="s">
        <v>89</v>
      </c>
      <c r="BW22" s="134">
        <v>35</v>
      </c>
      <c r="BX22" s="151" t="s">
        <v>108</v>
      </c>
      <c r="CD22" s="147" t="s">
        <v>500</v>
      </c>
      <c r="CE22" s="150" t="s">
        <v>510</v>
      </c>
      <c r="CF22" s="151"/>
      <c r="CH22" s="147">
        <v>12600</v>
      </c>
      <c r="CI22" s="148" cm="1">
        <f t="array" ref="CI22">_xlfn.XLOOKUP(CH22,CaseStudy_Conditions_scenarios!$A$63:$A$100,_xlfn.XLOOKUP(CS$6,CaseStudy_Conditions_scenarios!$B$62:$F$62,CaseStudy_Conditions_scenarios!$B$63:$F$100))</f>
        <v>10.622448979591837</v>
      </c>
      <c r="CK22" s="147">
        <v>12600</v>
      </c>
      <c r="CL22" s="149" cm="1">
        <f t="array" ref="CL22">_xlfn.XLOOKUP(CH22,CaseStudy_Conditions_scenarios!$A$104:$A$141,_xlfn.XLOOKUP(CS$6,CaseStudy_Conditions_scenarios!$B$103:$F$103,CaseStudy_Conditions_scenarios!$B$104:$F$141))</f>
        <v>341.15</v>
      </c>
      <c r="CN22" s="152" t="str">
        <f>IF(CO$7=medium_components!$C$234,REPLACE(medium_components!$B250,2,1,"."),REPLACE(medium_components!$E250,2,1,"."))</f>
        <v>1.3</v>
      </c>
      <c r="CO22" s="150">
        <f>IF(CO$7=medium_components!$C$234,medium_components!$C250*9.8*1000,medium_components!$F250*9.8*1000)</f>
        <v>379260.00000000006</v>
      </c>
      <c r="CQ22" s="147" t="s">
        <v>89</v>
      </c>
      <c r="CR22" s="134">
        <v>35</v>
      </c>
      <c r="CS22" s="151" t="s">
        <v>108</v>
      </c>
      <c r="CY22" s="147" t="s">
        <v>500</v>
      </c>
      <c r="CZ22" s="150" t="s">
        <v>510</v>
      </c>
      <c r="DA22" s="151"/>
      <c r="DC22" s="134" t="s">
        <v>480</v>
      </c>
      <c r="DD22" s="142" t="s">
        <v>517</v>
      </c>
      <c r="DE22" s="143">
        <v>4</v>
      </c>
    </row>
    <row r="23" spans="2:109">
      <c r="B23" s="147">
        <v>13500</v>
      </c>
      <c r="C23" s="148" cm="1">
        <f t="array" ref="C23">_xlfn.XLOOKUP(B23,CaseStudy_Conditions_scenarios!$A$63:$A$100,_xlfn.XLOOKUP(M$6,CaseStudy_Conditions_scenarios!$B$62:$F$62,CaseStudy_Conditions_scenarios!$B$63:$F$100))</f>
        <v>-12.636311475409837</v>
      </c>
      <c r="E23" s="147">
        <v>13500</v>
      </c>
      <c r="F23" s="149" cm="1">
        <f t="array" ref="F23">_xlfn.XLOOKUP(B23,CaseStudy_Conditions_scenarios!$A$104:$A$141,_xlfn.XLOOKUP(M$6,CaseStudy_Conditions_scenarios!$B$103:$F$103,CaseStudy_Conditions_scenarios!$B$104:$F$141))</f>
        <v>318.14999999999998</v>
      </c>
      <c r="H23" s="152" t="str">
        <f>IF(I$7=medium_components!$C$234,REPLACE(medium_components!$B251,2,1,"."),REPLACE(medium_components!$E251,2,1,"."))</f>
        <v>1.4</v>
      </c>
      <c r="I23" s="150">
        <f>IF(I$7=medium_components!$C$234,medium_components!$C251*9.8*1000,medium_components!$F251*9.8*1000)</f>
        <v>367500</v>
      </c>
      <c r="K23" s="147" t="s">
        <v>90</v>
      </c>
      <c r="L23" s="134">
        <v>0.1</v>
      </c>
      <c r="M23" s="151" t="s">
        <v>108</v>
      </c>
      <c r="O23" s="144" t="s">
        <v>122</v>
      </c>
      <c r="P23" s="146" t="s">
        <v>85</v>
      </c>
      <c r="Q23" s="145" t="s">
        <v>86</v>
      </c>
      <c r="S23" s="147" t="s">
        <v>501</v>
      </c>
      <c r="T23" s="150">
        <v>3</v>
      </c>
      <c r="U23" s="151" t="s">
        <v>108</v>
      </c>
      <c r="W23" s="147">
        <v>13500</v>
      </c>
      <c r="X23" s="148" cm="1">
        <f t="array" ref="X23">_xlfn.XLOOKUP(W23,CaseStudy_Conditions_scenarios!$A$63:$A$100,_xlfn.XLOOKUP(AH$6,CaseStudy_Conditions_scenarios!$B$62:$F$62,CaseStudy_Conditions_scenarios!$B$63:$F$100))</f>
        <v>-10.753764705882354</v>
      </c>
      <c r="Z23" s="147">
        <v>13500</v>
      </c>
      <c r="AA23" s="149" cm="1">
        <f t="array" ref="AA23">_xlfn.XLOOKUP(W23,CaseStudy_Conditions_scenarios!$A$104:$A$141,_xlfn.XLOOKUP(AH$6,CaseStudy_Conditions_scenarios!$B$103:$F$103,CaseStudy_Conditions_scenarios!$B$104:$F$141))</f>
        <v>318.14999999999998</v>
      </c>
      <c r="AC23" s="152" t="str">
        <f>IF(AD$7=medium_components!$C$234,REPLACE(medium_components!$B251,2,1,"."),REPLACE(medium_components!$E251,2,1,"."))</f>
        <v>1.4</v>
      </c>
      <c r="AD23" s="150">
        <f>IF(AD$7=medium_components!$C$234,medium_components!$C251*9.8*1000,medium_components!$F251*9.8*1000)</f>
        <v>367500</v>
      </c>
      <c r="AF23" s="147" t="s">
        <v>90</v>
      </c>
      <c r="AG23" s="134">
        <v>0.1</v>
      </c>
      <c r="AH23" s="151" t="s">
        <v>108</v>
      </c>
      <c r="AJ23" s="144" t="s">
        <v>122</v>
      </c>
      <c r="AK23" s="146" t="s">
        <v>85</v>
      </c>
      <c r="AL23" s="145" t="s">
        <v>86</v>
      </c>
      <c r="AN23" s="147" t="s">
        <v>501</v>
      </c>
      <c r="AO23" s="150">
        <v>3</v>
      </c>
      <c r="AP23" s="151" t="s">
        <v>108</v>
      </c>
      <c r="AR23" s="147">
        <v>13500</v>
      </c>
      <c r="AS23" s="148" cm="1">
        <f t="array" ref="AS23">_xlfn.XLOOKUP(AR23,CaseStudy_Conditions_scenarios!$A$63:$A$100,_xlfn.XLOOKUP(BC$6,CaseStudy_Conditions_scenarios!$B$62:$F$62,CaseStudy_Conditions_scenarios!$B$63:$F$100))</f>
        <v>10.622448979591837</v>
      </c>
      <c r="AU23" s="147">
        <v>13500</v>
      </c>
      <c r="AV23" s="149" cm="1">
        <f t="array" ref="AV23">_xlfn.XLOOKUP(AR23,CaseStudy_Conditions_scenarios!$A$104:$A$141,_xlfn.XLOOKUP(BC$6,CaseStudy_Conditions_scenarios!$B$103:$F$103,CaseStudy_Conditions_scenarios!$B$104:$F$141))</f>
        <v>341.15</v>
      </c>
      <c r="AX23" s="152" t="str">
        <f>IF(AY$7=medium_components!$C$234,REPLACE(medium_components!$B251,2,1,"."),REPLACE(medium_components!$E251,2,1,"."))</f>
        <v>1.4</v>
      </c>
      <c r="AY23" s="150">
        <f>IF(AY$7=medium_components!$C$234,medium_components!$C251*9.8*1000,medium_components!$F251*9.8*1000)</f>
        <v>367500</v>
      </c>
      <c r="BA23" s="147" t="s">
        <v>90</v>
      </c>
      <c r="BB23" s="134">
        <v>0.1</v>
      </c>
      <c r="BC23" s="151" t="s">
        <v>108</v>
      </c>
      <c r="BE23" s="144" t="s">
        <v>122</v>
      </c>
      <c r="BF23" s="146" t="s">
        <v>85</v>
      </c>
      <c r="BG23" s="145" t="s">
        <v>86</v>
      </c>
      <c r="BI23" s="147" t="s">
        <v>501</v>
      </c>
      <c r="BJ23" s="150">
        <v>3</v>
      </c>
      <c r="BK23" s="151" t="s">
        <v>108</v>
      </c>
      <c r="BM23" s="147">
        <v>13500</v>
      </c>
      <c r="BN23" s="148" cm="1">
        <f t="array" ref="BN23">_xlfn.XLOOKUP(BM23,CaseStudy_Conditions_scenarios!$A$63:$A$100,_xlfn.XLOOKUP(BX$6,CaseStudy_Conditions_scenarios!$B$62:$F$62,CaseStudy_Conditions_scenarios!$B$63:$F$100))</f>
        <v>6.3838136008501767</v>
      </c>
      <c r="BP23" s="147">
        <v>13500</v>
      </c>
      <c r="BQ23" s="149" cm="1">
        <f t="array" ref="BQ23">_xlfn.XLOOKUP(BM23,CaseStudy_Conditions_scenarios!$A$104:$A$141,_xlfn.XLOOKUP(BX$6,CaseStudy_Conditions_scenarios!$B$103:$F$103,CaseStudy_Conditions_scenarios!$B$104:$F$141))</f>
        <v>341.15</v>
      </c>
      <c r="BS23" s="152" t="str">
        <f>IF(BT$7=medium_components!$C$234,REPLACE(medium_components!$B251,2,1,"."),REPLACE(medium_components!$E251,2,1,"."))</f>
        <v>2.8</v>
      </c>
      <c r="BT23" s="150">
        <f>IF(BT$7=medium_components!$C$234,medium_components!$C251*9.8*1000,medium_components!$F251*9.8*1000)</f>
        <v>248920.00000000003</v>
      </c>
      <c r="BV23" s="147" t="s">
        <v>90</v>
      </c>
      <c r="BW23" s="134">
        <v>0.1</v>
      </c>
      <c r="BX23" s="151" t="s">
        <v>108</v>
      </c>
      <c r="BZ23" s="144" t="s">
        <v>122</v>
      </c>
      <c r="CA23" s="146" t="s">
        <v>85</v>
      </c>
      <c r="CB23" s="145" t="s">
        <v>86</v>
      </c>
      <c r="CD23" s="147" t="s">
        <v>501</v>
      </c>
      <c r="CE23" s="150">
        <v>3</v>
      </c>
      <c r="CF23" s="151" t="s">
        <v>108</v>
      </c>
      <c r="CH23" s="147">
        <v>13500</v>
      </c>
      <c r="CI23" s="148" cm="1">
        <f t="array" ref="CI23">_xlfn.XLOOKUP(CH23,CaseStudy_Conditions_scenarios!$A$63:$A$100,_xlfn.XLOOKUP(CS$6,CaseStudy_Conditions_scenarios!$B$62:$F$62,CaseStudy_Conditions_scenarios!$B$63:$F$100))</f>
        <v>6.3838136008501767</v>
      </c>
      <c r="CK23" s="147">
        <v>13500</v>
      </c>
      <c r="CL23" s="149" cm="1">
        <f t="array" ref="CL23">_xlfn.XLOOKUP(CH23,CaseStudy_Conditions_scenarios!$A$104:$A$141,_xlfn.XLOOKUP(CS$6,CaseStudy_Conditions_scenarios!$B$103:$F$103,CaseStudy_Conditions_scenarios!$B$104:$F$141))</f>
        <v>341.15</v>
      </c>
      <c r="CN23" s="152" t="str">
        <f>IF(CO$7=medium_components!$C$234,REPLACE(medium_components!$B251,2,1,"."),REPLACE(medium_components!$E251,2,1,"."))</f>
        <v>1.4</v>
      </c>
      <c r="CO23" s="150">
        <f>IF(CO$7=medium_components!$C$234,medium_components!$C251*9.8*1000,medium_components!$F251*9.8*1000)</f>
        <v>367500</v>
      </c>
      <c r="CQ23" s="147" t="s">
        <v>90</v>
      </c>
      <c r="CR23" s="134">
        <v>0.1</v>
      </c>
      <c r="CS23" s="151" t="s">
        <v>108</v>
      </c>
      <c r="CU23" s="144" t="s">
        <v>122</v>
      </c>
      <c r="CV23" s="146" t="s">
        <v>85</v>
      </c>
      <c r="CW23" s="145" t="s">
        <v>86</v>
      </c>
      <c r="CY23" s="147" t="s">
        <v>501</v>
      </c>
      <c r="CZ23" s="150">
        <v>3</v>
      </c>
      <c r="DA23" s="151" t="s">
        <v>108</v>
      </c>
      <c r="DC23" s="144" t="s">
        <v>109</v>
      </c>
      <c r="DD23" s="146" t="s">
        <v>85</v>
      </c>
      <c r="DE23" s="145" t="s">
        <v>86</v>
      </c>
    </row>
    <row r="24" spans="2:109" ht="29.45" thickBot="1">
      <c r="B24" s="147">
        <v>14400</v>
      </c>
      <c r="C24" s="148" cm="1">
        <f t="array" ref="C24">_xlfn.XLOOKUP(B24,CaseStudy_Conditions_scenarios!$A$63:$A$100,_xlfn.XLOOKUP(M$6,CaseStudy_Conditions_scenarios!$B$62:$F$62,CaseStudy_Conditions_scenarios!$B$63:$F$100))</f>
        <v>-25.272622950819674</v>
      </c>
      <c r="E24" s="147">
        <v>14400</v>
      </c>
      <c r="F24" s="149" cm="1">
        <f t="array" ref="F24">_xlfn.XLOOKUP(B24,CaseStudy_Conditions_scenarios!$A$104:$A$141,_xlfn.XLOOKUP(M$6,CaseStudy_Conditions_scenarios!$B$103:$F$103,CaseStudy_Conditions_scenarios!$B$104:$F$141))</f>
        <v>318.14999999999998</v>
      </c>
      <c r="H24" s="152" t="str">
        <f>IF(I$7=medium_components!$C$234,REPLACE(medium_components!$B252,2,1,"."),REPLACE(medium_components!$E252,2,1,"."))</f>
        <v>1.5</v>
      </c>
      <c r="I24" s="150">
        <f>IF(I$7=medium_components!$C$234,medium_components!$C252*9.8*1000,medium_components!$F252*9.8*1000)</f>
        <v>359660.00000000006</v>
      </c>
      <c r="K24" s="153" t="s">
        <v>91</v>
      </c>
      <c r="L24" s="156">
        <v>0.7</v>
      </c>
      <c r="M24" s="155"/>
      <c r="O24" s="147" t="s">
        <v>123</v>
      </c>
      <c r="P24" s="150">
        <f>LOOKUP(M6,Prosumer_ANE!$B$14:$N$33)</f>
        <v>1.6</v>
      </c>
      <c r="Q24" s="151" t="s">
        <v>140</v>
      </c>
      <c r="S24" s="147" t="s">
        <v>502</v>
      </c>
      <c r="T24" s="150" t="s">
        <v>511</v>
      </c>
      <c r="U24" s="151"/>
      <c r="W24" s="147">
        <v>14400</v>
      </c>
      <c r="X24" s="148" cm="1">
        <f t="array" ref="X24">_xlfn.XLOOKUP(W24,CaseStudy_Conditions_scenarios!$A$63:$A$100,_xlfn.XLOOKUP(AH$6,CaseStudy_Conditions_scenarios!$B$62:$F$62,CaseStudy_Conditions_scenarios!$B$63:$F$100))</f>
        <v>-21.507529411764708</v>
      </c>
      <c r="Z24" s="147">
        <v>14400</v>
      </c>
      <c r="AA24" s="149" cm="1">
        <f t="array" ref="AA24">_xlfn.XLOOKUP(W24,CaseStudy_Conditions_scenarios!$A$104:$A$141,_xlfn.XLOOKUP(AH$6,CaseStudy_Conditions_scenarios!$B$103:$F$103,CaseStudy_Conditions_scenarios!$B$104:$F$141))</f>
        <v>318.14999999999998</v>
      </c>
      <c r="AC24" s="152" t="str">
        <f>IF(AD$7=medium_components!$C$234,REPLACE(medium_components!$B252,2,1,"."),REPLACE(medium_components!$E252,2,1,"."))</f>
        <v>1.5</v>
      </c>
      <c r="AD24" s="150">
        <f>IF(AD$7=medium_components!$C$234,medium_components!$C252*9.8*1000,medium_components!$F252*9.8*1000)</f>
        <v>359660.00000000006</v>
      </c>
      <c r="AF24" s="153" t="s">
        <v>91</v>
      </c>
      <c r="AG24" s="156">
        <v>0.7</v>
      </c>
      <c r="AH24" s="155"/>
      <c r="AJ24" s="147" t="s">
        <v>123</v>
      </c>
      <c r="AK24" s="150">
        <f>LOOKUP(AH6,Prosumer_ANE!$B$14:$N$33)</f>
        <v>1.6</v>
      </c>
      <c r="AL24" s="151" t="s">
        <v>140</v>
      </c>
      <c r="AN24" s="147" t="s">
        <v>502</v>
      </c>
      <c r="AO24" s="150" t="s">
        <v>511</v>
      </c>
      <c r="AP24" s="151"/>
      <c r="AR24" s="147">
        <v>14400</v>
      </c>
      <c r="AS24" s="148" cm="1">
        <f t="array" ref="AS24">_xlfn.XLOOKUP(AR24,CaseStudy_Conditions_scenarios!$A$63:$A$100,_xlfn.XLOOKUP(BC$6,CaseStudy_Conditions_scenarios!$B$62:$F$62,CaseStudy_Conditions_scenarios!$B$63:$F$100))</f>
        <v>21.244897959183675</v>
      </c>
      <c r="AU24" s="147">
        <v>14400</v>
      </c>
      <c r="AV24" s="149" cm="1">
        <f t="array" ref="AV24">_xlfn.XLOOKUP(AR24,CaseStudy_Conditions_scenarios!$A$104:$A$141,_xlfn.XLOOKUP(BC$6,CaseStudy_Conditions_scenarios!$B$103:$F$103,CaseStudy_Conditions_scenarios!$B$104:$F$141))</f>
        <v>341.15</v>
      </c>
      <c r="AX24" s="152" t="str">
        <f>IF(AY$7=medium_components!$C$234,REPLACE(medium_components!$B252,2,1,"."),REPLACE(medium_components!$E252,2,1,"."))</f>
        <v>1.5</v>
      </c>
      <c r="AY24" s="150">
        <f>IF(AY$7=medium_components!$C$234,medium_components!$C252*9.8*1000,medium_components!$F252*9.8*1000)</f>
        <v>359660.00000000006</v>
      </c>
      <c r="BA24" s="153" t="s">
        <v>91</v>
      </c>
      <c r="BB24" s="156">
        <v>0.7</v>
      </c>
      <c r="BC24" s="155"/>
      <c r="BE24" s="147" t="s">
        <v>123</v>
      </c>
      <c r="BF24" s="150">
        <f>LOOKUP(BC6,Prosumer_ANE!$B$14:$N$33)</f>
        <v>1.6</v>
      </c>
      <c r="BG24" s="151" t="s">
        <v>140</v>
      </c>
      <c r="BI24" s="147" t="s">
        <v>502</v>
      </c>
      <c r="BJ24" s="150" t="s">
        <v>511</v>
      </c>
      <c r="BK24" s="151"/>
      <c r="BM24" s="147">
        <v>14400</v>
      </c>
      <c r="BN24" s="148" cm="1">
        <f t="array" ref="BN24">_xlfn.XLOOKUP(BM24,CaseStudy_Conditions_scenarios!$A$63:$A$100,_xlfn.XLOOKUP(BX$6,CaseStudy_Conditions_scenarios!$B$62:$F$62,CaseStudy_Conditions_scenarios!$B$63:$F$100))</f>
        <v>12.767627201700353</v>
      </c>
      <c r="BP24" s="147">
        <v>14400</v>
      </c>
      <c r="BQ24" s="149" cm="1">
        <f t="array" ref="BQ24">_xlfn.XLOOKUP(BM24,CaseStudy_Conditions_scenarios!$A$104:$A$141,_xlfn.XLOOKUP(BX$6,CaseStudy_Conditions_scenarios!$B$103:$F$103,CaseStudy_Conditions_scenarios!$B$104:$F$141))</f>
        <v>341.15</v>
      </c>
      <c r="BS24" s="152" t="str">
        <f>IF(BT$7=medium_components!$C$234,REPLACE(medium_components!$B252,2,1,"."),REPLACE(medium_components!$E252,2,1,"."))</f>
        <v>3.0</v>
      </c>
      <c r="BT24" s="150">
        <f>IF(BT$7=medium_components!$C$234,medium_components!$C252*9.8*1000,medium_components!$F252*9.8*1000)</f>
        <v>239120</v>
      </c>
      <c r="BV24" s="153" t="s">
        <v>91</v>
      </c>
      <c r="BW24" s="156">
        <v>0.7</v>
      </c>
      <c r="BX24" s="155"/>
      <c r="BZ24" s="147" t="s">
        <v>123</v>
      </c>
      <c r="CA24" s="150">
        <f>LOOKUP(BX6,Prosumer_ANE!$B$14:$N$33)</f>
        <v>2.5</v>
      </c>
      <c r="CB24" s="151" t="s">
        <v>140</v>
      </c>
      <c r="CD24" s="147" t="s">
        <v>502</v>
      </c>
      <c r="CE24" s="150" t="s">
        <v>511</v>
      </c>
      <c r="CF24" s="151"/>
      <c r="CH24" s="147">
        <v>14400</v>
      </c>
      <c r="CI24" s="148" cm="1">
        <f t="array" ref="CI24">_xlfn.XLOOKUP(CH24,CaseStudy_Conditions_scenarios!$A$63:$A$100,_xlfn.XLOOKUP(CS$6,CaseStudy_Conditions_scenarios!$B$62:$F$62,CaseStudy_Conditions_scenarios!$B$63:$F$100))</f>
        <v>12.767627201700353</v>
      </c>
      <c r="CK24" s="147">
        <v>14400</v>
      </c>
      <c r="CL24" s="149" cm="1">
        <f t="array" ref="CL24">_xlfn.XLOOKUP(CH24,CaseStudy_Conditions_scenarios!$A$104:$A$141,_xlfn.XLOOKUP(CS$6,CaseStudy_Conditions_scenarios!$B$103:$F$103,CaseStudy_Conditions_scenarios!$B$104:$F$141))</f>
        <v>341.15</v>
      </c>
      <c r="CN24" s="152" t="str">
        <f>IF(CO$7=medium_components!$C$234,REPLACE(medium_components!$B252,2,1,"."),REPLACE(medium_components!$E252,2,1,"."))</f>
        <v>1.5</v>
      </c>
      <c r="CO24" s="150">
        <f>IF(CO$7=medium_components!$C$234,medium_components!$C252*9.8*1000,medium_components!$F252*9.8*1000)</f>
        <v>359660.00000000006</v>
      </c>
      <c r="CQ24" s="153" t="s">
        <v>91</v>
      </c>
      <c r="CR24" s="156">
        <v>0.7</v>
      </c>
      <c r="CS24" s="155"/>
      <c r="CU24" s="147" t="s">
        <v>123</v>
      </c>
      <c r="CV24" s="150">
        <f>LOOKUP(CS6,Prosumer_ANE!$B$14:$N$33)</f>
        <v>1.6</v>
      </c>
      <c r="CW24" s="151" t="s">
        <v>140</v>
      </c>
      <c r="CY24" s="147" t="s">
        <v>502</v>
      </c>
      <c r="CZ24" s="150" t="s">
        <v>511</v>
      </c>
      <c r="DA24" s="151"/>
      <c r="DC24" s="147" t="s">
        <v>146</v>
      </c>
      <c r="DD24" s="134" t="s">
        <v>142</v>
      </c>
      <c r="DE24" s="151" t="s">
        <v>17</v>
      </c>
    </row>
    <row r="25" spans="2:109" ht="15.05" thickBot="1">
      <c r="B25" s="147">
        <v>15300</v>
      </c>
      <c r="C25" s="148" cm="1">
        <f t="array" ref="C25">_xlfn.XLOOKUP(B25,CaseStudy_Conditions_scenarios!$A$63:$A$100,_xlfn.XLOOKUP(M$6,CaseStudy_Conditions_scenarios!$B$62:$F$62,CaseStudy_Conditions_scenarios!$B$63:$F$100))</f>
        <v>-25.272622950819674</v>
      </c>
      <c r="E25" s="147">
        <v>15300</v>
      </c>
      <c r="F25" s="149" cm="1">
        <f t="array" ref="F25">_xlfn.XLOOKUP(B25,CaseStudy_Conditions_scenarios!$A$104:$A$141,_xlfn.XLOOKUP(M$6,CaseStudy_Conditions_scenarios!$B$103:$F$103,CaseStudy_Conditions_scenarios!$B$104:$F$141))</f>
        <v>318.14999999999998</v>
      </c>
      <c r="H25" s="152" t="str">
        <f>IF(I$7=medium_components!$C$234,REPLACE(medium_components!$B253,2,1,"."),REPLACE(medium_components!$E253,2,1,"."))</f>
        <v>1.6</v>
      </c>
      <c r="I25" s="150">
        <f>IF(I$7=medium_components!$C$234,medium_components!$C253*9.8*1000,medium_components!$F253*9.8*1000)</f>
        <v>349860.00000000006</v>
      </c>
      <c r="O25" s="153" t="s">
        <v>124</v>
      </c>
      <c r="P25" s="164">
        <v>2E-3</v>
      </c>
      <c r="Q25" s="155"/>
      <c r="S25" s="147" t="s">
        <v>503</v>
      </c>
      <c r="T25" s="150">
        <v>35</v>
      </c>
      <c r="U25" s="151" t="s">
        <v>108</v>
      </c>
      <c r="W25" s="147">
        <v>15300</v>
      </c>
      <c r="X25" s="148" cm="1">
        <f t="array" ref="X25">_xlfn.XLOOKUP(W25,CaseStudy_Conditions_scenarios!$A$63:$A$100,_xlfn.XLOOKUP(AH$6,CaseStudy_Conditions_scenarios!$B$62:$F$62,CaseStudy_Conditions_scenarios!$B$63:$F$100))</f>
        <v>-21.507529411764708</v>
      </c>
      <c r="Z25" s="147">
        <v>15300</v>
      </c>
      <c r="AA25" s="149" cm="1">
        <f t="array" ref="AA25">_xlfn.XLOOKUP(W25,CaseStudy_Conditions_scenarios!$A$104:$A$141,_xlfn.XLOOKUP(AH$6,CaseStudy_Conditions_scenarios!$B$103:$F$103,CaseStudy_Conditions_scenarios!$B$104:$F$141))</f>
        <v>318.14999999999998</v>
      </c>
      <c r="AC25" s="152" t="str">
        <f>IF(AD$7=medium_components!$C$234,REPLACE(medium_components!$B253,2,1,"."),REPLACE(medium_components!$E253,2,1,"."))</f>
        <v>1.6</v>
      </c>
      <c r="AD25" s="150">
        <f>IF(AD$7=medium_components!$C$234,medium_components!$C253*9.8*1000,medium_components!$F253*9.8*1000)</f>
        <v>349860.00000000006</v>
      </c>
      <c r="AJ25" s="153" t="s">
        <v>124</v>
      </c>
      <c r="AK25" s="164">
        <v>2E-3</v>
      </c>
      <c r="AL25" s="155"/>
      <c r="AN25" s="147" t="s">
        <v>503</v>
      </c>
      <c r="AO25" s="150">
        <v>35</v>
      </c>
      <c r="AP25" s="151" t="s">
        <v>108</v>
      </c>
      <c r="AR25" s="147">
        <v>15300</v>
      </c>
      <c r="AS25" s="148" cm="1">
        <f t="array" ref="AS25">_xlfn.XLOOKUP(AR25,CaseStudy_Conditions_scenarios!$A$63:$A$100,_xlfn.XLOOKUP(BC$6,CaseStudy_Conditions_scenarios!$B$62:$F$62,CaseStudy_Conditions_scenarios!$B$63:$F$100))</f>
        <v>21.244897959183675</v>
      </c>
      <c r="AU25" s="147">
        <v>15300</v>
      </c>
      <c r="AV25" s="149" cm="1">
        <f t="array" ref="AV25">_xlfn.XLOOKUP(AR25,CaseStudy_Conditions_scenarios!$A$104:$A$141,_xlfn.XLOOKUP(BC$6,CaseStudy_Conditions_scenarios!$B$103:$F$103,CaseStudy_Conditions_scenarios!$B$104:$F$141))</f>
        <v>341.15</v>
      </c>
      <c r="AX25" s="152" t="str">
        <f>IF(AY$7=medium_components!$C$234,REPLACE(medium_components!$B253,2,1,"."),REPLACE(medium_components!$E253,2,1,"."))</f>
        <v>1.6</v>
      </c>
      <c r="AY25" s="150">
        <f>IF(AY$7=medium_components!$C$234,medium_components!$C253*9.8*1000,medium_components!$F253*9.8*1000)</f>
        <v>349860.00000000006</v>
      </c>
      <c r="BE25" s="153" t="s">
        <v>124</v>
      </c>
      <c r="BF25" s="164">
        <v>2E-3</v>
      </c>
      <c r="BG25" s="155"/>
      <c r="BI25" s="147" t="s">
        <v>503</v>
      </c>
      <c r="BJ25" s="150">
        <v>35</v>
      </c>
      <c r="BK25" s="151" t="s">
        <v>108</v>
      </c>
      <c r="BM25" s="147">
        <v>15300</v>
      </c>
      <c r="BN25" s="148" cm="1">
        <f t="array" ref="BN25">_xlfn.XLOOKUP(BM25,CaseStudy_Conditions_scenarios!$A$63:$A$100,_xlfn.XLOOKUP(BX$6,CaseStudy_Conditions_scenarios!$B$62:$F$62,CaseStudy_Conditions_scenarios!$B$63:$F$100))</f>
        <v>12.767627201700353</v>
      </c>
      <c r="BP25" s="147">
        <v>15300</v>
      </c>
      <c r="BQ25" s="149" cm="1">
        <f t="array" ref="BQ25">_xlfn.XLOOKUP(BM25,CaseStudy_Conditions_scenarios!$A$104:$A$141,_xlfn.XLOOKUP(BX$6,CaseStudy_Conditions_scenarios!$B$103:$F$103,CaseStudy_Conditions_scenarios!$B$104:$F$141))</f>
        <v>341.15</v>
      </c>
      <c r="BS25" s="152" t="str">
        <f>IF(BT$7=medium_components!$C$234,REPLACE(medium_components!$B253,2,1,"."),REPLACE(medium_components!$E253,2,1,"."))</f>
        <v>3.2</v>
      </c>
      <c r="BT25" s="150">
        <f>IF(BT$7=medium_components!$C$234,medium_components!$C253*9.8*1000,medium_components!$F253*9.8*1000)</f>
        <v>226380.00000000003</v>
      </c>
      <c r="BZ25" s="153" t="s">
        <v>124</v>
      </c>
      <c r="CA25" s="164">
        <v>2E-3</v>
      </c>
      <c r="CB25" s="155"/>
      <c r="CD25" s="147" t="s">
        <v>503</v>
      </c>
      <c r="CE25" s="150">
        <v>35</v>
      </c>
      <c r="CF25" s="151" t="s">
        <v>108</v>
      </c>
      <c r="CH25" s="147">
        <v>15300</v>
      </c>
      <c r="CI25" s="148" cm="1">
        <f t="array" ref="CI25">_xlfn.XLOOKUP(CH25,CaseStudy_Conditions_scenarios!$A$63:$A$100,_xlfn.XLOOKUP(CS$6,CaseStudy_Conditions_scenarios!$B$62:$F$62,CaseStudy_Conditions_scenarios!$B$63:$F$100))</f>
        <v>12.767627201700353</v>
      </c>
      <c r="CK25" s="147">
        <v>15300</v>
      </c>
      <c r="CL25" s="149" cm="1">
        <f t="array" ref="CL25">_xlfn.XLOOKUP(CH25,CaseStudy_Conditions_scenarios!$A$104:$A$141,_xlfn.XLOOKUP(CS$6,CaseStudy_Conditions_scenarios!$B$103:$F$103,CaseStudy_Conditions_scenarios!$B$104:$F$141))</f>
        <v>341.15</v>
      </c>
      <c r="CN25" s="152" t="str">
        <f>IF(CO$7=medium_components!$C$234,REPLACE(medium_components!$B253,2,1,"."),REPLACE(medium_components!$E253,2,1,"."))</f>
        <v>1.6</v>
      </c>
      <c r="CO25" s="150">
        <f>IF(CO$7=medium_components!$C$234,medium_components!$C253*9.8*1000,medium_components!$F253*9.8*1000)</f>
        <v>349860.00000000006</v>
      </c>
      <c r="CU25" s="153" t="s">
        <v>124</v>
      </c>
      <c r="CV25" s="164">
        <v>2E-3</v>
      </c>
      <c r="CW25" s="155"/>
      <c r="CY25" s="147" t="s">
        <v>503</v>
      </c>
      <c r="CZ25" s="150">
        <v>35</v>
      </c>
      <c r="DA25" s="151" t="s">
        <v>108</v>
      </c>
      <c r="DC25" s="147" t="s">
        <v>132</v>
      </c>
      <c r="DD25" s="157">
        <f>LOOKUP(DD27*1000,medium_components!$K$31:$M$48)</f>
        <v>6.293266205160478</v>
      </c>
      <c r="DE25" s="151" t="s">
        <v>150</v>
      </c>
    </row>
    <row r="26" spans="2:109" ht="29.45" thickBot="1">
      <c r="B26" s="147">
        <v>16200</v>
      </c>
      <c r="C26" s="148" cm="1">
        <f t="array" ref="C26">_xlfn.XLOOKUP(B26,CaseStudy_Conditions_scenarios!$A$63:$A$100,_xlfn.XLOOKUP(M$6,CaseStudy_Conditions_scenarios!$B$62:$F$62,CaseStudy_Conditions_scenarios!$B$63:$F$100))</f>
        <v>-25.272622950819674</v>
      </c>
      <c r="E26" s="147">
        <v>16200</v>
      </c>
      <c r="F26" s="149" cm="1">
        <f t="array" ref="F26">_xlfn.XLOOKUP(B26,CaseStudy_Conditions_scenarios!$A$104:$A$141,_xlfn.XLOOKUP(M$6,CaseStudy_Conditions_scenarios!$B$103:$F$103,CaseStudy_Conditions_scenarios!$B$104:$F$141))</f>
        <v>318.14999999999998</v>
      </c>
      <c r="H26" s="152" t="str">
        <f>IF(I$7=medium_components!$C$234,REPLACE(medium_components!$B254,2,1,"."),REPLACE(medium_components!$E254,2,1,"."))</f>
        <v>1.7</v>
      </c>
      <c r="I26" s="150">
        <f>IF(I$7=medium_components!$C$234,medium_components!$C254*9.8*1000,medium_components!$F254*9.8*1000)</f>
        <v>334180.00000000006</v>
      </c>
      <c r="K26" s="144" t="s">
        <v>92</v>
      </c>
      <c r="L26" s="146" t="s">
        <v>85</v>
      </c>
      <c r="M26" s="145" t="s">
        <v>86</v>
      </c>
      <c r="S26" s="147" t="s">
        <v>504</v>
      </c>
      <c r="T26" s="165">
        <v>0</v>
      </c>
      <c r="U26" s="151" t="s">
        <v>138</v>
      </c>
      <c r="W26" s="147">
        <v>16200</v>
      </c>
      <c r="X26" s="148" cm="1">
        <f t="array" ref="X26">_xlfn.XLOOKUP(W26,CaseStudy_Conditions_scenarios!$A$63:$A$100,_xlfn.XLOOKUP(AH$6,CaseStudy_Conditions_scenarios!$B$62:$F$62,CaseStudy_Conditions_scenarios!$B$63:$F$100))</f>
        <v>-21.507529411764708</v>
      </c>
      <c r="Z26" s="147">
        <v>16200</v>
      </c>
      <c r="AA26" s="149" cm="1">
        <f t="array" ref="AA26">_xlfn.XLOOKUP(W26,CaseStudy_Conditions_scenarios!$A$104:$A$141,_xlfn.XLOOKUP(AH$6,CaseStudy_Conditions_scenarios!$B$103:$F$103,CaseStudy_Conditions_scenarios!$B$104:$F$141))</f>
        <v>318.14999999999998</v>
      </c>
      <c r="AC26" s="152" t="str">
        <f>IF(AD$7=medium_components!$C$234,REPLACE(medium_components!$B254,2,1,"."),REPLACE(medium_components!$E254,2,1,"."))</f>
        <v>1.7</v>
      </c>
      <c r="AD26" s="150">
        <f>IF(AD$7=medium_components!$C$234,medium_components!$C254*9.8*1000,medium_components!$F254*9.8*1000)</f>
        <v>334180.00000000006</v>
      </c>
      <c r="AF26" s="144" t="s">
        <v>92</v>
      </c>
      <c r="AG26" s="146" t="s">
        <v>85</v>
      </c>
      <c r="AH26" s="145" t="s">
        <v>86</v>
      </c>
      <c r="AN26" s="147" t="s">
        <v>504</v>
      </c>
      <c r="AO26" s="165">
        <v>0</v>
      </c>
      <c r="AP26" s="151" t="s">
        <v>138</v>
      </c>
      <c r="AR26" s="147">
        <v>16200</v>
      </c>
      <c r="AS26" s="148" cm="1">
        <f t="array" ref="AS26">_xlfn.XLOOKUP(AR26,CaseStudy_Conditions_scenarios!$A$63:$A$100,_xlfn.XLOOKUP(BC$6,CaseStudy_Conditions_scenarios!$B$62:$F$62,CaseStudy_Conditions_scenarios!$B$63:$F$100))</f>
        <v>21.244897959183675</v>
      </c>
      <c r="AU26" s="147">
        <v>16200</v>
      </c>
      <c r="AV26" s="149" cm="1">
        <f t="array" ref="AV26">_xlfn.XLOOKUP(AR26,CaseStudy_Conditions_scenarios!$A$104:$A$141,_xlfn.XLOOKUP(BC$6,CaseStudy_Conditions_scenarios!$B$103:$F$103,CaseStudy_Conditions_scenarios!$B$104:$F$141))</f>
        <v>341.15</v>
      </c>
      <c r="AX26" s="152" t="str">
        <f>IF(AY$7=medium_components!$C$234,REPLACE(medium_components!$B254,2,1,"."),REPLACE(medium_components!$E254,2,1,"."))</f>
        <v>1.7</v>
      </c>
      <c r="AY26" s="150">
        <f>IF(AY$7=medium_components!$C$234,medium_components!$C254*9.8*1000,medium_components!$F254*9.8*1000)</f>
        <v>334180.00000000006</v>
      </c>
      <c r="BA26" s="144" t="s">
        <v>92</v>
      </c>
      <c r="BB26" s="146" t="s">
        <v>85</v>
      </c>
      <c r="BC26" s="145" t="s">
        <v>86</v>
      </c>
      <c r="BI26" s="147" t="s">
        <v>504</v>
      </c>
      <c r="BJ26" s="165">
        <v>0</v>
      </c>
      <c r="BK26" s="151" t="s">
        <v>138</v>
      </c>
      <c r="BM26" s="147">
        <v>16200</v>
      </c>
      <c r="BN26" s="148" cm="1">
        <f t="array" ref="BN26">_xlfn.XLOOKUP(BM26,CaseStudy_Conditions_scenarios!$A$63:$A$100,_xlfn.XLOOKUP(BX$6,CaseStudy_Conditions_scenarios!$B$62:$F$62,CaseStudy_Conditions_scenarios!$B$63:$F$100))</f>
        <v>12.767627201700353</v>
      </c>
      <c r="BP26" s="147">
        <v>16200</v>
      </c>
      <c r="BQ26" s="149" cm="1">
        <f t="array" ref="BQ26">_xlfn.XLOOKUP(BM26,CaseStudy_Conditions_scenarios!$A$104:$A$141,_xlfn.XLOOKUP(BX$6,CaseStudy_Conditions_scenarios!$B$103:$F$103,CaseStudy_Conditions_scenarios!$B$104:$F$141))</f>
        <v>341.15</v>
      </c>
      <c r="BS26" s="152" t="str">
        <f>IF(BT$7=medium_components!$C$234,REPLACE(medium_components!$B254,2,1,"."),REPLACE(medium_components!$E254,2,1,"."))</f>
        <v>3.4</v>
      </c>
      <c r="BT26" s="150">
        <f>IF(BT$7=medium_components!$C$234,medium_components!$C254*9.8*1000,medium_components!$F254*9.8*1000)</f>
        <v>213640.00000000003</v>
      </c>
      <c r="BV26" s="144" t="s">
        <v>92</v>
      </c>
      <c r="BW26" s="146" t="s">
        <v>85</v>
      </c>
      <c r="BX26" s="145" t="s">
        <v>86</v>
      </c>
      <c r="CD26" s="147" t="s">
        <v>504</v>
      </c>
      <c r="CE26" s="165">
        <v>0</v>
      </c>
      <c r="CF26" s="151" t="s">
        <v>138</v>
      </c>
      <c r="CH26" s="147">
        <v>16200</v>
      </c>
      <c r="CI26" s="148" cm="1">
        <f t="array" ref="CI26">_xlfn.XLOOKUP(CH26,CaseStudy_Conditions_scenarios!$A$63:$A$100,_xlfn.XLOOKUP(CS$6,CaseStudy_Conditions_scenarios!$B$62:$F$62,CaseStudy_Conditions_scenarios!$B$63:$F$100))</f>
        <v>12.767627201700353</v>
      </c>
      <c r="CK26" s="147">
        <v>16200</v>
      </c>
      <c r="CL26" s="149" cm="1">
        <f t="array" ref="CL26">_xlfn.XLOOKUP(CH26,CaseStudy_Conditions_scenarios!$A$104:$A$141,_xlfn.XLOOKUP(CS$6,CaseStudy_Conditions_scenarios!$B$103:$F$103,CaseStudy_Conditions_scenarios!$B$104:$F$141))</f>
        <v>341.15</v>
      </c>
      <c r="CN26" s="152" t="str">
        <f>IF(CO$7=medium_components!$C$234,REPLACE(medium_components!$B254,2,1,"."),REPLACE(medium_components!$E254,2,1,"."))</f>
        <v>1.7</v>
      </c>
      <c r="CO26" s="150">
        <f>IF(CO$7=medium_components!$C$234,medium_components!$C254*9.8*1000,medium_components!$F254*9.8*1000)</f>
        <v>334180.00000000006</v>
      </c>
      <c r="CQ26" s="144" t="s">
        <v>92</v>
      </c>
      <c r="CR26" s="146" t="s">
        <v>85</v>
      </c>
      <c r="CS26" s="145" t="s">
        <v>86</v>
      </c>
      <c r="CY26" s="147" t="s">
        <v>504</v>
      </c>
      <c r="CZ26" s="165">
        <v>0</v>
      </c>
      <c r="DA26" s="151" t="s">
        <v>138</v>
      </c>
      <c r="DC26" s="147" t="s">
        <v>147</v>
      </c>
      <c r="DD26" s="150">
        <f>LOOKUP(DE22,Prosumer_ANE!$B$41:$C$80)</f>
        <v>40</v>
      </c>
      <c r="DE26" s="151" t="s">
        <v>151</v>
      </c>
    </row>
    <row r="27" spans="2:109" ht="15.05" thickBot="1">
      <c r="B27" s="147">
        <v>17100</v>
      </c>
      <c r="C27" s="148" cm="1">
        <f t="array" ref="C27">_xlfn.XLOOKUP(B27,CaseStudy_Conditions_scenarios!$A$63:$A$100,_xlfn.XLOOKUP(M$6,CaseStudy_Conditions_scenarios!$B$62:$F$62,CaseStudy_Conditions_scenarios!$B$63:$F$100))</f>
        <v>-25.272622950819674</v>
      </c>
      <c r="E27" s="147">
        <v>17100</v>
      </c>
      <c r="F27" s="149" cm="1">
        <f t="array" ref="F27">_xlfn.XLOOKUP(B27,CaseStudy_Conditions_scenarios!$A$104:$A$141,_xlfn.XLOOKUP(M$6,CaseStudy_Conditions_scenarios!$B$103:$F$103,CaseStudy_Conditions_scenarios!$B$104:$F$141))</f>
        <v>318.14999999999998</v>
      </c>
      <c r="H27" s="152" t="str">
        <f>IF(I$7=medium_components!$C$234,REPLACE(medium_components!$B255,2,1,"."),REPLACE(medium_components!$E255,2,1,"."))</f>
        <v>1.8</v>
      </c>
      <c r="I27" s="150">
        <f>IF(I$7=medium_components!$C$234,medium_components!$C255*9.8*1000,medium_components!$F255*9.8*1000)</f>
        <v>320460.00000000006</v>
      </c>
      <c r="K27" s="147" t="s">
        <v>96</v>
      </c>
      <c r="L27" s="134">
        <v>1.5</v>
      </c>
      <c r="M27" s="151"/>
      <c r="O27" s="144" t="s">
        <v>125</v>
      </c>
      <c r="P27" s="146" t="s">
        <v>85</v>
      </c>
      <c r="Q27" s="145" t="s">
        <v>86</v>
      </c>
      <c r="S27" s="153" t="s">
        <v>505</v>
      </c>
      <c r="T27" s="156">
        <v>1</v>
      </c>
      <c r="U27" s="155"/>
      <c r="W27" s="147">
        <v>17100</v>
      </c>
      <c r="X27" s="148" cm="1">
        <f t="array" ref="X27">_xlfn.XLOOKUP(W27,CaseStudy_Conditions_scenarios!$A$63:$A$100,_xlfn.XLOOKUP(AH$6,CaseStudy_Conditions_scenarios!$B$62:$F$62,CaseStudy_Conditions_scenarios!$B$63:$F$100))</f>
        <v>-21.507529411764708</v>
      </c>
      <c r="Z27" s="147">
        <v>17100</v>
      </c>
      <c r="AA27" s="149" cm="1">
        <f t="array" ref="AA27">_xlfn.XLOOKUP(W27,CaseStudy_Conditions_scenarios!$A$104:$A$141,_xlfn.XLOOKUP(AH$6,CaseStudy_Conditions_scenarios!$B$103:$F$103,CaseStudy_Conditions_scenarios!$B$104:$F$141))</f>
        <v>318.14999999999998</v>
      </c>
      <c r="AC27" s="152" t="str">
        <f>IF(AD$7=medium_components!$C$234,REPLACE(medium_components!$B255,2,1,"."),REPLACE(medium_components!$E255,2,1,"."))</f>
        <v>1.8</v>
      </c>
      <c r="AD27" s="150">
        <f>IF(AD$7=medium_components!$C$234,medium_components!$C255*9.8*1000,medium_components!$F255*9.8*1000)</f>
        <v>320460.00000000006</v>
      </c>
      <c r="AF27" s="147" t="s">
        <v>96</v>
      </c>
      <c r="AG27" s="134">
        <v>1.5</v>
      </c>
      <c r="AH27" s="151"/>
      <c r="AJ27" s="144" t="s">
        <v>125</v>
      </c>
      <c r="AK27" s="146" t="s">
        <v>85</v>
      </c>
      <c r="AL27" s="145" t="s">
        <v>86</v>
      </c>
      <c r="AN27" s="153" t="s">
        <v>505</v>
      </c>
      <c r="AO27" s="156">
        <v>1</v>
      </c>
      <c r="AP27" s="155"/>
      <c r="AR27" s="147">
        <v>17100</v>
      </c>
      <c r="AS27" s="148" cm="1">
        <f t="array" ref="AS27">_xlfn.XLOOKUP(AR27,CaseStudy_Conditions_scenarios!$A$63:$A$100,_xlfn.XLOOKUP(BC$6,CaseStudy_Conditions_scenarios!$B$62:$F$62,CaseStudy_Conditions_scenarios!$B$63:$F$100))</f>
        <v>21.244897959183675</v>
      </c>
      <c r="AU27" s="147">
        <v>17100</v>
      </c>
      <c r="AV27" s="149" cm="1">
        <f t="array" ref="AV27">_xlfn.XLOOKUP(AR27,CaseStudy_Conditions_scenarios!$A$104:$A$141,_xlfn.XLOOKUP(BC$6,CaseStudy_Conditions_scenarios!$B$103:$F$103,CaseStudy_Conditions_scenarios!$B$104:$F$141))</f>
        <v>341.15</v>
      </c>
      <c r="AX27" s="152" t="str">
        <f>IF(AY$7=medium_components!$C$234,REPLACE(medium_components!$B255,2,1,"."),REPLACE(medium_components!$E255,2,1,"."))</f>
        <v>1.8</v>
      </c>
      <c r="AY27" s="150">
        <f>IF(AY$7=medium_components!$C$234,medium_components!$C255*9.8*1000,medium_components!$F255*9.8*1000)</f>
        <v>320460.00000000006</v>
      </c>
      <c r="BA27" s="147" t="s">
        <v>96</v>
      </c>
      <c r="BB27" s="134">
        <v>1.5</v>
      </c>
      <c r="BC27" s="151"/>
      <c r="BE27" s="144" t="s">
        <v>125</v>
      </c>
      <c r="BF27" s="146" t="s">
        <v>85</v>
      </c>
      <c r="BG27" s="145" t="s">
        <v>86</v>
      </c>
      <c r="BI27" s="153" t="s">
        <v>505</v>
      </c>
      <c r="BJ27" s="156">
        <v>1</v>
      </c>
      <c r="BK27" s="155"/>
      <c r="BM27" s="147">
        <v>17100</v>
      </c>
      <c r="BN27" s="148" cm="1">
        <f t="array" ref="BN27">_xlfn.XLOOKUP(BM27,CaseStudy_Conditions_scenarios!$A$63:$A$100,_xlfn.XLOOKUP(BX$6,CaseStudy_Conditions_scenarios!$B$62:$F$62,CaseStudy_Conditions_scenarios!$B$63:$F$100))</f>
        <v>12.767627201700353</v>
      </c>
      <c r="BP27" s="147">
        <v>17100</v>
      </c>
      <c r="BQ27" s="149" cm="1">
        <f t="array" ref="BQ27">_xlfn.XLOOKUP(BM27,CaseStudy_Conditions_scenarios!$A$104:$A$141,_xlfn.XLOOKUP(BX$6,CaseStudy_Conditions_scenarios!$B$103:$F$103,CaseStudy_Conditions_scenarios!$B$104:$F$141))</f>
        <v>341.15</v>
      </c>
      <c r="BS27" s="152" t="str">
        <f>IF(BT$7=medium_components!$C$234,REPLACE(medium_components!$B255,2,1,"."),REPLACE(medium_components!$E255,2,1,"."))</f>
        <v>3.6</v>
      </c>
      <c r="BT27" s="150">
        <f>IF(BT$7=medium_components!$C$234,medium_components!$C255*9.8*1000,medium_components!$F255*9.8*1000)</f>
        <v>199920</v>
      </c>
      <c r="BV27" s="147" t="s">
        <v>96</v>
      </c>
      <c r="BW27" s="134">
        <v>1.5</v>
      </c>
      <c r="BX27" s="151"/>
      <c r="BZ27" s="144" t="s">
        <v>125</v>
      </c>
      <c r="CA27" s="146" t="s">
        <v>85</v>
      </c>
      <c r="CB27" s="145" t="s">
        <v>86</v>
      </c>
      <c r="CD27" s="153" t="s">
        <v>505</v>
      </c>
      <c r="CE27" s="156">
        <v>1</v>
      </c>
      <c r="CF27" s="155"/>
      <c r="CH27" s="147">
        <v>17100</v>
      </c>
      <c r="CI27" s="148" cm="1">
        <f t="array" ref="CI27">_xlfn.XLOOKUP(CH27,CaseStudy_Conditions_scenarios!$A$63:$A$100,_xlfn.XLOOKUP(CS$6,CaseStudy_Conditions_scenarios!$B$62:$F$62,CaseStudy_Conditions_scenarios!$B$63:$F$100))</f>
        <v>12.767627201700353</v>
      </c>
      <c r="CK27" s="147">
        <v>17100</v>
      </c>
      <c r="CL27" s="149" cm="1">
        <f t="array" ref="CL27">_xlfn.XLOOKUP(CH27,CaseStudy_Conditions_scenarios!$A$104:$A$141,_xlfn.XLOOKUP(CS$6,CaseStudy_Conditions_scenarios!$B$103:$F$103,CaseStudy_Conditions_scenarios!$B$104:$F$141))</f>
        <v>341.15</v>
      </c>
      <c r="CN27" s="152" t="str">
        <f>IF(CO$7=medium_components!$C$234,REPLACE(medium_components!$B255,2,1,"."),REPLACE(medium_components!$E255,2,1,"."))</f>
        <v>1.8</v>
      </c>
      <c r="CO27" s="150">
        <f>IF(CO$7=medium_components!$C$234,medium_components!$C255*9.8*1000,medium_components!$F255*9.8*1000)</f>
        <v>320460.00000000006</v>
      </c>
      <c r="CQ27" s="147" t="s">
        <v>96</v>
      </c>
      <c r="CR27" s="134">
        <v>1.5</v>
      </c>
      <c r="CS27" s="151"/>
      <c r="CU27" s="144" t="s">
        <v>125</v>
      </c>
      <c r="CV27" s="146" t="s">
        <v>85</v>
      </c>
      <c r="CW27" s="145" t="s">
        <v>86</v>
      </c>
      <c r="CY27" s="153" t="s">
        <v>505</v>
      </c>
      <c r="CZ27" s="156">
        <v>1</v>
      </c>
      <c r="DA27" s="155"/>
      <c r="DC27" s="147" t="s">
        <v>148</v>
      </c>
      <c r="DD27" s="150">
        <f>LOOKUP(DE22,Prosumer_ANE!$B$41:$L$80)/1000</f>
        <v>3.5999999999999997E-2</v>
      </c>
      <c r="DE27" s="151" t="s">
        <v>152</v>
      </c>
    </row>
    <row r="28" spans="2:109" ht="29.45" thickBot="1">
      <c r="B28" s="147">
        <v>18000</v>
      </c>
      <c r="C28" s="148" cm="1">
        <f t="array" ref="C28">_xlfn.XLOOKUP(B28,CaseStudy_Conditions_scenarios!$A$63:$A$100,_xlfn.XLOOKUP(M$6,CaseStudy_Conditions_scenarios!$B$62:$F$62,CaseStudy_Conditions_scenarios!$B$63:$F$100))</f>
        <v>-12.636311475409837</v>
      </c>
      <c r="E28" s="147">
        <v>18000</v>
      </c>
      <c r="F28" s="149" cm="1">
        <f t="array" ref="F28">_xlfn.XLOOKUP(B28,CaseStudy_Conditions_scenarios!$A$104:$A$141,_xlfn.XLOOKUP(M$6,CaseStudy_Conditions_scenarios!$B$103:$F$103,CaseStudy_Conditions_scenarios!$B$104:$F$141))</f>
        <v>318.14999999999998</v>
      </c>
      <c r="H28" s="152" t="str">
        <f>IF(I$7=medium_components!$C$234,REPLACE(medium_components!$B256,2,1,"."),REPLACE(medium_components!$E256,2,1,"."))</f>
        <v>1.9</v>
      </c>
      <c r="I28" s="150">
        <f>IF(I$7=medium_components!$C$234,medium_components!$C256*9.8*1000,medium_components!$F256*9.8*1000)</f>
        <v>306740</v>
      </c>
      <c r="K28" s="147" t="s">
        <v>93</v>
      </c>
      <c r="L28" s="134">
        <v>35</v>
      </c>
      <c r="M28" s="151" t="s">
        <v>108</v>
      </c>
      <c r="O28" s="147" t="s">
        <v>126</v>
      </c>
      <c r="P28" s="150">
        <f>LOOKUP(M6,Prosumer_ANE!$B$14:$H$33)</f>
        <v>0</v>
      </c>
      <c r="Q28" s="151" t="s">
        <v>140</v>
      </c>
      <c r="W28" s="147">
        <v>18000</v>
      </c>
      <c r="X28" s="148" cm="1">
        <f t="array" ref="X28">_xlfn.XLOOKUP(W28,CaseStudy_Conditions_scenarios!$A$63:$A$100,_xlfn.XLOOKUP(AH$6,CaseStudy_Conditions_scenarios!$B$62:$F$62,CaseStudy_Conditions_scenarios!$B$63:$F$100))</f>
        <v>-10.753764705882354</v>
      </c>
      <c r="Z28" s="147">
        <v>18000</v>
      </c>
      <c r="AA28" s="149" cm="1">
        <f t="array" ref="AA28">_xlfn.XLOOKUP(W28,CaseStudy_Conditions_scenarios!$A$104:$A$141,_xlfn.XLOOKUP(AH$6,CaseStudy_Conditions_scenarios!$B$103:$F$103,CaseStudy_Conditions_scenarios!$B$104:$F$141))</f>
        <v>318.14999999999998</v>
      </c>
      <c r="AC28" s="152" t="str">
        <f>IF(AD$7=medium_components!$C$234,REPLACE(medium_components!$B256,2,1,"."),REPLACE(medium_components!$E256,2,1,"."))</f>
        <v>1.9</v>
      </c>
      <c r="AD28" s="150">
        <f>IF(AD$7=medium_components!$C$234,medium_components!$C256*9.8*1000,medium_components!$F256*9.8*1000)</f>
        <v>306740</v>
      </c>
      <c r="AF28" s="147" t="s">
        <v>93</v>
      </c>
      <c r="AG28" s="134">
        <v>35</v>
      </c>
      <c r="AH28" s="151" t="s">
        <v>108</v>
      </c>
      <c r="AJ28" s="147" t="s">
        <v>126</v>
      </c>
      <c r="AK28" s="150">
        <f>LOOKUP(AH6,Prosumer_ANE!$B$14:$H$33)</f>
        <v>0</v>
      </c>
      <c r="AL28" s="151" t="s">
        <v>140</v>
      </c>
      <c r="AR28" s="147">
        <v>18000</v>
      </c>
      <c r="AS28" s="148" cm="1">
        <f t="array" ref="AS28">_xlfn.XLOOKUP(AR28,CaseStudy_Conditions_scenarios!$A$63:$A$100,_xlfn.XLOOKUP(BC$6,CaseStudy_Conditions_scenarios!$B$62:$F$62,CaseStudy_Conditions_scenarios!$B$63:$F$100))</f>
        <v>10.622448979591837</v>
      </c>
      <c r="AU28" s="147">
        <v>18000</v>
      </c>
      <c r="AV28" s="149" cm="1">
        <f t="array" ref="AV28">_xlfn.XLOOKUP(AR28,CaseStudy_Conditions_scenarios!$A$104:$A$141,_xlfn.XLOOKUP(BC$6,CaseStudy_Conditions_scenarios!$B$103:$F$103,CaseStudy_Conditions_scenarios!$B$104:$F$141))</f>
        <v>341.15</v>
      </c>
      <c r="AX28" s="152" t="str">
        <f>IF(AY$7=medium_components!$C$234,REPLACE(medium_components!$B256,2,1,"."),REPLACE(medium_components!$E256,2,1,"."))</f>
        <v>1.9</v>
      </c>
      <c r="AY28" s="150">
        <f>IF(AY$7=medium_components!$C$234,medium_components!$C256*9.8*1000,medium_components!$F256*9.8*1000)</f>
        <v>306740</v>
      </c>
      <c r="BA28" s="147" t="s">
        <v>93</v>
      </c>
      <c r="BB28" s="134">
        <v>35</v>
      </c>
      <c r="BC28" s="151" t="s">
        <v>108</v>
      </c>
      <c r="BE28" s="147" t="s">
        <v>126</v>
      </c>
      <c r="BF28" s="150">
        <f>LOOKUP(BC6,Prosumer_ANE!$B$14:$H$33)</f>
        <v>0</v>
      </c>
      <c r="BG28" s="151" t="s">
        <v>140</v>
      </c>
      <c r="BM28" s="147">
        <v>18000</v>
      </c>
      <c r="BN28" s="148" cm="1">
        <f t="array" ref="BN28">_xlfn.XLOOKUP(BM28,CaseStudy_Conditions_scenarios!$A$63:$A$100,_xlfn.XLOOKUP(BX$6,CaseStudy_Conditions_scenarios!$B$62:$F$62,CaseStudy_Conditions_scenarios!$B$63:$F$100))</f>
        <v>6.3838136008501767</v>
      </c>
      <c r="BP28" s="147">
        <v>18000</v>
      </c>
      <c r="BQ28" s="149" cm="1">
        <f t="array" ref="BQ28">_xlfn.XLOOKUP(BM28,CaseStudy_Conditions_scenarios!$A$104:$A$141,_xlfn.XLOOKUP(BX$6,CaseStudy_Conditions_scenarios!$B$103:$F$103,CaseStudy_Conditions_scenarios!$B$104:$F$141))</f>
        <v>341.15</v>
      </c>
      <c r="BS28" s="152" t="str">
        <f>IF(BT$7=medium_components!$C$234,REPLACE(medium_components!$B256,2,1,"."),REPLACE(medium_components!$E256,2,1,"."))</f>
        <v>3.8</v>
      </c>
      <c r="BT28" s="150">
        <f>IF(BT$7=medium_components!$C$234,medium_components!$C256*9.8*1000,medium_components!$F256*9.8*1000)</f>
        <v>184240</v>
      </c>
      <c r="BV28" s="147" t="s">
        <v>93</v>
      </c>
      <c r="BW28" s="134">
        <v>35</v>
      </c>
      <c r="BX28" s="151" t="s">
        <v>108</v>
      </c>
      <c r="BZ28" s="147" t="s">
        <v>126</v>
      </c>
      <c r="CA28" s="150">
        <f>LOOKUP(BX6,Prosumer_ANE!$B$14:$H$33)</f>
        <v>0</v>
      </c>
      <c r="CB28" s="151" t="s">
        <v>140</v>
      </c>
      <c r="CH28" s="147">
        <v>18000</v>
      </c>
      <c r="CI28" s="148" cm="1">
        <f t="array" ref="CI28">_xlfn.XLOOKUP(CH28,CaseStudy_Conditions_scenarios!$A$63:$A$100,_xlfn.XLOOKUP(CS$6,CaseStudy_Conditions_scenarios!$B$62:$F$62,CaseStudy_Conditions_scenarios!$B$63:$F$100))</f>
        <v>6.3838136008501767</v>
      </c>
      <c r="CK28" s="147">
        <v>18000</v>
      </c>
      <c r="CL28" s="149" cm="1">
        <f t="array" ref="CL28">_xlfn.XLOOKUP(CH28,CaseStudy_Conditions_scenarios!$A$104:$A$141,_xlfn.XLOOKUP(CS$6,CaseStudy_Conditions_scenarios!$B$103:$F$103,CaseStudy_Conditions_scenarios!$B$104:$F$141))</f>
        <v>341.15</v>
      </c>
      <c r="CN28" s="152" t="str">
        <f>IF(CO$7=medium_components!$C$234,REPLACE(medium_components!$B256,2,1,"."),REPLACE(medium_components!$E256,2,1,"."))</f>
        <v>1.9</v>
      </c>
      <c r="CO28" s="150">
        <f>IF(CO$7=medium_components!$C$234,medium_components!$C256*9.8*1000,medium_components!$F256*9.8*1000)</f>
        <v>306740</v>
      </c>
      <c r="CQ28" s="147" t="s">
        <v>93</v>
      </c>
      <c r="CR28" s="134">
        <v>35</v>
      </c>
      <c r="CS28" s="151" t="s">
        <v>108</v>
      </c>
      <c r="CU28" s="147" t="s">
        <v>126</v>
      </c>
      <c r="CV28" s="150">
        <f>LOOKUP(CS6,Prosumer_ANE!$B$14:$H$33)</f>
        <v>0</v>
      </c>
      <c r="CW28" s="151" t="s">
        <v>140</v>
      </c>
      <c r="DC28" s="153" t="s">
        <v>149</v>
      </c>
      <c r="DD28" s="160">
        <f>LOOKUP(DE22,Prosumer_ANE!$B$41:$S$80)</f>
        <v>5.0344200017364686</v>
      </c>
      <c r="DE28" s="155" t="s">
        <v>153</v>
      </c>
    </row>
    <row r="29" spans="2:109" ht="29.45" thickBot="1">
      <c r="B29" s="147">
        <v>18900</v>
      </c>
      <c r="C29" s="148" cm="1">
        <f t="array" ref="C29">_xlfn.XLOOKUP(B29,CaseStudy_Conditions_scenarios!$A$63:$A$100,_xlfn.XLOOKUP(M$6,CaseStudy_Conditions_scenarios!$B$62:$F$62,CaseStudy_Conditions_scenarios!$B$63:$F$100))</f>
        <v>12.636311475409837</v>
      </c>
      <c r="E29" s="147">
        <v>18900</v>
      </c>
      <c r="F29" s="149" cm="1">
        <f t="array" ref="F29">_xlfn.XLOOKUP(B29,CaseStudy_Conditions_scenarios!$A$104:$A$141,_xlfn.XLOOKUP(M$6,CaseStudy_Conditions_scenarios!$B$103:$F$103,CaseStudy_Conditions_scenarios!$B$104:$F$141))</f>
        <v>341.15</v>
      </c>
      <c r="H29" s="152" t="str">
        <f>IF(I$7=medium_components!$C$234,REPLACE(medium_components!$B257,2,1,"."),REPLACE(medium_components!$E257,2,1,"."))</f>
        <v>2.0</v>
      </c>
      <c r="I29" s="150">
        <f>IF(I$7=medium_components!$C$234,medium_components!$C257*9.8*1000,medium_components!$F257*9.8*1000)</f>
        <v>291060</v>
      </c>
      <c r="K29" s="147" t="s">
        <v>94</v>
      </c>
      <c r="L29" s="134">
        <v>0.1</v>
      </c>
      <c r="M29" s="151" t="s">
        <v>108</v>
      </c>
      <c r="O29" s="153" t="s">
        <v>127</v>
      </c>
      <c r="P29" s="156">
        <v>1E-3</v>
      </c>
      <c r="Q29" s="155"/>
      <c r="S29" s="144" t="s">
        <v>506</v>
      </c>
      <c r="T29" s="146" t="s">
        <v>85</v>
      </c>
      <c r="U29" s="145" t="s">
        <v>86</v>
      </c>
      <c r="W29" s="147">
        <v>18900</v>
      </c>
      <c r="X29" s="148" cm="1">
        <f t="array" ref="X29">_xlfn.XLOOKUP(W29,CaseStudy_Conditions_scenarios!$A$63:$A$100,_xlfn.XLOOKUP(AH$6,CaseStudy_Conditions_scenarios!$B$62:$F$62,CaseStudy_Conditions_scenarios!$B$63:$F$100))</f>
        <v>10.753764705882354</v>
      </c>
      <c r="Z29" s="147">
        <v>18900</v>
      </c>
      <c r="AA29" s="149" cm="1">
        <f t="array" ref="AA29">_xlfn.XLOOKUP(W29,CaseStudy_Conditions_scenarios!$A$104:$A$141,_xlfn.XLOOKUP(AH$6,CaseStudy_Conditions_scenarios!$B$103:$F$103,CaseStudy_Conditions_scenarios!$B$104:$F$141))</f>
        <v>341.15</v>
      </c>
      <c r="AC29" s="152" t="str">
        <f>IF(AD$7=medium_components!$C$234,REPLACE(medium_components!$B257,2,1,"."),REPLACE(medium_components!$E257,2,1,"."))</f>
        <v>2.0</v>
      </c>
      <c r="AD29" s="150">
        <f>IF(AD$7=medium_components!$C$234,medium_components!$C257*9.8*1000,medium_components!$F257*9.8*1000)</f>
        <v>291060</v>
      </c>
      <c r="AF29" s="147" t="s">
        <v>94</v>
      </c>
      <c r="AG29" s="134">
        <v>0.1</v>
      </c>
      <c r="AH29" s="151" t="s">
        <v>108</v>
      </c>
      <c r="AJ29" s="153" t="s">
        <v>127</v>
      </c>
      <c r="AK29" s="156">
        <v>1E-3</v>
      </c>
      <c r="AL29" s="155"/>
      <c r="AN29" s="144" t="s">
        <v>506</v>
      </c>
      <c r="AO29" s="146" t="s">
        <v>85</v>
      </c>
      <c r="AP29" s="145" t="s">
        <v>86</v>
      </c>
      <c r="AR29" s="147">
        <v>18900</v>
      </c>
      <c r="AS29" s="148" cm="1">
        <f t="array" ref="AS29">_xlfn.XLOOKUP(AR29,CaseStudy_Conditions_scenarios!$A$63:$A$100,_xlfn.XLOOKUP(BC$6,CaseStudy_Conditions_scenarios!$B$62:$F$62,CaseStudy_Conditions_scenarios!$B$63:$F$100))</f>
        <v>-10.622448979591837</v>
      </c>
      <c r="AU29" s="147">
        <v>18900</v>
      </c>
      <c r="AV29" s="149" cm="1">
        <f t="array" ref="AV29">_xlfn.XLOOKUP(AR29,CaseStudy_Conditions_scenarios!$A$104:$A$141,_xlfn.XLOOKUP(BC$6,CaseStudy_Conditions_scenarios!$B$103:$F$103,CaseStudy_Conditions_scenarios!$B$104:$F$141))</f>
        <v>318.14999999999998</v>
      </c>
      <c r="AX29" s="152" t="str">
        <f>IF(AY$7=medium_components!$C$234,REPLACE(medium_components!$B257,2,1,"."),REPLACE(medium_components!$E257,2,1,"."))</f>
        <v>2.0</v>
      </c>
      <c r="AY29" s="150">
        <f>IF(AY$7=medium_components!$C$234,medium_components!$C257*9.8*1000,medium_components!$F257*9.8*1000)</f>
        <v>291060</v>
      </c>
      <c r="BA29" s="147" t="s">
        <v>94</v>
      </c>
      <c r="BB29" s="134">
        <v>0.1</v>
      </c>
      <c r="BC29" s="151" t="s">
        <v>108</v>
      </c>
      <c r="BE29" s="153" t="s">
        <v>127</v>
      </c>
      <c r="BF29" s="156">
        <v>1E-3</v>
      </c>
      <c r="BG29" s="155"/>
      <c r="BI29" s="144" t="s">
        <v>506</v>
      </c>
      <c r="BJ29" s="146" t="s">
        <v>85</v>
      </c>
      <c r="BK29" s="145" t="s">
        <v>86</v>
      </c>
      <c r="BM29" s="147">
        <v>18900</v>
      </c>
      <c r="BN29" s="148" cm="1">
        <f t="array" ref="BN29">_xlfn.XLOOKUP(BM29,CaseStudy_Conditions_scenarios!$A$63:$A$100,_xlfn.XLOOKUP(BX$6,CaseStudy_Conditions_scenarios!$B$62:$F$62,CaseStudy_Conditions_scenarios!$B$63:$F$100))</f>
        <v>-6.3838136008501767</v>
      </c>
      <c r="BP29" s="147">
        <v>18900</v>
      </c>
      <c r="BQ29" s="149" cm="1">
        <f t="array" ref="BQ29">_xlfn.XLOOKUP(BM29,CaseStudy_Conditions_scenarios!$A$104:$A$141,_xlfn.XLOOKUP(BX$6,CaseStudy_Conditions_scenarios!$B$103:$F$103,CaseStudy_Conditions_scenarios!$B$104:$F$141))</f>
        <v>318.14999999999998</v>
      </c>
      <c r="BS29" s="152" t="str">
        <f>IF(BT$7=medium_components!$C$234,REPLACE(medium_components!$B257,2,1,"."),REPLACE(medium_components!$E257,2,1,"."))</f>
        <v>4.0</v>
      </c>
      <c r="BT29" s="150">
        <f>IF(BT$7=medium_components!$C$234,medium_components!$C257*9.8*1000,medium_components!$F257*9.8*1000)</f>
        <v>168560</v>
      </c>
      <c r="BV29" s="147" t="s">
        <v>94</v>
      </c>
      <c r="BW29" s="134">
        <v>0.1</v>
      </c>
      <c r="BX29" s="151" t="s">
        <v>108</v>
      </c>
      <c r="BZ29" s="153" t="s">
        <v>127</v>
      </c>
      <c r="CA29" s="156">
        <v>1E-3</v>
      </c>
      <c r="CB29" s="155"/>
      <c r="CD29" s="144" t="s">
        <v>506</v>
      </c>
      <c r="CE29" s="146" t="s">
        <v>85</v>
      </c>
      <c r="CF29" s="145" t="s">
        <v>86</v>
      </c>
      <c r="CH29" s="147">
        <v>18900</v>
      </c>
      <c r="CI29" s="148" cm="1">
        <f t="array" ref="CI29">_xlfn.XLOOKUP(CH29,CaseStudy_Conditions_scenarios!$A$63:$A$100,_xlfn.XLOOKUP(CS$6,CaseStudy_Conditions_scenarios!$B$62:$F$62,CaseStudy_Conditions_scenarios!$B$63:$F$100))</f>
        <v>-6.3838136008501767</v>
      </c>
      <c r="CK29" s="147">
        <v>18900</v>
      </c>
      <c r="CL29" s="149" cm="1">
        <f t="array" ref="CL29">_xlfn.XLOOKUP(CH29,CaseStudy_Conditions_scenarios!$A$104:$A$141,_xlfn.XLOOKUP(CS$6,CaseStudy_Conditions_scenarios!$B$103:$F$103,CaseStudy_Conditions_scenarios!$B$104:$F$141))</f>
        <v>318.14999999999998</v>
      </c>
      <c r="CN29" s="152" t="str">
        <f>IF(CO$7=medium_components!$C$234,REPLACE(medium_components!$B257,2,1,"."),REPLACE(medium_components!$E257,2,1,"."))</f>
        <v>2.0</v>
      </c>
      <c r="CO29" s="150">
        <f>IF(CO$7=medium_components!$C$234,medium_components!$C257*9.8*1000,medium_components!$F257*9.8*1000)</f>
        <v>291060</v>
      </c>
      <c r="CQ29" s="147" t="s">
        <v>94</v>
      </c>
      <c r="CR29" s="134">
        <v>0.1</v>
      </c>
      <c r="CS29" s="151" t="s">
        <v>108</v>
      </c>
      <c r="CU29" s="153" t="s">
        <v>127</v>
      </c>
      <c r="CV29" s="156">
        <v>1E-3</v>
      </c>
      <c r="CW29" s="155"/>
      <c r="CY29" s="144" t="s">
        <v>506</v>
      </c>
      <c r="CZ29" s="146" t="s">
        <v>85</v>
      </c>
      <c r="DA29" s="145" t="s">
        <v>86</v>
      </c>
    </row>
    <row r="30" spans="2:109" ht="29.3" customHeight="1" thickBot="1">
      <c r="B30" s="147">
        <v>19800</v>
      </c>
      <c r="C30" s="148" cm="1">
        <f t="array" ref="C30">_xlfn.XLOOKUP(B30,CaseStudy_Conditions_scenarios!$A$63:$A$100,_xlfn.XLOOKUP(M$6,CaseStudy_Conditions_scenarios!$B$62:$F$62,CaseStudy_Conditions_scenarios!$B$63:$F$100))</f>
        <v>25.272622950819674</v>
      </c>
      <c r="E30" s="147">
        <v>19800</v>
      </c>
      <c r="F30" s="149" cm="1">
        <f t="array" ref="F30">_xlfn.XLOOKUP(B30,CaseStudy_Conditions_scenarios!$A$104:$A$141,_xlfn.XLOOKUP(M$6,CaseStudy_Conditions_scenarios!$B$103:$F$103,CaseStudy_Conditions_scenarios!$B$104:$F$141))</f>
        <v>341.15</v>
      </c>
      <c r="H30" s="152" t="str">
        <f>IF(I$7=medium_components!$C$234,REPLACE(medium_components!$B258,2,1,"."),REPLACE(medium_components!$E258,2,1,"."))</f>
        <v>2.1</v>
      </c>
      <c r="I30" s="150">
        <f>IF(I$7=medium_components!$C$234,medium_components!$C258*9.8*1000,medium_components!$F258*9.8*1000)</f>
        <v>268520</v>
      </c>
      <c r="K30" s="153" t="s">
        <v>95</v>
      </c>
      <c r="L30" s="156">
        <v>0.8</v>
      </c>
      <c r="M30" s="155"/>
      <c r="S30" s="147" t="s">
        <v>507</v>
      </c>
      <c r="T30" s="150" t="s">
        <v>513</v>
      </c>
      <c r="U30" s="151"/>
      <c r="W30" s="147">
        <v>19800</v>
      </c>
      <c r="X30" s="148" cm="1">
        <f t="array" ref="X30">_xlfn.XLOOKUP(W30,CaseStudy_Conditions_scenarios!$A$63:$A$100,_xlfn.XLOOKUP(AH$6,CaseStudy_Conditions_scenarios!$B$62:$F$62,CaseStudy_Conditions_scenarios!$B$63:$F$100))</f>
        <v>21.507529411764708</v>
      </c>
      <c r="Z30" s="147">
        <v>19800</v>
      </c>
      <c r="AA30" s="149" cm="1">
        <f t="array" ref="AA30">_xlfn.XLOOKUP(W30,CaseStudy_Conditions_scenarios!$A$104:$A$141,_xlfn.XLOOKUP(AH$6,CaseStudy_Conditions_scenarios!$B$103:$F$103,CaseStudy_Conditions_scenarios!$B$104:$F$141))</f>
        <v>341.15</v>
      </c>
      <c r="AC30" s="152" t="str">
        <f>IF(AD$7=medium_components!$C$234,REPLACE(medium_components!$B258,2,1,"."),REPLACE(medium_components!$E258,2,1,"."))</f>
        <v>2.1</v>
      </c>
      <c r="AD30" s="150">
        <f>IF(AD$7=medium_components!$C$234,medium_components!$C258*9.8*1000,medium_components!$F258*9.8*1000)</f>
        <v>268520</v>
      </c>
      <c r="AF30" s="153" t="s">
        <v>95</v>
      </c>
      <c r="AG30" s="156">
        <v>0.8</v>
      </c>
      <c r="AH30" s="155"/>
      <c r="AN30" s="147" t="s">
        <v>507</v>
      </c>
      <c r="AO30" s="150" t="s">
        <v>513</v>
      </c>
      <c r="AP30" s="151"/>
      <c r="AR30" s="147">
        <v>19800</v>
      </c>
      <c r="AS30" s="148" cm="1">
        <f t="array" ref="AS30">_xlfn.XLOOKUP(AR30,CaseStudy_Conditions_scenarios!$A$63:$A$100,_xlfn.XLOOKUP(BC$6,CaseStudy_Conditions_scenarios!$B$62:$F$62,CaseStudy_Conditions_scenarios!$B$63:$F$100))</f>
        <v>-21.244897959183675</v>
      </c>
      <c r="AU30" s="147">
        <v>19800</v>
      </c>
      <c r="AV30" s="149" cm="1">
        <f t="array" ref="AV30">_xlfn.XLOOKUP(AR30,CaseStudy_Conditions_scenarios!$A$104:$A$141,_xlfn.XLOOKUP(BC$6,CaseStudy_Conditions_scenarios!$B$103:$F$103,CaseStudy_Conditions_scenarios!$B$104:$F$141))</f>
        <v>318.14999999999998</v>
      </c>
      <c r="AX30" s="152" t="str">
        <f>IF(AY$7=medium_components!$C$234,REPLACE(medium_components!$B258,2,1,"."),REPLACE(medium_components!$E258,2,1,"."))</f>
        <v>2.1</v>
      </c>
      <c r="AY30" s="150">
        <f>IF(AY$7=medium_components!$C$234,medium_components!$C258*9.8*1000,medium_components!$F258*9.8*1000)</f>
        <v>268520</v>
      </c>
      <c r="BA30" s="153" t="s">
        <v>95</v>
      </c>
      <c r="BB30" s="156">
        <v>0.8</v>
      </c>
      <c r="BC30" s="155"/>
      <c r="BI30" s="147" t="s">
        <v>507</v>
      </c>
      <c r="BJ30" s="150" t="s">
        <v>513</v>
      </c>
      <c r="BK30" s="151"/>
      <c r="BM30" s="147">
        <v>19800</v>
      </c>
      <c r="BN30" s="148" cm="1">
        <f t="array" ref="BN30">_xlfn.XLOOKUP(BM30,CaseStudy_Conditions_scenarios!$A$63:$A$100,_xlfn.XLOOKUP(BX$6,CaseStudy_Conditions_scenarios!$B$62:$F$62,CaseStudy_Conditions_scenarios!$B$63:$F$100))</f>
        <v>-12.767627201700353</v>
      </c>
      <c r="BP30" s="147">
        <v>19800</v>
      </c>
      <c r="BQ30" s="149" cm="1">
        <f t="array" ref="BQ30">_xlfn.XLOOKUP(BM30,CaseStudy_Conditions_scenarios!$A$104:$A$141,_xlfn.XLOOKUP(BX$6,CaseStudy_Conditions_scenarios!$B$103:$F$103,CaseStudy_Conditions_scenarios!$B$104:$F$141))</f>
        <v>318.14999999999998</v>
      </c>
      <c r="BS30" s="152" t="str">
        <f>IF(BT$7=medium_components!$C$234,REPLACE(medium_components!$B258,2,1,"."),REPLACE(medium_components!$E258,2,1,"."))</f>
        <v>4.2</v>
      </c>
      <c r="BT30" s="150">
        <f>IF(BT$7=medium_components!$C$234,medium_components!$C258*9.8*1000,medium_components!$F258*9.8*1000)</f>
        <v>152880</v>
      </c>
      <c r="BV30" s="153" t="s">
        <v>95</v>
      </c>
      <c r="BW30" s="156">
        <v>0.8</v>
      </c>
      <c r="BX30" s="155"/>
      <c r="CD30" s="147" t="s">
        <v>507</v>
      </c>
      <c r="CE30" s="150" t="s">
        <v>513</v>
      </c>
      <c r="CF30" s="151"/>
      <c r="CH30" s="147">
        <v>19800</v>
      </c>
      <c r="CI30" s="148" cm="1">
        <f t="array" ref="CI30">_xlfn.XLOOKUP(CH30,CaseStudy_Conditions_scenarios!$A$63:$A$100,_xlfn.XLOOKUP(CS$6,CaseStudy_Conditions_scenarios!$B$62:$F$62,CaseStudy_Conditions_scenarios!$B$63:$F$100))</f>
        <v>-12.767627201700353</v>
      </c>
      <c r="CK30" s="147">
        <v>19800</v>
      </c>
      <c r="CL30" s="149" cm="1">
        <f t="array" ref="CL30">_xlfn.XLOOKUP(CH30,CaseStudy_Conditions_scenarios!$A$104:$A$141,_xlfn.XLOOKUP(CS$6,CaseStudy_Conditions_scenarios!$B$103:$F$103,CaseStudy_Conditions_scenarios!$B$104:$F$141))</f>
        <v>318.14999999999998</v>
      </c>
      <c r="CN30" s="152" t="str">
        <f>IF(CO$7=medium_components!$C$234,REPLACE(medium_components!$B258,2,1,"."),REPLACE(medium_components!$E258,2,1,"."))</f>
        <v>2.1</v>
      </c>
      <c r="CO30" s="150">
        <f>IF(CO$7=medium_components!$C$234,medium_components!$C258*9.8*1000,medium_components!$F258*9.8*1000)</f>
        <v>268520</v>
      </c>
      <c r="CQ30" s="153" t="s">
        <v>95</v>
      </c>
      <c r="CR30" s="156">
        <v>0.8</v>
      </c>
      <c r="CS30" s="155"/>
      <c r="CY30" s="147" t="s">
        <v>507</v>
      </c>
      <c r="CZ30" s="150" t="s">
        <v>513</v>
      </c>
      <c r="DA30" s="151"/>
      <c r="DC30" s="134" t="s">
        <v>481</v>
      </c>
      <c r="DD30" s="142" t="s">
        <v>517</v>
      </c>
      <c r="DE30" s="143">
        <v>4</v>
      </c>
    </row>
    <row r="31" spans="2:109" ht="31.5" customHeight="1" thickBot="1">
      <c r="B31" s="147">
        <v>20700</v>
      </c>
      <c r="C31" s="148" cm="1">
        <f t="array" ref="C31">_xlfn.XLOOKUP(B31,CaseStudy_Conditions_scenarios!$A$63:$A$100,_xlfn.XLOOKUP(M$6,CaseStudy_Conditions_scenarios!$B$62:$F$62,CaseStudy_Conditions_scenarios!$B$63:$F$100))</f>
        <v>25.272622950819674</v>
      </c>
      <c r="E31" s="147">
        <v>20700</v>
      </c>
      <c r="F31" s="149" cm="1">
        <f t="array" ref="F31">_xlfn.XLOOKUP(B31,CaseStudy_Conditions_scenarios!$A$104:$A$141,_xlfn.XLOOKUP(M$6,CaseStudy_Conditions_scenarios!$B$103:$F$103,CaseStudy_Conditions_scenarios!$B$104:$F$141))</f>
        <v>341.15</v>
      </c>
      <c r="H31" s="152" t="str">
        <f>IF(I$7=medium_components!$C$234,REPLACE(medium_components!$B259,2,1,"."),REPLACE(medium_components!$E259,2,1,"."))</f>
        <v>2.2</v>
      </c>
      <c r="I31" s="150">
        <f>IF(I$7=medium_components!$C$234,medium_components!$C259*9.8*1000,medium_components!$F259*9.8*1000)</f>
        <v>254800</v>
      </c>
      <c r="O31" s="144" t="s">
        <v>128</v>
      </c>
      <c r="P31" s="146" t="s">
        <v>85</v>
      </c>
      <c r="Q31" s="145" t="s">
        <v>86</v>
      </c>
      <c r="S31" s="147" t="s">
        <v>508</v>
      </c>
      <c r="T31" s="150">
        <v>10</v>
      </c>
      <c r="U31" s="151" t="s">
        <v>108</v>
      </c>
      <c r="W31" s="147">
        <v>20700</v>
      </c>
      <c r="X31" s="148" cm="1">
        <f t="array" ref="X31">_xlfn.XLOOKUP(W31,CaseStudy_Conditions_scenarios!$A$63:$A$100,_xlfn.XLOOKUP(AH$6,CaseStudy_Conditions_scenarios!$B$62:$F$62,CaseStudy_Conditions_scenarios!$B$63:$F$100))</f>
        <v>21.507529411764708</v>
      </c>
      <c r="Z31" s="147">
        <v>20700</v>
      </c>
      <c r="AA31" s="149" cm="1">
        <f t="array" ref="AA31">_xlfn.XLOOKUP(W31,CaseStudy_Conditions_scenarios!$A$104:$A$141,_xlfn.XLOOKUP(AH$6,CaseStudy_Conditions_scenarios!$B$103:$F$103,CaseStudy_Conditions_scenarios!$B$104:$F$141))</f>
        <v>341.15</v>
      </c>
      <c r="AC31" s="152" t="str">
        <f>IF(AD$7=medium_components!$C$234,REPLACE(medium_components!$B259,2,1,"."),REPLACE(medium_components!$E259,2,1,"."))</f>
        <v>2.2</v>
      </c>
      <c r="AD31" s="150">
        <f>IF(AD$7=medium_components!$C$234,medium_components!$C259*9.8*1000,medium_components!$F259*9.8*1000)</f>
        <v>254800</v>
      </c>
      <c r="AJ31" s="144" t="s">
        <v>128</v>
      </c>
      <c r="AK31" s="146" t="s">
        <v>85</v>
      </c>
      <c r="AL31" s="145" t="s">
        <v>86</v>
      </c>
      <c r="AN31" s="147" t="s">
        <v>508</v>
      </c>
      <c r="AO31" s="150">
        <v>10</v>
      </c>
      <c r="AP31" s="151" t="s">
        <v>108</v>
      </c>
      <c r="AR31" s="147">
        <v>20700</v>
      </c>
      <c r="AS31" s="148" cm="1">
        <f t="array" ref="AS31">_xlfn.XLOOKUP(AR31,CaseStudy_Conditions_scenarios!$A$63:$A$100,_xlfn.XLOOKUP(BC$6,CaseStudy_Conditions_scenarios!$B$62:$F$62,CaseStudy_Conditions_scenarios!$B$63:$F$100))</f>
        <v>-21.244897959183675</v>
      </c>
      <c r="AU31" s="147">
        <v>20700</v>
      </c>
      <c r="AV31" s="149" cm="1">
        <f t="array" ref="AV31">_xlfn.XLOOKUP(AR31,CaseStudy_Conditions_scenarios!$A$104:$A$141,_xlfn.XLOOKUP(BC$6,CaseStudy_Conditions_scenarios!$B$103:$F$103,CaseStudy_Conditions_scenarios!$B$104:$F$141))</f>
        <v>318.14999999999998</v>
      </c>
      <c r="AX31" s="152" t="str">
        <f>IF(AY$7=medium_components!$C$234,REPLACE(medium_components!$B259,2,1,"."),REPLACE(medium_components!$E259,2,1,"."))</f>
        <v>2.2</v>
      </c>
      <c r="AY31" s="150">
        <f>IF(AY$7=medium_components!$C$234,medium_components!$C259*9.8*1000,medium_components!$F259*9.8*1000)</f>
        <v>254800</v>
      </c>
      <c r="BE31" s="144" t="s">
        <v>128</v>
      </c>
      <c r="BF31" s="146" t="s">
        <v>85</v>
      </c>
      <c r="BG31" s="145" t="s">
        <v>86</v>
      </c>
      <c r="BI31" s="147" t="s">
        <v>508</v>
      </c>
      <c r="BJ31" s="150">
        <v>10</v>
      </c>
      <c r="BK31" s="151" t="s">
        <v>108</v>
      </c>
      <c r="BM31" s="147">
        <v>20700</v>
      </c>
      <c r="BN31" s="148" cm="1">
        <f t="array" ref="BN31">_xlfn.XLOOKUP(BM31,CaseStudy_Conditions_scenarios!$A$63:$A$100,_xlfn.XLOOKUP(BX$6,CaseStudy_Conditions_scenarios!$B$62:$F$62,CaseStudy_Conditions_scenarios!$B$63:$F$100))</f>
        <v>-12.767627201700353</v>
      </c>
      <c r="BP31" s="147">
        <v>20700</v>
      </c>
      <c r="BQ31" s="149" cm="1">
        <f t="array" ref="BQ31">_xlfn.XLOOKUP(BM31,CaseStudy_Conditions_scenarios!$A$104:$A$141,_xlfn.XLOOKUP(BX$6,CaseStudy_Conditions_scenarios!$B$103:$F$103,CaseStudy_Conditions_scenarios!$B$104:$F$141))</f>
        <v>318.14999999999998</v>
      </c>
      <c r="BS31" s="152" t="str">
        <f>IF(BT$7=medium_components!$C$234,REPLACE(medium_components!$B259,2,1,"."),REPLACE(medium_components!$E259,2,1,"."))</f>
        <v>4.4</v>
      </c>
      <c r="BT31" s="150">
        <f>IF(BT$7=medium_components!$C$234,medium_components!$C259*9.8*1000,medium_components!$F259*9.8*1000)</f>
        <v>131320.00000000003</v>
      </c>
      <c r="BZ31" s="144" t="s">
        <v>128</v>
      </c>
      <c r="CA31" s="146" t="s">
        <v>85</v>
      </c>
      <c r="CB31" s="145" t="s">
        <v>86</v>
      </c>
      <c r="CD31" s="147" t="s">
        <v>508</v>
      </c>
      <c r="CE31" s="150">
        <v>10</v>
      </c>
      <c r="CF31" s="151" t="s">
        <v>108</v>
      </c>
      <c r="CH31" s="147">
        <v>20700</v>
      </c>
      <c r="CI31" s="148" cm="1">
        <f t="array" ref="CI31">_xlfn.XLOOKUP(CH31,CaseStudy_Conditions_scenarios!$A$63:$A$100,_xlfn.XLOOKUP(CS$6,CaseStudy_Conditions_scenarios!$B$62:$F$62,CaseStudy_Conditions_scenarios!$B$63:$F$100))</f>
        <v>-12.767627201700353</v>
      </c>
      <c r="CK31" s="147">
        <v>20700</v>
      </c>
      <c r="CL31" s="149" cm="1">
        <f t="array" ref="CL31">_xlfn.XLOOKUP(CH31,CaseStudy_Conditions_scenarios!$A$104:$A$141,_xlfn.XLOOKUP(CS$6,CaseStudy_Conditions_scenarios!$B$103:$F$103,CaseStudy_Conditions_scenarios!$B$104:$F$141))</f>
        <v>318.14999999999998</v>
      </c>
      <c r="CN31" s="152" t="str">
        <f>IF(CO$7=medium_components!$C$234,REPLACE(medium_components!$B259,2,1,"."),REPLACE(medium_components!$E259,2,1,"."))</f>
        <v>2.2</v>
      </c>
      <c r="CO31" s="150">
        <f>IF(CO$7=medium_components!$C$234,medium_components!$C259*9.8*1000,medium_components!$F259*9.8*1000)</f>
        <v>254800</v>
      </c>
      <c r="CU31" s="144" t="s">
        <v>128</v>
      </c>
      <c r="CV31" s="146" t="s">
        <v>85</v>
      </c>
      <c r="CW31" s="145" t="s">
        <v>86</v>
      </c>
      <c r="CY31" s="147" t="s">
        <v>508</v>
      </c>
      <c r="CZ31" s="134">
        <v>10</v>
      </c>
      <c r="DA31" s="151" t="s">
        <v>108</v>
      </c>
      <c r="DC31" s="144" t="s">
        <v>109</v>
      </c>
      <c r="DD31" s="146" t="s">
        <v>85</v>
      </c>
      <c r="DE31" s="145" t="s">
        <v>86</v>
      </c>
    </row>
    <row r="32" spans="2:109" ht="19.75" customHeight="1" thickBot="1">
      <c r="B32" s="147">
        <v>21600</v>
      </c>
      <c r="C32" s="148" cm="1">
        <f t="array" ref="C32">_xlfn.XLOOKUP(B32,CaseStudy_Conditions_scenarios!$A$63:$A$100,_xlfn.XLOOKUP(M$6,CaseStudy_Conditions_scenarios!$B$62:$F$62,CaseStudy_Conditions_scenarios!$B$63:$F$100))</f>
        <v>25.272622950819674</v>
      </c>
      <c r="E32" s="147">
        <v>21600</v>
      </c>
      <c r="F32" s="149" cm="1">
        <f t="array" ref="F32">_xlfn.XLOOKUP(B32,CaseStudy_Conditions_scenarios!$A$104:$A$141,_xlfn.XLOOKUP(M$6,CaseStudy_Conditions_scenarios!$B$103:$F$103,CaseStudy_Conditions_scenarios!$B$104:$F$141))</f>
        <v>341.15</v>
      </c>
      <c r="H32" s="152" t="str">
        <f>IF(I$7=medium_components!$C$234,REPLACE(medium_components!$B260,2,1,"."),REPLACE(medium_components!$E260,2,1,"."))</f>
        <v>2.3</v>
      </c>
      <c r="I32" s="150">
        <f>IF(I$7=medium_components!$C$234,medium_components!$C260*9.8*1000,medium_components!$F260*9.8*1000)</f>
        <v>230300</v>
      </c>
      <c r="K32" s="144" t="s">
        <v>97</v>
      </c>
      <c r="L32" s="146" t="s">
        <v>85</v>
      </c>
      <c r="M32" s="145" t="s">
        <v>86</v>
      </c>
      <c r="O32" s="147" t="s">
        <v>129</v>
      </c>
      <c r="P32" s="150">
        <f>LOOKUP(LOOKUP(M6,pros_to_pipe),Prosumer_ANE!$B$41:$C$80)*2</f>
        <v>20</v>
      </c>
      <c r="Q32" s="151" t="s">
        <v>23</v>
      </c>
      <c r="S32" s="153" t="s">
        <v>509</v>
      </c>
      <c r="T32" s="150">
        <v>60</v>
      </c>
      <c r="U32" s="155" t="s">
        <v>13</v>
      </c>
      <c r="W32" s="147">
        <v>21600</v>
      </c>
      <c r="X32" s="148" cm="1">
        <f t="array" ref="X32">_xlfn.XLOOKUP(W32,CaseStudy_Conditions_scenarios!$A$63:$A$100,_xlfn.XLOOKUP(AH$6,CaseStudy_Conditions_scenarios!$B$62:$F$62,CaseStudy_Conditions_scenarios!$B$63:$F$100))</f>
        <v>21.507529411764708</v>
      </c>
      <c r="Z32" s="147">
        <v>21600</v>
      </c>
      <c r="AA32" s="149" cm="1">
        <f t="array" ref="AA32">_xlfn.XLOOKUP(W32,CaseStudy_Conditions_scenarios!$A$104:$A$141,_xlfn.XLOOKUP(AH$6,CaseStudy_Conditions_scenarios!$B$103:$F$103,CaseStudy_Conditions_scenarios!$B$104:$F$141))</f>
        <v>341.15</v>
      </c>
      <c r="AC32" s="152" t="str">
        <f>IF(AD$7=medium_components!$C$234,REPLACE(medium_components!$B260,2,1,"."),REPLACE(medium_components!$E260,2,1,"."))</f>
        <v>2.3</v>
      </c>
      <c r="AD32" s="150">
        <f>IF(AD$7=medium_components!$C$234,medium_components!$C260*9.8*1000,medium_components!$F260*9.8*1000)</f>
        <v>230300</v>
      </c>
      <c r="AF32" s="144" t="s">
        <v>97</v>
      </c>
      <c r="AG32" s="146" t="s">
        <v>85</v>
      </c>
      <c r="AH32" s="145" t="s">
        <v>86</v>
      </c>
      <c r="AJ32" s="147" t="s">
        <v>129</v>
      </c>
      <c r="AK32" s="150">
        <f>LOOKUP(LOOKUP(AH6,pros_to_pipe),Prosumer_ANE!$B$41:$C$80)*2</f>
        <v>20</v>
      </c>
      <c r="AL32" s="151" t="s">
        <v>23</v>
      </c>
      <c r="AN32" s="153" t="s">
        <v>509</v>
      </c>
      <c r="AO32" s="150">
        <v>60</v>
      </c>
      <c r="AP32" s="155" t="s">
        <v>13</v>
      </c>
      <c r="AR32" s="147">
        <v>21600</v>
      </c>
      <c r="AS32" s="148" cm="1">
        <f t="array" ref="AS32">_xlfn.XLOOKUP(AR32,CaseStudy_Conditions_scenarios!$A$63:$A$100,_xlfn.XLOOKUP(BC$6,CaseStudy_Conditions_scenarios!$B$62:$F$62,CaseStudy_Conditions_scenarios!$B$63:$F$100))</f>
        <v>-21.244897959183675</v>
      </c>
      <c r="AU32" s="147">
        <v>21600</v>
      </c>
      <c r="AV32" s="149" cm="1">
        <f t="array" ref="AV32">_xlfn.XLOOKUP(AR32,CaseStudy_Conditions_scenarios!$A$104:$A$141,_xlfn.XLOOKUP(BC$6,CaseStudy_Conditions_scenarios!$B$103:$F$103,CaseStudy_Conditions_scenarios!$B$104:$F$141))</f>
        <v>318.14999999999998</v>
      </c>
      <c r="AX32" s="152" t="str">
        <f>IF(AY$7=medium_components!$C$234,REPLACE(medium_components!$B260,2,1,"."),REPLACE(medium_components!$E260,2,1,"."))</f>
        <v>2.3</v>
      </c>
      <c r="AY32" s="150">
        <f>IF(AY$7=medium_components!$C$234,medium_components!$C260*9.8*1000,medium_components!$F260*9.8*1000)</f>
        <v>230300</v>
      </c>
      <c r="BA32" s="144" t="s">
        <v>97</v>
      </c>
      <c r="BB32" s="146" t="s">
        <v>85</v>
      </c>
      <c r="BC32" s="145" t="s">
        <v>86</v>
      </c>
      <c r="BE32" s="147" t="s">
        <v>129</v>
      </c>
      <c r="BF32" s="150">
        <f>LOOKUP(LOOKUP(BC6,pros_to_pipe),Prosumer_ANE!$B$41:$C$80)*2</f>
        <v>20</v>
      </c>
      <c r="BG32" s="151" t="s">
        <v>23</v>
      </c>
      <c r="BI32" s="153" t="s">
        <v>509</v>
      </c>
      <c r="BJ32" s="150">
        <v>60</v>
      </c>
      <c r="BK32" s="155" t="s">
        <v>13</v>
      </c>
      <c r="BM32" s="147">
        <v>21600</v>
      </c>
      <c r="BN32" s="148" cm="1">
        <f t="array" ref="BN32">_xlfn.XLOOKUP(BM32,CaseStudy_Conditions_scenarios!$A$63:$A$100,_xlfn.XLOOKUP(BX$6,CaseStudy_Conditions_scenarios!$B$62:$F$62,CaseStudy_Conditions_scenarios!$B$63:$F$100))</f>
        <v>-12.767627201700353</v>
      </c>
      <c r="BP32" s="147">
        <v>21600</v>
      </c>
      <c r="BQ32" s="149" cm="1">
        <f t="array" ref="BQ32">_xlfn.XLOOKUP(BM32,CaseStudy_Conditions_scenarios!$A$104:$A$141,_xlfn.XLOOKUP(BX$6,CaseStudy_Conditions_scenarios!$B$103:$F$103,CaseStudy_Conditions_scenarios!$B$104:$F$141))</f>
        <v>318.14999999999998</v>
      </c>
      <c r="BS32" s="152"/>
      <c r="BT32" s="150"/>
      <c r="BV32" s="144" t="s">
        <v>97</v>
      </c>
      <c r="BW32" s="146" t="s">
        <v>85</v>
      </c>
      <c r="BX32" s="145" t="s">
        <v>86</v>
      </c>
      <c r="BZ32" s="147" t="s">
        <v>129</v>
      </c>
      <c r="CA32" s="150">
        <f>LOOKUP(LOOKUP(BX6,pros_to_pipe),Prosumer_ANE!$B$41:$C$80)*2</f>
        <v>20</v>
      </c>
      <c r="CB32" s="151" t="s">
        <v>23</v>
      </c>
      <c r="CD32" s="153" t="s">
        <v>509</v>
      </c>
      <c r="CE32" s="154">
        <v>60</v>
      </c>
      <c r="CF32" s="155" t="s">
        <v>13</v>
      </c>
      <c r="CH32" s="147">
        <v>21600</v>
      </c>
      <c r="CI32" s="148" cm="1">
        <f t="array" ref="CI32">_xlfn.XLOOKUP(CH32,CaseStudy_Conditions_scenarios!$A$63:$A$100,_xlfn.XLOOKUP(CS$6,CaseStudy_Conditions_scenarios!$B$62:$F$62,CaseStudy_Conditions_scenarios!$B$63:$F$100))</f>
        <v>-12.767627201700353</v>
      </c>
      <c r="CK32" s="147">
        <v>21600</v>
      </c>
      <c r="CL32" s="149" cm="1">
        <f t="array" ref="CL32">_xlfn.XLOOKUP(CH32,CaseStudy_Conditions_scenarios!$A$104:$A$141,_xlfn.XLOOKUP(CS$6,CaseStudy_Conditions_scenarios!$B$103:$F$103,CaseStudy_Conditions_scenarios!$B$104:$F$141))</f>
        <v>318.14999999999998</v>
      </c>
      <c r="CN32" s="152" t="str">
        <f>IF(CO$7=medium_components!$C$234,REPLACE(medium_components!$B260,2,1,"."),REPLACE(medium_components!$E260,2,1,"."))</f>
        <v>2.3</v>
      </c>
      <c r="CO32" s="150">
        <f>IF(CO$7=medium_components!$C$234,medium_components!$C260*9.8*1000,medium_components!$F260*9.8*1000)</f>
        <v>230300</v>
      </c>
      <c r="CQ32" s="144" t="s">
        <v>97</v>
      </c>
      <c r="CR32" s="146" t="s">
        <v>85</v>
      </c>
      <c r="CS32" s="145" t="s">
        <v>86</v>
      </c>
      <c r="CU32" s="147" t="s">
        <v>129</v>
      </c>
      <c r="CV32" s="150">
        <f>LOOKUP(LOOKUP(CS6,pros_to_pipe),Prosumer_ANE!$B$41:$C$80)*2</f>
        <v>20</v>
      </c>
      <c r="CW32" s="151" t="s">
        <v>23</v>
      </c>
      <c r="CY32" s="153" t="s">
        <v>509</v>
      </c>
      <c r="CZ32" s="156">
        <v>60</v>
      </c>
      <c r="DA32" s="155" t="s">
        <v>13</v>
      </c>
      <c r="DC32" s="147" t="s">
        <v>146</v>
      </c>
      <c r="DD32" s="134" t="s">
        <v>142</v>
      </c>
      <c r="DE32" s="151" t="s">
        <v>17</v>
      </c>
    </row>
    <row r="33" spans="2:109" ht="22.55" customHeight="1">
      <c r="B33" s="147">
        <v>22500</v>
      </c>
      <c r="C33" s="148" cm="1">
        <f t="array" ref="C33">_xlfn.XLOOKUP(B33,CaseStudy_Conditions_scenarios!$A$63:$A$100,_xlfn.XLOOKUP(M$6,CaseStudy_Conditions_scenarios!$B$62:$F$62,CaseStudy_Conditions_scenarios!$B$63:$F$100))</f>
        <v>25.272622950819674</v>
      </c>
      <c r="E33" s="147">
        <v>22500</v>
      </c>
      <c r="F33" s="149" cm="1">
        <f t="array" ref="F33">_xlfn.XLOOKUP(B33,CaseStudy_Conditions_scenarios!$A$104:$A$141,_xlfn.XLOOKUP(M$6,CaseStudy_Conditions_scenarios!$B$103:$F$103,CaseStudy_Conditions_scenarios!$B$104:$F$141))</f>
        <v>341.15</v>
      </c>
      <c r="H33" s="152" t="str">
        <f>IF(I$7=medium_components!$C$234,REPLACE(medium_components!$B261,2,1,"."),REPLACE(medium_components!$E261,2,1,"."))</f>
        <v>2.4</v>
      </c>
      <c r="I33" s="150">
        <f>IF(I$7=medium_components!$C$234,medium_components!$C261*9.8*1000,medium_components!$F261*9.8*1000)</f>
        <v>211680.00000000003</v>
      </c>
      <c r="K33" s="147" t="s">
        <v>99</v>
      </c>
      <c r="L33" s="134">
        <v>1.5</v>
      </c>
      <c r="M33" s="151"/>
      <c r="O33" s="147" t="s">
        <v>130</v>
      </c>
      <c r="P33" s="162">
        <f>LOOKUP(LOOKUP(M6,pros_to_pipe),Prosumer_ANE!$B$41:$S$80)</f>
        <v>1.7936925697520658</v>
      </c>
      <c r="Q33" s="151"/>
      <c r="T33" s="166"/>
      <c r="W33" s="147">
        <v>22500</v>
      </c>
      <c r="X33" s="148" cm="1">
        <f t="array" ref="X33">_xlfn.XLOOKUP(W33,CaseStudy_Conditions_scenarios!$A$63:$A$100,_xlfn.XLOOKUP(AH$6,CaseStudy_Conditions_scenarios!$B$62:$F$62,CaseStudy_Conditions_scenarios!$B$63:$F$100))</f>
        <v>21.507529411764708</v>
      </c>
      <c r="Z33" s="147">
        <v>22500</v>
      </c>
      <c r="AA33" s="149" cm="1">
        <f t="array" ref="AA33">_xlfn.XLOOKUP(W33,CaseStudy_Conditions_scenarios!$A$104:$A$141,_xlfn.XLOOKUP(AH$6,CaseStudy_Conditions_scenarios!$B$103:$F$103,CaseStudy_Conditions_scenarios!$B$104:$F$141))</f>
        <v>341.15</v>
      </c>
      <c r="AC33" s="152" t="str">
        <f>IF(AD$7=medium_components!$C$234,REPLACE(medium_components!$B261,2,1,"."),REPLACE(medium_components!$E261,2,1,"."))</f>
        <v>2.4</v>
      </c>
      <c r="AD33" s="150">
        <f>IF(AD$7=medium_components!$C$234,medium_components!$C261*9.8*1000,medium_components!$F261*9.8*1000)</f>
        <v>211680.00000000003</v>
      </c>
      <c r="AF33" s="147" t="s">
        <v>99</v>
      </c>
      <c r="AG33" s="134">
        <v>1.5</v>
      </c>
      <c r="AH33" s="151"/>
      <c r="AJ33" s="147" t="s">
        <v>130</v>
      </c>
      <c r="AK33" s="162">
        <f>LOOKUP(LOOKUP(AH6,pros_to_pipe),Prosumer_ANE!$B$41:$S$80)</f>
        <v>1.8453670495482155</v>
      </c>
      <c r="AL33" s="151"/>
      <c r="AO33" s="166"/>
      <c r="AR33" s="147">
        <v>22500</v>
      </c>
      <c r="AS33" s="148" cm="1">
        <f t="array" ref="AS33">_xlfn.XLOOKUP(AR33,CaseStudy_Conditions_scenarios!$A$63:$A$100,_xlfn.XLOOKUP(BC$6,CaseStudy_Conditions_scenarios!$B$62:$F$62,CaseStudy_Conditions_scenarios!$B$63:$F$100))</f>
        <v>-21.244897959183675</v>
      </c>
      <c r="AU33" s="147">
        <v>22500</v>
      </c>
      <c r="AV33" s="149" cm="1">
        <f t="array" ref="AV33">_xlfn.XLOOKUP(AR33,CaseStudy_Conditions_scenarios!$A$104:$A$141,_xlfn.XLOOKUP(BC$6,CaseStudy_Conditions_scenarios!$B$103:$F$103,CaseStudy_Conditions_scenarios!$B$104:$F$141))</f>
        <v>318.14999999999998</v>
      </c>
      <c r="AX33" s="152" t="str">
        <f>IF(AY$7=medium_components!$C$234,REPLACE(medium_components!$B261,2,1,"."),REPLACE(medium_components!$E261,2,1,"."))</f>
        <v>2.4</v>
      </c>
      <c r="AY33" s="150">
        <f>IF(AY$7=medium_components!$C$234,medium_components!$C261*9.8*1000,medium_components!$F261*9.8*1000)</f>
        <v>211680.00000000003</v>
      </c>
      <c r="BA33" s="147" t="s">
        <v>99</v>
      </c>
      <c r="BB33" s="134">
        <v>1.5</v>
      </c>
      <c r="BC33" s="151"/>
      <c r="BE33" s="147" t="s">
        <v>130</v>
      </c>
      <c r="BF33" s="162">
        <f>LOOKUP(LOOKUP(BC6,pros_to_pipe),Prosumer_ANE!$B$41:$S$80)</f>
        <v>1.8494719353169626</v>
      </c>
      <c r="BG33" s="151"/>
      <c r="BJ33" s="166"/>
      <c r="BM33" s="147">
        <v>22500</v>
      </c>
      <c r="BN33" s="148" cm="1">
        <f t="array" ref="BN33">_xlfn.XLOOKUP(BM33,CaseStudy_Conditions_scenarios!$A$63:$A$100,_xlfn.XLOOKUP(BX$6,CaseStudy_Conditions_scenarios!$B$62:$F$62,CaseStudy_Conditions_scenarios!$B$63:$F$100))</f>
        <v>-12.767627201700353</v>
      </c>
      <c r="BP33" s="147">
        <v>22500</v>
      </c>
      <c r="BQ33" s="149" cm="1">
        <f t="array" ref="BQ33">_xlfn.XLOOKUP(BM33,CaseStudy_Conditions_scenarios!$A$104:$A$141,_xlfn.XLOOKUP(BX$6,CaseStudy_Conditions_scenarios!$B$103:$F$103,CaseStudy_Conditions_scenarios!$B$104:$F$141))</f>
        <v>318.14999999999998</v>
      </c>
      <c r="BS33" s="152"/>
      <c r="BT33" s="150"/>
      <c r="BV33" s="147" t="s">
        <v>99</v>
      </c>
      <c r="BW33" s="134">
        <v>1.5</v>
      </c>
      <c r="BX33" s="151"/>
      <c r="BZ33" s="147" t="s">
        <v>130</v>
      </c>
      <c r="CA33" s="162">
        <f>LOOKUP(LOOKUP(BX6,pros_to_pipe),Prosumer_ANE!$B$41:$S$80)</f>
        <v>1.2824839861637973</v>
      </c>
      <c r="CB33" s="151"/>
      <c r="CE33" s="166"/>
      <c r="CH33" s="147">
        <v>22500</v>
      </c>
      <c r="CI33" s="148" cm="1">
        <f t="array" ref="CI33">_xlfn.XLOOKUP(CH33,CaseStudy_Conditions_scenarios!$A$63:$A$100,_xlfn.XLOOKUP(CS$6,CaseStudy_Conditions_scenarios!$B$62:$F$62,CaseStudy_Conditions_scenarios!$B$63:$F$100))</f>
        <v>-12.767627201700353</v>
      </c>
      <c r="CK33" s="147">
        <v>22500</v>
      </c>
      <c r="CL33" s="149" cm="1">
        <f t="array" ref="CL33">_xlfn.XLOOKUP(CH33,CaseStudy_Conditions_scenarios!$A$104:$A$141,_xlfn.XLOOKUP(CS$6,CaseStudy_Conditions_scenarios!$B$103:$F$103,CaseStudy_Conditions_scenarios!$B$104:$F$141))</f>
        <v>318.14999999999998</v>
      </c>
      <c r="CN33" s="152" t="str">
        <f>IF(CO$7=medium_components!$C$234,REPLACE(medium_components!$B261,2,1,"."),REPLACE(medium_components!$E261,2,1,"."))</f>
        <v>2.4</v>
      </c>
      <c r="CO33" s="150">
        <f>IF(CO$7=medium_components!$C$234,medium_components!$C261*9.8*1000,medium_components!$F261*9.8*1000)</f>
        <v>211680.00000000003</v>
      </c>
      <c r="CQ33" s="147" t="s">
        <v>99</v>
      </c>
      <c r="CR33" s="134">
        <v>1.5</v>
      </c>
      <c r="CS33" s="151"/>
      <c r="CU33" s="147" t="s">
        <v>130</v>
      </c>
      <c r="CV33" s="162">
        <f>LOOKUP(LOOKUP(CS6,pros_to_pipe),Prosumer_ANE!$B$41:$S$80)</f>
        <v>1.8494719353169626</v>
      </c>
      <c r="CW33" s="151"/>
      <c r="CZ33" s="166"/>
      <c r="DC33" s="147" t="s">
        <v>132</v>
      </c>
      <c r="DD33" s="157">
        <f>LOOKUP(DD35*1000,medium_components!$K$31:$M$48)</f>
        <v>6.293266205160478</v>
      </c>
      <c r="DE33" s="151" t="s">
        <v>150</v>
      </c>
    </row>
    <row r="34" spans="2:109">
      <c r="B34" s="147">
        <v>23400</v>
      </c>
      <c r="C34" s="148" cm="1">
        <f t="array" ref="C34">_xlfn.XLOOKUP(B34,CaseStudy_Conditions_scenarios!$A$63:$A$100,_xlfn.XLOOKUP(M$6,CaseStudy_Conditions_scenarios!$B$62:$F$62,CaseStudy_Conditions_scenarios!$B$63:$F$100))</f>
        <v>12.636311475409837</v>
      </c>
      <c r="E34" s="147">
        <v>23400</v>
      </c>
      <c r="F34" s="149" cm="1">
        <f t="array" ref="F34">_xlfn.XLOOKUP(B34,CaseStudy_Conditions_scenarios!$A$104:$A$141,_xlfn.XLOOKUP(M$6,CaseStudy_Conditions_scenarios!$B$103:$F$103,CaseStudy_Conditions_scenarios!$B$104:$F$141))</f>
        <v>341.15</v>
      </c>
      <c r="K34" s="147" t="s">
        <v>100</v>
      </c>
      <c r="L34" s="134">
        <v>35</v>
      </c>
      <c r="M34" s="151" t="s">
        <v>108</v>
      </c>
      <c r="O34" s="147" t="s">
        <v>131</v>
      </c>
      <c r="P34" s="150">
        <f>LOOKUP(LOOKUP(M6,pros_to_pipe),Prosumer_ANE!$B$41:$L$80)/1000</f>
        <v>2.7300000000000001E-2</v>
      </c>
      <c r="Q34" s="151" t="s">
        <v>23</v>
      </c>
      <c r="T34" s="166"/>
      <c r="W34" s="147">
        <v>23400</v>
      </c>
      <c r="X34" s="148" cm="1">
        <f t="array" ref="X34">_xlfn.XLOOKUP(W34,CaseStudy_Conditions_scenarios!$A$63:$A$100,_xlfn.XLOOKUP(AH$6,CaseStudy_Conditions_scenarios!$B$62:$F$62,CaseStudy_Conditions_scenarios!$B$63:$F$100))</f>
        <v>10.753764705882354</v>
      </c>
      <c r="Z34" s="147">
        <v>23400</v>
      </c>
      <c r="AA34" s="149" cm="1">
        <f t="array" ref="AA34">_xlfn.XLOOKUP(W34,CaseStudy_Conditions_scenarios!$A$104:$A$141,_xlfn.XLOOKUP(AH$6,CaseStudy_Conditions_scenarios!$B$103:$F$103,CaseStudy_Conditions_scenarios!$B$104:$F$141))</f>
        <v>341.15</v>
      </c>
      <c r="AF34" s="147" t="s">
        <v>100</v>
      </c>
      <c r="AG34" s="134">
        <v>35</v>
      </c>
      <c r="AH34" s="151" t="s">
        <v>108</v>
      </c>
      <c r="AJ34" s="147" t="s">
        <v>131</v>
      </c>
      <c r="AK34" s="150">
        <f>LOOKUP(LOOKUP(AH6,pros_to_pipe),Prosumer_ANE!$B$41:$L$80)/1000</f>
        <v>2.7300000000000001E-2</v>
      </c>
      <c r="AL34" s="151" t="s">
        <v>23</v>
      </c>
      <c r="AO34" s="166"/>
      <c r="AR34" s="147">
        <v>23400</v>
      </c>
      <c r="AS34" s="148" cm="1">
        <f t="array" ref="AS34">_xlfn.XLOOKUP(AR34,CaseStudy_Conditions_scenarios!$A$63:$A$100,_xlfn.XLOOKUP(BC$6,CaseStudy_Conditions_scenarios!$B$62:$F$62,CaseStudy_Conditions_scenarios!$B$63:$F$100))</f>
        <v>-10.622448979591837</v>
      </c>
      <c r="AU34" s="147">
        <v>23400</v>
      </c>
      <c r="AV34" s="149" cm="1">
        <f t="array" ref="AV34">_xlfn.XLOOKUP(AR34,CaseStudy_Conditions_scenarios!$A$104:$A$141,_xlfn.XLOOKUP(BC$6,CaseStudy_Conditions_scenarios!$B$103:$F$103,CaseStudy_Conditions_scenarios!$B$104:$F$141))</f>
        <v>318.14999999999998</v>
      </c>
      <c r="BA34" s="147" t="s">
        <v>100</v>
      </c>
      <c r="BB34" s="134">
        <v>35</v>
      </c>
      <c r="BC34" s="151" t="s">
        <v>108</v>
      </c>
      <c r="BE34" s="147" t="s">
        <v>131</v>
      </c>
      <c r="BF34" s="150">
        <f>LOOKUP(LOOKUP(BC6,pros_to_pipe),Prosumer_ANE!$B$41:$L$80)/1000</f>
        <v>2.7300000000000001E-2</v>
      </c>
      <c r="BG34" s="151" t="s">
        <v>23</v>
      </c>
      <c r="BJ34" s="166"/>
      <c r="BM34" s="147">
        <v>23400</v>
      </c>
      <c r="BN34" s="148" cm="1">
        <f t="array" ref="BN34">_xlfn.XLOOKUP(BM34,CaseStudy_Conditions_scenarios!$A$63:$A$100,_xlfn.XLOOKUP(BX$6,CaseStudy_Conditions_scenarios!$B$62:$F$62,CaseStudy_Conditions_scenarios!$B$63:$F$100))</f>
        <v>-6.3838136008501767</v>
      </c>
      <c r="BP34" s="147">
        <v>23400</v>
      </c>
      <c r="BQ34" s="149" cm="1">
        <f t="array" ref="BQ34">_xlfn.XLOOKUP(BM34,CaseStudy_Conditions_scenarios!$A$104:$A$141,_xlfn.XLOOKUP(BX$6,CaseStudy_Conditions_scenarios!$B$103:$F$103,CaseStudy_Conditions_scenarios!$B$104:$F$141))</f>
        <v>318.14999999999998</v>
      </c>
      <c r="BV34" s="147" t="s">
        <v>100</v>
      </c>
      <c r="BW34" s="134">
        <v>35</v>
      </c>
      <c r="BX34" s="151" t="s">
        <v>108</v>
      </c>
      <c r="BZ34" s="147" t="s">
        <v>131</v>
      </c>
      <c r="CA34" s="150">
        <f>LOOKUP(LOOKUP(BX6,pros_to_pipe),Prosumer_ANE!$B$41:$L$80)/1000</f>
        <v>3.5999999999999997E-2</v>
      </c>
      <c r="CB34" s="151" t="s">
        <v>23</v>
      </c>
      <c r="CE34" s="166"/>
      <c r="CH34" s="147">
        <v>23400</v>
      </c>
      <c r="CI34" s="148" cm="1">
        <f t="array" ref="CI34">_xlfn.XLOOKUP(CH34,CaseStudy_Conditions_scenarios!$A$63:$A$100,_xlfn.XLOOKUP(CS$6,CaseStudy_Conditions_scenarios!$B$62:$F$62,CaseStudy_Conditions_scenarios!$B$63:$F$100))</f>
        <v>-6.3838136008501767</v>
      </c>
      <c r="CK34" s="147">
        <v>23400</v>
      </c>
      <c r="CL34" s="149" cm="1">
        <f t="array" ref="CL34">_xlfn.XLOOKUP(CH34,CaseStudy_Conditions_scenarios!$A$104:$A$141,_xlfn.XLOOKUP(CS$6,CaseStudy_Conditions_scenarios!$B$103:$F$103,CaseStudy_Conditions_scenarios!$B$104:$F$141))</f>
        <v>318.14999999999998</v>
      </c>
      <c r="CQ34" s="147" t="s">
        <v>100</v>
      </c>
      <c r="CR34" s="134">
        <v>35</v>
      </c>
      <c r="CS34" s="151" t="s">
        <v>108</v>
      </c>
      <c r="CU34" s="147" t="s">
        <v>131</v>
      </c>
      <c r="CV34" s="150">
        <f>LOOKUP(LOOKUP(CS6,pros_to_pipe),Prosumer_ANE!$B$41:$L$80)/1000</f>
        <v>2.7300000000000001E-2</v>
      </c>
      <c r="CW34" s="151" t="s">
        <v>23</v>
      </c>
      <c r="CZ34" s="166"/>
      <c r="DC34" s="147" t="s">
        <v>147</v>
      </c>
      <c r="DD34" s="150">
        <f>LOOKUP(DE30,Prosumer_ANE!$B$41:$C$80)</f>
        <v>40</v>
      </c>
      <c r="DE34" s="151" t="s">
        <v>151</v>
      </c>
    </row>
    <row r="35" spans="2:109">
      <c r="B35" s="147">
        <v>24300</v>
      </c>
      <c r="C35" s="148" cm="1">
        <f t="array" ref="C35">_xlfn.XLOOKUP(B35,CaseStudy_Conditions_scenarios!$A$63:$A$100,_xlfn.XLOOKUP(M$6,CaseStudy_Conditions_scenarios!$B$62:$F$62,CaseStudy_Conditions_scenarios!$B$63:$F$100))</f>
        <v>6.3181557377049185</v>
      </c>
      <c r="E35" s="147">
        <v>24300</v>
      </c>
      <c r="F35" s="149" cm="1">
        <f t="array" ref="F35">_xlfn.XLOOKUP(B35,CaseStudy_Conditions_scenarios!$A$104:$A$141,_xlfn.XLOOKUP(M$6,CaseStudy_Conditions_scenarios!$B$103:$F$103,CaseStudy_Conditions_scenarios!$B$104:$F$141))</f>
        <v>341.15</v>
      </c>
      <c r="H35" s="109" t="str">
        <f>"{"&amp;H9&amp;","&amp;H10&amp;","&amp;H11&amp;","&amp;H12&amp;","&amp;H13&amp;","&amp;H14&amp;","&amp;H15&amp;","&amp;H16&amp;","&amp;H17&amp;","&amp;H18&amp;","&amp;H19&amp;","&amp;H20&amp;","&amp;H21&amp;","&amp;H22&amp;","&amp;H23&amp;","&amp;H24&amp;","&amp;H25&amp;","&amp;H26&amp;","&amp;H27&amp;","&amp;H28&amp;","&amp;H29&amp;","&amp;H30&amp;","&amp;H31&amp;","&amp;H32&amp;","&amp;H33&amp;"}"&amp;"/"&amp;3600</f>
        <v>{0.0,0.1,0.2,0.3,0.4,0.5,0.6,0.7,0.8,0.9,1.0,1.1,1.2,1.3,1.4,1.5,1.6,1.7,1.8,1.9,2.0,2.1,2.2,2.3,2.4}/3600</v>
      </c>
      <c r="I35" s="109" t="str">
        <f>"{"&amp;I9&amp;","&amp;I10&amp;","&amp;I11&amp;","&amp;I12&amp;","&amp;I13&amp;","&amp;I14&amp;","&amp;I15&amp;","&amp;I16&amp;","&amp;I17&amp;","&amp;I18&amp;","&amp;I19&amp;","&amp;I20&amp;","&amp;I21&amp;","&amp;I22&amp;","&amp;I23&amp;","&amp;I24&amp;","&amp;I25&amp;","&amp;I26&amp;","&amp;I27&amp;","&amp;I28&amp;","&amp;I29&amp;","&amp;I30&amp;","&amp;I31&amp;","&amp;I32&amp;","&amp;I33&amp;"}"</f>
        <v>{426300,426300,424340,423360,422380,418460,416500,414540,410620,404740,400820,394940,389060,379260,367500,359660,349860,334180,320460,306740,291060,268520,254800,230300,211680}</v>
      </c>
      <c r="K35" s="147" t="s">
        <v>101</v>
      </c>
      <c r="L35" s="134">
        <v>0.1</v>
      </c>
      <c r="M35" s="151" t="s">
        <v>108</v>
      </c>
      <c r="O35" s="147" t="s">
        <v>132</v>
      </c>
      <c r="P35" s="157">
        <f>LOOKUP(P34*1000,medium_components!$K$31:$M$48)</f>
        <v>6.3938618925831197</v>
      </c>
      <c r="Q35" s="151" t="s">
        <v>137</v>
      </c>
      <c r="T35" s="166"/>
      <c r="W35" s="147">
        <v>24300</v>
      </c>
      <c r="X35" s="148" cm="1">
        <f t="array" ref="X35">_xlfn.XLOOKUP(W35,CaseStudy_Conditions_scenarios!$A$63:$A$100,_xlfn.XLOOKUP(AH$6,CaseStudy_Conditions_scenarios!$B$62:$F$62,CaseStudy_Conditions_scenarios!$B$63:$F$100))</f>
        <v>5.3768823529411769</v>
      </c>
      <c r="Z35" s="147">
        <v>24300</v>
      </c>
      <c r="AA35" s="149" cm="1">
        <f t="array" ref="AA35">_xlfn.XLOOKUP(W35,CaseStudy_Conditions_scenarios!$A$104:$A$141,_xlfn.XLOOKUP(AH$6,CaseStudy_Conditions_scenarios!$B$103:$F$103,CaseStudy_Conditions_scenarios!$B$104:$F$141))</f>
        <v>341.15</v>
      </c>
      <c r="AC35" s="109" t="str">
        <f>"{"&amp;AC9&amp;","&amp;AC10&amp;","&amp;AC11&amp;","&amp;AC12&amp;","&amp;AC13&amp;","&amp;AC14&amp;","&amp;AC15&amp;","&amp;AC16&amp;","&amp;AC17&amp;","&amp;AC18&amp;","&amp;AC19&amp;","&amp;AC20&amp;","&amp;AC21&amp;","&amp;AC22&amp;","&amp;AC23&amp;","&amp;AC24&amp;","&amp;AC25&amp;","&amp;AC26&amp;","&amp;AC27&amp;","&amp;AC28&amp;","&amp;AC29&amp;","&amp;AC30&amp;","&amp;AC31&amp;","&amp;AC32&amp;","&amp;AC33&amp;"}"&amp;"/"&amp;3600</f>
        <v>{0.0,0.1,0.2,0.3,0.4,0.5,0.6,0.7,0.8,0.9,1.0,1.1,1.2,1.3,1.4,1.5,1.6,1.7,1.8,1.9,2.0,2.1,2.2,2.3,2.4}/3600</v>
      </c>
      <c r="AD35" s="109" t="str">
        <f>"{"&amp;AD9&amp;","&amp;AD10&amp;","&amp;AD11&amp;","&amp;AD12&amp;","&amp;AD13&amp;","&amp;AD14&amp;","&amp;AD15&amp;","&amp;AD16&amp;","&amp;AD17&amp;","&amp;AD18&amp;","&amp;AD19&amp;","&amp;AD20&amp;","&amp;AD21&amp;","&amp;AD22&amp;","&amp;AD23&amp;","&amp;AD24&amp;","&amp;AD25&amp;","&amp;AD26&amp;","&amp;AD27&amp;","&amp;AD28&amp;","&amp;AD29&amp;","&amp;AD30&amp;","&amp;AD31&amp;","&amp;AD32&amp;","&amp;AD33&amp;"}"</f>
        <v>{426300,426300,424340,423360,422380,418460,416500,414540,410620,404740,400820,394940,389060,379260,367500,359660,349860,334180,320460,306740,291060,268520,254800,230300,211680}</v>
      </c>
      <c r="AF35" s="147" t="s">
        <v>101</v>
      </c>
      <c r="AG35" s="134">
        <v>0.1</v>
      </c>
      <c r="AH35" s="151" t="s">
        <v>108</v>
      </c>
      <c r="AJ35" s="147" t="s">
        <v>132</v>
      </c>
      <c r="AK35" s="157">
        <f>LOOKUP(AK34*1000,medium_components!$K$31:$M$48)</f>
        <v>6.3938618925831197</v>
      </c>
      <c r="AL35" s="151" t="s">
        <v>137</v>
      </c>
      <c r="AO35" s="166"/>
      <c r="AR35" s="147">
        <v>24300</v>
      </c>
      <c r="AS35" s="148" cm="1">
        <f t="array" ref="AS35">_xlfn.XLOOKUP(AR35,CaseStudy_Conditions_scenarios!$A$63:$A$100,_xlfn.XLOOKUP(BC$6,CaseStudy_Conditions_scenarios!$B$62:$F$62,CaseStudy_Conditions_scenarios!$B$63:$F$100))</f>
        <v>4.0729304111258688</v>
      </c>
      <c r="AU35" s="147">
        <v>24300</v>
      </c>
      <c r="AV35" s="149" cm="1">
        <f t="array" ref="AV35">_xlfn.XLOOKUP(AR35,CaseStudy_Conditions_scenarios!$A$104:$A$141,_xlfn.XLOOKUP(BC$6,CaseStudy_Conditions_scenarios!$B$103:$F$103,CaseStudy_Conditions_scenarios!$B$104:$F$141))</f>
        <v>341.15</v>
      </c>
      <c r="AX35" s="109" t="str">
        <f>"{"&amp;AX9&amp;","&amp;AX10&amp;","&amp;AX11&amp;","&amp;AX12&amp;","&amp;AX13&amp;","&amp;AX14&amp;","&amp;AX15&amp;","&amp;AX16&amp;","&amp;AX17&amp;","&amp;AX18&amp;","&amp;AX19&amp;","&amp;AX20&amp;","&amp;AX21&amp;","&amp;AX22&amp;","&amp;AX23&amp;","&amp;AX24&amp;","&amp;AX25&amp;","&amp;AX26&amp;","&amp;AX27&amp;","&amp;AX28&amp;","&amp;AX29&amp;","&amp;AX30&amp;","&amp;AX31&amp;","&amp;AX32&amp;","&amp;AX33&amp;"}"&amp;"/"&amp;3600</f>
        <v>{0.0,0.1,0.2,0.3,0.4,0.5,0.6,0.7,0.8,0.9,1.0,1.1,1.2,1.3,1.4,1.5,1.6,1.7,1.8,1.9,2.0,2.1,2.2,2.3,2.4}/3600</v>
      </c>
      <c r="AY35" s="109" t="str">
        <f>"{"&amp;AY9&amp;","&amp;AY10&amp;","&amp;AY11&amp;","&amp;AY12&amp;","&amp;AY13&amp;","&amp;AY14&amp;","&amp;AY15&amp;","&amp;AY16&amp;","&amp;AY17&amp;","&amp;AY18&amp;","&amp;AY19&amp;","&amp;AY20&amp;","&amp;AY21&amp;","&amp;AY22&amp;","&amp;AY23&amp;","&amp;AY24&amp;","&amp;AY25&amp;","&amp;AY26&amp;","&amp;AY27&amp;","&amp;AY28&amp;","&amp;AY29&amp;","&amp;AY30&amp;","&amp;AY31&amp;","&amp;AY32&amp;","&amp;AY33&amp;"}"</f>
        <v>{426300,426300,424340,423360,422380,418460,416500,414540,410620,404740,400820,394940,389060,379260,367500,359660,349860,334180,320460,306740,291060,268520,254800,230300,211680}</v>
      </c>
      <c r="BA35" s="147" t="s">
        <v>101</v>
      </c>
      <c r="BB35" s="134">
        <v>0.1</v>
      </c>
      <c r="BC35" s="151" t="s">
        <v>108</v>
      </c>
      <c r="BE35" s="147" t="s">
        <v>132</v>
      </c>
      <c r="BF35" s="157">
        <f>LOOKUP(BF34*1000,medium_components!$K$31:$M$48)</f>
        <v>6.3938618925831197</v>
      </c>
      <c r="BG35" s="151" t="s">
        <v>137</v>
      </c>
      <c r="BJ35" s="166"/>
      <c r="BM35" s="147">
        <v>24300</v>
      </c>
      <c r="BN35" s="148" cm="1">
        <f t="array" ref="BN35">_xlfn.XLOOKUP(BM35,CaseStudy_Conditions_scenarios!$A$63:$A$100,_xlfn.XLOOKUP(BX$6,CaseStudy_Conditions_scenarios!$B$62:$F$62,CaseStudy_Conditions_scenarios!$B$63:$F$100))</f>
        <v>-10.456744011976046</v>
      </c>
      <c r="BP35" s="147">
        <v>24300</v>
      </c>
      <c r="BQ35" s="149" cm="1">
        <f t="array" ref="BQ35">_xlfn.XLOOKUP(BM35,CaseStudy_Conditions_scenarios!$A$104:$A$141,_xlfn.XLOOKUP(BX$6,CaseStudy_Conditions_scenarios!$B$103:$F$103,CaseStudy_Conditions_scenarios!$B$104:$F$141))</f>
        <v>318.14999999999998</v>
      </c>
      <c r="BS35" s="109" t="str">
        <f>"{"&amp;BS9&amp;","&amp;BS10&amp;","&amp;BS11&amp;","&amp;BS12&amp;","&amp;BS13&amp;","&amp;BS14&amp;","&amp;BS15&amp;","&amp;BS16&amp;","&amp;BS17&amp;","&amp;BS18&amp;","&amp;BS19&amp;","&amp;BS20&amp;","&amp;BS21&amp;","&amp;BS22&amp;","&amp;BS23&amp;","&amp;BS24&amp;","&amp;BS25&amp;","&amp;BS26&amp;","&amp;BS27&amp;","&amp;BS28&amp;","&amp;BS29&amp;","&amp;BS30&amp;","&amp;BS31&amp;","&amp;BS32&amp;","&amp;BS33&amp;"}"&amp;"/"&amp;3600</f>
        <v>{0.0,0.2,0.4,0.6,0.8,1.0,1.2,1.4,1.6,1.8,2.0,2.2,2.4,2.6,2.8,3.0,3.2,3.4,3.6,3.8,4.0,4.2,4.4,,}/3600</v>
      </c>
      <c r="BT35" s="109" t="str">
        <f>"{"&amp;BT9&amp;","&amp;BT10&amp;","&amp;BT11&amp;","&amp;BT12&amp;","&amp;BT13&amp;","&amp;BT14&amp;","&amp;BT15&amp;","&amp;BT16&amp;","&amp;BT17&amp;","&amp;BT18&amp;","&amp;BT19&amp;","&amp;BT20&amp;","&amp;BT21&amp;","&amp;BT22&amp;","&amp;BT23&amp;","&amp;BT24&amp;","&amp;BT25&amp;","&amp;BT26&amp;","&amp;BT27&amp;","&amp;BT28&amp;","&amp;BT29&amp;","&amp;BT30&amp;","&amp;BT31&amp;","&amp;BT32&amp;","&amp;BT33&amp;"}"</f>
        <v>{325360,321440,316540,314580,310660,306740,302820,298900,294000,287140,282240,276360,267540,257740,248920,239120,226380,213640,199920,184240,168560,152880,131320,,}</v>
      </c>
      <c r="BV35" s="147" t="s">
        <v>101</v>
      </c>
      <c r="BW35" s="134">
        <v>0.1</v>
      </c>
      <c r="BX35" s="151" t="s">
        <v>108</v>
      </c>
      <c r="BZ35" s="147" t="s">
        <v>132</v>
      </c>
      <c r="CA35" s="157">
        <f>LOOKUP(CA34*1000,medium_components!$K$31:$M$48)</f>
        <v>6.293266205160478</v>
      </c>
      <c r="CB35" s="151" t="s">
        <v>137</v>
      </c>
      <c r="CE35" s="166"/>
      <c r="CH35" s="147">
        <v>24300</v>
      </c>
      <c r="CI35" s="148" cm="1">
        <f t="array" ref="CI35">_xlfn.XLOOKUP(CH35,CaseStudy_Conditions_scenarios!$A$63:$A$100,_xlfn.XLOOKUP(CS$6,CaseStudy_Conditions_scenarios!$B$62:$F$62,CaseStudy_Conditions_scenarios!$B$63:$F$100))</f>
        <v>-5.3112244897959187</v>
      </c>
      <c r="CK35" s="147">
        <v>24300</v>
      </c>
      <c r="CL35" s="149" cm="1">
        <f t="array" ref="CL35">_xlfn.XLOOKUP(CH35,CaseStudy_Conditions_scenarios!$A$104:$A$141,_xlfn.XLOOKUP(CS$6,CaseStudy_Conditions_scenarios!$B$103:$F$103,CaseStudy_Conditions_scenarios!$B$104:$F$141))</f>
        <v>318.14999999999998</v>
      </c>
      <c r="CN35" s="109" t="str">
        <f>"{"&amp;CN9&amp;","&amp;CN10&amp;","&amp;CN11&amp;","&amp;CN12&amp;","&amp;CN13&amp;","&amp;CN14&amp;","&amp;CN15&amp;","&amp;CN16&amp;","&amp;CN17&amp;","&amp;CN18&amp;","&amp;CN19&amp;","&amp;CN20&amp;","&amp;CN21&amp;","&amp;CN22&amp;","&amp;CN23&amp;","&amp;CN24&amp;","&amp;CN25&amp;","&amp;CN26&amp;","&amp;CN27&amp;","&amp;CN28&amp;","&amp;CN29&amp;","&amp;CN30&amp;","&amp;CN31&amp;","&amp;CN32&amp;","&amp;CN33&amp;"}"&amp;"/"&amp;3600</f>
        <v>{0.0,0.1,0.2,0.3,0.4,0.5,0.6,0.7,0.8,0.9,1.0,1.1,1.2,1.3,1.4,1.5,1.6,1.7,1.8,1.9,2.0,2.1,2.2,2.3,2.4}/3600</v>
      </c>
      <c r="CO35" s="109" t="str">
        <f>"{"&amp;CO9&amp;","&amp;CO10&amp;","&amp;CO11&amp;","&amp;CO12&amp;","&amp;CO13&amp;","&amp;CO14&amp;","&amp;CO15&amp;","&amp;CO16&amp;","&amp;CO17&amp;","&amp;CO18&amp;","&amp;CO19&amp;","&amp;CO20&amp;","&amp;CO21&amp;","&amp;CO22&amp;","&amp;CO23&amp;","&amp;CO24&amp;","&amp;CO25&amp;","&amp;CO26&amp;","&amp;CO27&amp;","&amp;CO28&amp;","&amp;CO29&amp;","&amp;CO30&amp;","&amp;CO31&amp;","&amp;CO32&amp;","&amp;CO33&amp;"}"</f>
        <v>{426300,426300,424340,423360,422380,418460,416500,414540,410620,404740,400820,394940,389060,379260,367500,359660,349860,334180,320460,306740,291060,268520,254800,230300,211680}</v>
      </c>
      <c r="CQ35" s="147" t="s">
        <v>101</v>
      </c>
      <c r="CR35" s="134">
        <v>0.1</v>
      </c>
      <c r="CS35" s="151" t="s">
        <v>108</v>
      </c>
      <c r="CU35" s="147" t="s">
        <v>132</v>
      </c>
      <c r="CV35" s="157">
        <f>LOOKUP(CV34*1000,medium_components!$K$31:$M$48)</f>
        <v>6.3938618925831197</v>
      </c>
      <c r="CW35" s="151" t="s">
        <v>137</v>
      </c>
      <c r="CZ35" s="166"/>
      <c r="DC35" s="147" t="s">
        <v>148</v>
      </c>
      <c r="DD35" s="150">
        <f>LOOKUP(DE30,Prosumer_ANE!$B$41:$L$80)/1000</f>
        <v>3.5999999999999997E-2</v>
      </c>
      <c r="DE35" s="151" t="s">
        <v>152</v>
      </c>
    </row>
    <row r="36" spans="2:109" ht="15.65" thickBot="1">
      <c r="B36" s="147">
        <v>25200</v>
      </c>
      <c r="C36" s="148" cm="1">
        <f t="array" ref="C36">_xlfn.XLOOKUP(B36,CaseStudy_Conditions_scenarios!$A$63:$A$100,_xlfn.XLOOKUP(M$6,CaseStudy_Conditions_scenarios!$B$62:$F$62,CaseStudy_Conditions_scenarios!$B$63:$F$100))</f>
        <v>12.636311475409837</v>
      </c>
      <c r="E36" s="147">
        <v>25200</v>
      </c>
      <c r="F36" s="149" cm="1">
        <f t="array" ref="F36">_xlfn.XLOOKUP(B36,CaseStudy_Conditions_scenarios!$A$104:$A$141,_xlfn.XLOOKUP(M$6,CaseStudy_Conditions_scenarios!$B$103:$F$103,CaseStudy_Conditions_scenarios!$B$104:$F$141))</f>
        <v>341.15</v>
      </c>
      <c r="K36" s="153" t="s">
        <v>102</v>
      </c>
      <c r="L36" s="156">
        <v>0.9</v>
      </c>
      <c r="M36" s="155"/>
      <c r="O36" s="153" t="s">
        <v>133</v>
      </c>
      <c r="P36" s="167" t="s">
        <v>142</v>
      </c>
      <c r="Q36" s="155" t="s">
        <v>17</v>
      </c>
      <c r="W36" s="147">
        <v>25200</v>
      </c>
      <c r="X36" s="148" cm="1">
        <f t="array" ref="X36">_xlfn.XLOOKUP(W36,CaseStudy_Conditions_scenarios!$A$63:$A$100,_xlfn.XLOOKUP(AH$6,CaseStudy_Conditions_scenarios!$B$62:$F$62,CaseStudy_Conditions_scenarios!$B$63:$F$100))</f>
        <v>10.753764705882354</v>
      </c>
      <c r="Z36" s="147">
        <v>25200</v>
      </c>
      <c r="AA36" s="149" cm="1">
        <f t="array" ref="AA36">_xlfn.XLOOKUP(W36,CaseStudy_Conditions_scenarios!$A$104:$A$141,_xlfn.XLOOKUP(AH$6,CaseStudy_Conditions_scenarios!$B$103:$F$103,CaseStudy_Conditions_scenarios!$B$104:$F$141))</f>
        <v>341.15</v>
      </c>
      <c r="AF36" s="153" t="s">
        <v>102</v>
      </c>
      <c r="AG36" s="156">
        <v>0.9</v>
      </c>
      <c r="AH36" s="155"/>
      <c r="AJ36" s="153" t="s">
        <v>133</v>
      </c>
      <c r="AK36" s="167" t="s">
        <v>142</v>
      </c>
      <c r="AL36" s="155" t="s">
        <v>17</v>
      </c>
      <c r="AR36" s="147">
        <v>25200</v>
      </c>
      <c r="AS36" s="148" cm="1">
        <f t="array" ref="AS36">_xlfn.XLOOKUP(AR36,CaseStudy_Conditions_scenarios!$A$63:$A$100,_xlfn.XLOOKUP(BC$6,CaseStudy_Conditions_scenarios!$B$62:$F$62,CaseStudy_Conditions_scenarios!$B$63:$F$100))</f>
        <v>8.1458608222517377</v>
      </c>
      <c r="AU36" s="147">
        <v>25200</v>
      </c>
      <c r="AV36" s="149" cm="1">
        <f t="array" ref="AV36">_xlfn.XLOOKUP(AR36,CaseStudy_Conditions_scenarios!$A$104:$A$141,_xlfn.XLOOKUP(BC$6,CaseStudy_Conditions_scenarios!$B$103:$F$103,CaseStudy_Conditions_scenarios!$B$104:$F$141))</f>
        <v>341.15</v>
      </c>
      <c r="BA36" s="153" t="s">
        <v>102</v>
      </c>
      <c r="BB36" s="156">
        <v>0.9</v>
      </c>
      <c r="BC36" s="155"/>
      <c r="BE36" s="153" t="s">
        <v>133</v>
      </c>
      <c r="BF36" s="167" t="s">
        <v>142</v>
      </c>
      <c r="BG36" s="155" t="s">
        <v>17</v>
      </c>
      <c r="BM36" s="147">
        <v>25200</v>
      </c>
      <c r="BN36" s="148" cm="1">
        <f t="array" ref="BN36">_xlfn.XLOOKUP(BM36,CaseStudy_Conditions_scenarios!$A$63:$A$100,_xlfn.XLOOKUP(BX$6,CaseStudy_Conditions_scenarios!$B$62:$F$62,CaseStudy_Conditions_scenarios!$B$63:$F$100))</f>
        <v>-20.913488023952091</v>
      </c>
      <c r="BP36" s="147">
        <v>25200</v>
      </c>
      <c r="BQ36" s="149" cm="1">
        <f t="array" ref="BQ36">_xlfn.XLOOKUP(BM36,CaseStudy_Conditions_scenarios!$A$104:$A$141,_xlfn.XLOOKUP(BX$6,CaseStudy_Conditions_scenarios!$B$103:$F$103,CaseStudy_Conditions_scenarios!$B$104:$F$141))</f>
        <v>318.14999999999998</v>
      </c>
      <c r="BV36" s="153" t="s">
        <v>102</v>
      </c>
      <c r="BW36" s="156">
        <v>0.9</v>
      </c>
      <c r="BX36" s="155"/>
      <c r="BZ36" s="153" t="s">
        <v>133</v>
      </c>
      <c r="CA36" s="167" t="s">
        <v>142</v>
      </c>
      <c r="CB36" s="155" t="s">
        <v>17</v>
      </c>
      <c r="CH36" s="147">
        <v>25200</v>
      </c>
      <c r="CI36" s="148" cm="1">
        <f t="array" ref="CI36">_xlfn.XLOOKUP(CH36,CaseStudy_Conditions_scenarios!$A$63:$A$100,_xlfn.XLOOKUP(CS$6,CaseStudy_Conditions_scenarios!$B$62:$F$62,CaseStudy_Conditions_scenarios!$B$63:$F$100))</f>
        <v>-10.622448979591837</v>
      </c>
      <c r="CK36" s="147">
        <v>25200</v>
      </c>
      <c r="CL36" s="149" cm="1">
        <f t="array" ref="CL36">_xlfn.XLOOKUP(CH36,CaseStudy_Conditions_scenarios!$A$104:$A$141,_xlfn.XLOOKUP(CS$6,CaseStudy_Conditions_scenarios!$B$103:$F$103,CaseStudy_Conditions_scenarios!$B$104:$F$141))</f>
        <v>318.14999999999998</v>
      </c>
      <c r="CQ36" s="153" t="s">
        <v>102</v>
      </c>
      <c r="CR36" s="156">
        <v>0.9</v>
      </c>
      <c r="CS36" s="155"/>
      <c r="CU36" s="153" t="s">
        <v>133</v>
      </c>
      <c r="CV36" s="167" t="s">
        <v>142</v>
      </c>
      <c r="CW36" s="155" t="s">
        <v>17</v>
      </c>
      <c r="DC36" s="153" t="s">
        <v>149</v>
      </c>
      <c r="DD36" s="160">
        <f>LOOKUP(DE30,Prosumer_ANE!$B$41:$S$80)</f>
        <v>5.0344200017364686</v>
      </c>
      <c r="DE36" s="155" t="s">
        <v>153</v>
      </c>
    </row>
    <row r="37" spans="2:109" ht="21" customHeight="1" thickBot="1">
      <c r="B37" s="147">
        <v>26100</v>
      </c>
      <c r="C37" s="148" cm="1">
        <f t="array" ref="C37">_xlfn.XLOOKUP(B37,CaseStudy_Conditions_scenarios!$A$63:$A$100,_xlfn.XLOOKUP(M$6,CaseStudy_Conditions_scenarios!$B$62:$F$62,CaseStudy_Conditions_scenarios!$B$63:$F$100))</f>
        <v>12.636311475409837</v>
      </c>
      <c r="E37" s="147">
        <v>26100</v>
      </c>
      <c r="F37" s="149" cm="1">
        <f t="array" ref="F37">_xlfn.XLOOKUP(B37,CaseStudy_Conditions_scenarios!$A$104:$A$141,_xlfn.XLOOKUP(M$6,CaseStudy_Conditions_scenarios!$B$103:$F$103,CaseStudy_Conditions_scenarios!$B$104:$F$141))</f>
        <v>341.15</v>
      </c>
      <c r="H37" s="168" t="str">
        <f>_xlfn.CONCAT(H35)</f>
        <v>{0.0,0.1,0.2,0.3,0.4,0.5,0.6,0.7,0.8,0.9,1.0,1.1,1.2,1.3,1.4,1.5,1.6,1.7,1.8,1.9,2.0,2.1,2.2,2.3,2.4}/3600</v>
      </c>
      <c r="I37" s="168" t="str">
        <f>_xlfn.CONCAT(I35)</f>
        <v>{426300,426300,424340,423360,422380,418460,416500,414540,410620,404740,400820,394940,389060,379260,367500,359660,349860,334180,320460,306740,291060,268520,254800,230300,211680}</v>
      </c>
      <c r="W37" s="147">
        <v>26100</v>
      </c>
      <c r="X37" s="148" cm="1">
        <f t="array" ref="X37">_xlfn.XLOOKUP(W37,CaseStudy_Conditions_scenarios!$A$63:$A$100,_xlfn.XLOOKUP(AH$6,CaseStudy_Conditions_scenarios!$B$62:$F$62,CaseStudy_Conditions_scenarios!$B$63:$F$100))</f>
        <v>10.753764705882354</v>
      </c>
      <c r="Z37" s="147">
        <v>26100</v>
      </c>
      <c r="AA37" s="149" cm="1">
        <f t="array" ref="AA37">_xlfn.XLOOKUP(W37,CaseStudy_Conditions_scenarios!$A$104:$A$141,_xlfn.XLOOKUP(AH$6,CaseStudy_Conditions_scenarios!$B$103:$F$103,CaseStudy_Conditions_scenarios!$B$104:$F$141))</f>
        <v>341.15</v>
      </c>
      <c r="AC37" s="168" t="str">
        <f>_xlfn.CONCAT(AC35)</f>
        <v>{0.0,0.1,0.2,0.3,0.4,0.5,0.6,0.7,0.8,0.9,1.0,1.1,1.2,1.3,1.4,1.5,1.6,1.7,1.8,1.9,2.0,2.1,2.2,2.3,2.4}/3600</v>
      </c>
      <c r="AD37" s="168" t="str">
        <f>_xlfn.CONCAT(AD35)</f>
        <v>{426300,426300,424340,423360,422380,418460,416500,414540,410620,404740,400820,394940,389060,379260,367500,359660,349860,334180,320460,306740,291060,268520,254800,230300,211680}</v>
      </c>
      <c r="AR37" s="147">
        <v>26100</v>
      </c>
      <c r="AS37" s="148" cm="1">
        <f t="array" ref="AS37">_xlfn.XLOOKUP(AR37,CaseStudy_Conditions_scenarios!$A$63:$A$100,_xlfn.XLOOKUP(BC$6,CaseStudy_Conditions_scenarios!$B$62:$F$62,CaseStudy_Conditions_scenarios!$B$63:$F$100))</f>
        <v>8.1458608222517377</v>
      </c>
      <c r="AU37" s="147">
        <v>26100</v>
      </c>
      <c r="AV37" s="149" cm="1">
        <f t="array" ref="AV37">_xlfn.XLOOKUP(AR37,CaseStudy_Conditions_scenarios!$A$104:$A$141,_xlfn.XLOOKUP(BC$6,CaseStudy_Conditions_scenarios!$B$103:$F$103,CaseStudy_Conditions_scenarios!$B$104:$F$141))</f>
        <v>341.15</v>
      </c>
      <c r="AX37" s="168" t="str">
        <f>_xlfn.CONCAT(AX35)</f>
        <v>{0.0,0.1,0.2,0.3,0.4,0.5,0.6,0.7,0.8,0.9,1.0,1.1,1.2,1.3,1.4,1.5,1.6,1.7,1.8,1.9,2.0,2.1,2.2,2.3,2.4}/3600</v>
      </c>
      <c r="AY37" s="168" t="str">
        <f>_xlfn.CONCAT(AY35)</f>
        <v>{426300,426300,424340,423360,422380,418460,416500,414540,410620,404740,400820,394940,389060,379260,367500,359660,349860,334180,320460,306740,291060,268520,254800,230300,211680}</v>
      </c>
      <c r="BM37" s="147">
        <v>26100</v>
      </c>
      <c r="BN37" s="148" cm="1">
        <f t="array" ref="BN37">_xlfn.XLOOKUP(BM37,CaseStudy_Conditions_scenarios!$A$63:$A$100,_xlfn.XLOOKUP(BX$6,CaseStudy_Conditions_scenarios!$B$62:$F$62,CaseStudy_Conditions_scenarios!$B$63:$F$100))</f>
        <v>-20.913488023952091</v>
      </c>
      <c r="BP37" s="147">
        <v>26100</v>
      </c>
      <c r="BQ37" s="149" cm="1">
        <f t="array" ref="BQ37">_xlfn.XLOOKUP(BM37,CaseStudy_Conditions_scenarios!$A$104:$A$141,_xlfn.XLOOKUP(BX$6,CaseStudy_Conditions_scenarios!$B$103:$F$103,CaseStudy_Conditions_scenarios!$B$104:$F$141))</f>
        <v>318.14999999999998</v>
      </c>
      <c r="BS37" s="168" t="str">
        <f>_xlfn.CONCAT(BS35)</f>
        <v>{0.0,0.2,0.4,0.6,0.8,1.0,1.2,1.4,1.6,1.8,2.0,2.2,2.4,2.6,2.8,3.0,3.2,3.4,3.6,3.8,4.0,4.2,4.4,,}/3600</v>
      </c>
      <c r="BT37" s="168" t="str">
        <f>_xlfn.CONCAT(BT35)</f>
        <v>{325360,321440,316540,314580,310660,306740,302820,298900,294000,287140,282240,276360,267540,257740,248920,239120,226380,213640,199920,184240,168560,152880,131320,,}</v>
      </c>
      <c r="CH37" s="147">
        <v>26100</v>
      </c>
      <c r="CI37" s="148" cm="1">
        <f t="array" ref="CI37">_xlfn.XLOOKUP(CH37,CaseStudy_Conditions_scenarios!$A$63:$A$100,_xlfn.XLOOKUP(CS$6,CaseStudy_Conditions_scenarios!$B$62:$F$62,CaseStudy_Conditions_scenarios!$B$63:$F$100))</f>
        <v>-10.622448979591837</v>
      </c>
      <c r="CK37" s="147">
        <v>26100</v>
      </c>
      <c r="CL37" s="149" cm="1">
        <f t="array" ref="CL37">_xlfn.XLOOKUP(CH37,CaseStudy_Conditions_scenarios!$A$104:$A$141,_xlfn.XLOOKUP(CS$6,CaseStudy_Conditions_scenarios!$B$103:$F$103,CaseStudy_Conditions_scenarios!$B$104:$F$141))</f>
        <v>318.14999999999998</v>
      </c>
      <c r="CN37" s="168" t="str">
        <f>_xlfn.CONCAT(CN35)</f>
        <v>{0.0,0.1,0.2,0.3,0.4,0.5,0.6,0.7,0.8,0.9,1.0,1.1,1.2,1.3,1.4,1.5,1.6,1.7,1.8,1.9,2.0,2.1,2.2,2.3,2.4}/3600</v>
      </c>
      <c r="CO37" s="168" t="str">
        <f>_xlfn.CONCAT(CO35)</f>
        <v>{426300,426300,424340,423360,422380,418460,416500,414540,410620,404740,400820,394940,389060,379260,367500,359660,349860,334180,320460,306740,291060,268520,254800,230300,211680}</v>
      </c>
    </row>
    <row r="38" spans="2:109" ht="29.45" thickBot="1">
      <c r="B38" s="147">
        <v>27000</v>
      </c>
      <c r="C38" s="148" cm="1">
        <f t="array" ref="C38">_xlfn.XLOOKUP(B38,CaseStudy_Conditions_scenarios!$A$63:$A$100,_xlfn.XLOOKUP(M$6,CaseStudy_Conditions_scenarios!$B$62:$F$62,CaseStudy_Conditions_scenarios!$B$63:$F$100))</f>
        <v>12.636311475409837</v>
      </c>
      <c r="E38" s="147">
        <v>27000</v>
      </c>
      <c r="F38" s="149" cm="1">
        <f t="array" ref="F38">_xlfn.XLOOKUP(B38,CaseStudy_Conditions_scenarios!$A$104:$A$141,_xlfn.XLOOKUP(M$6,CaseStudy_Conditions_scenarios!$B$103:$F$103,CaseStudy_Conditions_scenarios!$B$104:$F$141))</f>
        <v>341.15</v>
      </c>
      <c r="K38" s="144" t="s">
        <v>98</v>
      </c>
      <c r="L38" s="146" t="s">
        <v>85</v>
      </c>
      <c r="M38" s="145" t="s">
        <v>86</v>
      </c>
      <c r="O38" s="144" t="s">
        <v>474</v>
      </c>
      <c r="P38" s="146" t="s">
        <v>85</v>
      </c>
      <c r="Q38" s="145" t="s">
        <v>86</v>
      </c>
      <c r="W38" s="147">
        <v>27000</v>
      </c>
      <c r="X38" s="148" cm="1">
        <f t="array" ref="X38">_xlfn.XLOOKUP(W38,CaseStudy_Conditions_scenarios!$A$63:$A$100,_xlfn.XLOOKUP(AH$6,CaseStudy_Conditions_scenarios!$B$62:$F$62,CaseStudy_Conditions_scenarios!$B$63:$F$100))</f>
        <v>10.753764705882354</v>
      </c>
      <c r="Z38" s="147">
        <v>27000</v>
      </c>
      <c r="AA38" s="149" cm="1">
        <f t="array" ref="AA38">_xlfn.XLOOKUP(W38,CaseStudy_Conditions_scenarios!$A$104:$A$141,_xlfn.XLOOKUP(AH$6,CaseStudy_Conditions_scenarios!$B$103:$F$103,CaseStudy_Conditions_scenarios!$B$104:$F$141))</f>
        <v>341.15</v>
      </c>
      <c r="AF38" s="144" t="s">
        <v>98</v>
      </c>
      <c r="AG38" s="146" t="s">
        <v>85</v>
      </c>
      <c r="AH38" s="145" t="s">
        <v>86</v>
      </c>
      <c r="AJ38" s="144" t="s">
        <v>474</v>
      </c>
      <c r="AK38" s="146" t="s">
        <v>85</v>
      </c>
      <c r="AL38" s="145" t="s">
        <v>86</v>
      </c>
      <c r="AR38" s="147">
        <v>27000</v>
      </c>
      <c r="AS38" s="148" cm="1">
        <f t="array" ref="AS38">_xlfn.XLOOKUP(AR38,CaseStudy_Conditions_scenarios!$A$63:$A$100,_xlfn.XLOOKUP(BC$6,CaseStudy_Conditions_scenarios!$B$62:$F$62,CaseStudy_Conditions_scenarios!$B$63:$F$100))</f>
        <v>8.1458608222517377</v>
      </c>
      <c r="AU38" s="147">
        <v>27000</v>
      </c>
      <c r="AV38" s="149" cm="1">
        <f t="array" ref="AV38">_xlfn.XLOOKUP(AR38,CaseStudy_Conditions_scenarios!$A$104:$A$141,_xlfn.XLOOKUP(BC$6,CaseStudy_Conditions_scenarios!$B$103:$F$103,CaseStudy_Conditions_scenarios!$B$104:$F$141))</f>
        <v>341.15</v>
      </c>
      <c r="BA38" s="144" t="s">
        <v>98</v>
      </c>
      <c r="BB38" s="146" t="s">
        <v>85</v>
      </c>
      <c r="BC38" s="145" t="s">
        <v>86</v>
      </c>
      <c r="BE38" s="144" t="s">
        <v>474</v>
      </c>
      <c r="BF38" s="146" t="s">
        <v>85</v>
      </c>
      <c r="BG38" s="145" t="s">
        <v>86</v>
      </c>
      <c r="BM38" s="147">
        <v>27000</v>
      </c>
      <c r="BN38" s="148" cm="1">
        <f t="array" ref="BN38">_xlfn.XLOOKUP(BM38,CaseStudy_Conditions_scenarios!$A$63:$A$100,_xlfn.XLOOKUP(BX$6,CaseStudy_Conditions_scenarios!$B$62:$F$62,CaseStudy_Conditions_scenarios!$B$63:$F$100))</f>
        <v>-20.913488023952091</v>
      </c>
      <c r="BP38" s="147">
        <v>27000</v>
      </c>
      <c r="BQ38" s="149" cm="1">
        <f t="array" ref="BQ38">_xlfn.XLOOKUP(BM38,CaseStudy_Conditions_scenarios!$A$104:$A$141,_xlfn.XLOOKUP(BX$6,CaseStudy_Conditions_scenarios!$B$103:$F$103,CaseStudy_Conditions_scenarios!$B$104:$F$141))</f>
        <v>318.14999999999998</v>
      </c>
      <c r="BV38" s="144" t="s">
        <v>98</v>
      </c>
      <c r="BW38" s="146" t="s">
        <v>85</v>
      </c>
      <c r="BX38" s="145" t="s">
        <v>86</v>
      </c>
      <c r="BZ38" s="144" t="s">
        <v>474</v>
      </c>
      <c r="CA38" s="146" t="s">
        <v>85</v>
      </c>
      <c r="CB38" s="145" t="s">
        <v>86</v>
      </c>
      <c r="CH38" s="147">
        <v>27000</v>
      </c>
      <c r="CI38" s="148" cm="1">
        <f t="array" ref="CI38">_xlfn.XLOOKUP(CH38,CaseStudy_Conditions_scenarios!$A$63:$A$100,_xlfn.XLOOKUP(CS$6,CaseStudy_Conditions_scenarios!$B$62:$F$62,CaseStudy_Conditions_scenarios!$B$63:$F$100))</f>
        <v>-10.622448979591837</v>
      </c>
      <c r="CK38" s="147">
        <v>27000</v>
      </c>
      <c r="CL38" s="149" cm="1">
        <f t="array" ref="CL38">_xlfn.XLOOKUP(CH38,CaseStudy_Conditions_scenarios!$A$104:$A$141,_xlfn.XLOOKUP(CS$6,CaseStudy_Conditions_scenarios!$B$103:$F$103,CaseStudy_Conditions_scenarios!$B$104:$F$141))</f>
        <v>318.14999999999998</v>
      </c>
      <c r="CQ38" s="144" t="s">
        <v>98</v>
      </c>
      <c r="CR38" s="146" t="s">
        <v>85</v>
      </c>
      <c r="CS38" s="145" t="s">
        <v>86</v>
      </c>
      <c r="CU38" s="144" t="s">
        <v>474</v>
      </c>
      <c r="CV38" s="146" t="s">
        <v>85</v>
      </c>
      <c r="CW38" s="145" t="s">
        <v>86</v>
      </c>
      <c r="DC38" s="134" t="s">
        <v>482</v>
      </c>
      <c r="DD38" s="142" t="s">
        <v>517</v>
      </c>
      <c r="DE38" s="143">
        <v>6</v>
      </c>
    </row>
    <row r="39" spans="2:109" ht="78.75" customHeight="1">
      <c r="B39" s="147">
        <v>27900</v>
      </c>
      <c r="C39" s="148" cm="1">
        <f t="array" ref="C39">_xlfn.XLOOKUP(B39,CaseStudy_Conditions_scenarios!$A$63:$A$100,_xlfn.XLOOKUP(M$6,CaseStudy_Conditions_scenarios!$B$62:$F$62,CaseStudy_Conditions_scenarios!$B$63:$F$100))</f>
        <v>12.636311475409837</v>
      </c>
      <c r="E39" s="147">
        <v>27900</v>
      </c>
      <c r="F39" s="149" cm="1">
        <f t="array" ref="F39">_xlfn.XLOOKUP(B39,CaseStudy_Conditions_scenarios!$A$104:$A$141,_xlfn.XLOOKUP(M$6,CaseStudy_Conditions_scenarios!$B$103:$F$103,CaseStudy_Conditions_scenarios!$B$104:$F$141))</f>
        <v>341.15</v>
      </c>
      <c r="K39" s="147" t="s">
        <v>103</v>
      </c>
      <c r="L39" s="134">
        <v>1.5</v>
      </c>
      <c r="M39" s="151"/>
      <c r="O39" s="147" t="s">
        <v>475</v>
      </c>
      <c r="P39" s="134" t="s">
        <v>521</v>
      </c>
      <c r="Q39" s="151" t="s">
        <v>522</v>
      </c>
      <c r="W39" s="147">
        <v>27900</v>
      </c>
      <c r="X39" s="148" cm="1">
        <f t="array" ref="X39">_xlfn.XLOOKUP(W39,CaseStudy_Conditions_scenarios!$A$63:$A$100,_xlfn.XLOOKUP(AH$6,CaseStudy_Conditions_scenarios!$B$62:$F$62,CaseStudy_Conditions_scenarios!$B$63:$F$100))</f>
        <v>10.753764705882354</v>
      </c>
      <c r="Z39" s="147">
        <v>27900</v>
      </c>
      <c r="AA39" s="149" cm="1">
        <f t="array" ref="AA39">_xlfn.XLOOKUP(W39,CaseStudy_Conditions_scenarios!$A$104:$A$141,_xlfn.XLOOKUP(AH$6,CaseStudy_Conditions_scenarios!$B$103:$F$103,CaseStudy_Conditions_scenarios!$B$104:$F$141))</f>
        <v>341.15</v>
      </c>
      <c r="AF39" s="147" t="s">
        <v>103</v>
      </c>
      <c r="AG39" s="134">
        <v>1.5</v>
      </c>
      <c r="AH39" s="151"/>
      <c r="AJ39" s="147" t="s">
        <v>475</v>
      </c>
      <c r="AK39" s="134" t="s">
        <v>521</v>
      </c>
      <c r="AL39" s="151" t="s">
        <v>522</v>
      </c>
      <c r="AR39" s="147">
        <v>27900</v>
      </c>
      <c r="AS39" s="148" cm="1">
        <f t="array" ref="AS39">_xlfn.XLOOKUP(AR39,CaseStudy_Conditions_scenarios!$A$63:$A$100,_xlfn.XLOOKUP(BC$6,CaseStudy_Conditions_scenarios!$B$62:$F$62,CaseStudy_Conditions_scenarios!$B$63:$F$100))</f>
        <v>8.1458608222517377</v>
      </c>
      <c r="AU39" s="147">
        <v>27900</v>
      </c>
      <c r="AV39" s="149" cm="1">
        <f t="array" ref="AV39">_xlfn.XLOOKUP(AR39,CaseStudy_Conditions_scenarios!$A$104:$A$141,_xlfn.XLOOKUP(BC$6,CaseStudy_Conditions_scenarios!$B$103:$F$103,CaseStudy_Conditions_scenarios!$B$104:$F$141))</f>
        <v>341.15</v>
      </c>
      <c r="BA39" s="147" t="s">
        <v>103</v>
      </c>
      <c r="BB39" s="134">
        <v>1.5</v>
      </c>
      <c r="BC39" s="151"/>
      <c r="BE39" s="147" t="s">
        <v>475</v>
      </c>
      <c r="BF39" s="134" t="s">
        <v>521</v>
      </c>
      <c r="BG39" s="151" t="s">
        <v>522</v>
      </c>
      <c r="BM39" s="147">
        <v>27900</v>
      </c>
      <c r="BN39" s="148" cm="1">
        <f t="array" ref="BN39">_xlfn.XLOOKUP(BM39,CaseStudy_Conditions_scenarios!$A$63:$A$100,_xlfn.XLOOKUP(BX$6,CaseStudy_Conditions_scenarios!$B$62:$F$62,CaseStudy_Conditions_scenarios!$B$63:$F$100))</f>
        <v>-20.913488023952091</v>
      </c>
      <c r="BP39" s="147">
        <v>27900</v>
      </c>
      <c r="BQ39" s="149" cm="1">
        <f t="array" ref="BQ39">_xlfn.XLOOKUP(BM39,CaseStudy_Conditions_scenarios!$A$104:$A$141,_xlfn.XLOOKUP(BX$6,CaseStudy_Conditions_scenarios!$B$103:$F$103,CaseStudy_Conditions_scenarios!$B$104:$F$141))</f>
        <v>318.14999999999998</v>
      </c>
      <c r="BV39" s="147" t="s">
        <v>103</v>
      </c>
      <c r="BW39" s="134">
        <v>1.5</v>
      </c>
      <c r="BX39" s="151"/>
      <c r="BZ39" s="147" t="s">
        <v>475</v>
      </c>
      <c r="CA39" s="134" t="s">
        <v>521</v>
      </c>
      <c r="CB39" s="151" t="s">
        <v>522</v>
      </c>
      <c r="CH39" s="147">
        <v>27900</v>
      </c>
      <c r="CI39" s="148" cm="1">
        <f t="array" ref="CI39">_xlfn.XLOOKUP(CH39,CaseStudy_Conditions_scenarios!$A$63:$A$100,_xlfn.XLOOKUP(CS$6,CaseStudy_Conditions_scenarios!$B$62:$F$62,CaseStudy_Conditions_scenarios!$B$63:$F$100))</f>
        <v>-10.622448979591837</v>
      </c>
      <c r="CK39" s="147">
        <v>27900</v>
      </c>
      <c r="CL39" s="149" cm="1">
        <f t="array" ref="CL39">_xlfn.XLOOKUP(CH39,CaseStudy_Conditions_scenarios!$A$104:$A$141,_xlfn.XLOOKUP(CS$6,CaseStudy_Conditions_scenarios!$B$103:$F$103,CaseStudy_Conditions_scenarios!$B$104:$F$141))</f>
        <v>318.14999999999998</v>
      </c>
      <c r="CQ39" s="147" t="s">
        <v>103</v>
      </c>
      <c r="CR39" s="134">
        <v>1.5</v>
      </c>
      <c r="CS39" s="151"/>
      <c r="CU39" s="147" t="s">
        <v>475</v>
      </c>
      <c r="CV39" s="134" t="s">
        <v>521</v>
      </c>
      <c r="CW39" s="151" t="s">
        <v>522</v>
      </c>
      <c r="DC39" s="144" t="s">
        <v>109</v>
      </c>
      <c r="DD39" s="146" t="s">
        <v>85</v>
      </c>
      <c r="DE39" s="145" t="s">
        <v>86</v>
      </c>
    </row>
    <row r="40" spans="2:109">
      <c r="B40" s="147">
        <v>28800</v>
      </c>
      <c r="C40" s="148" cm="1">
        <f t="array" ref="C40">_xlfn.XLOOKUP(B40,CaseStudy_Conditions_scenarios!$A$63:$A$100,_xlfn.XLOOKUP(M$6,CaseStudy_Conditions_scenarios!$B$62:$F$62,CaseStudy_Conditions_scenarios!$B$63:$F$100))</f>
        <v>6.3181557377049185</v>
      </c>
      <c r="E40" s="147">
        <v>28800</v>
      </c>
      <c r="F40" s="149" cm="1">
        <f t="array" ref="F40">_xlfn.XLOOKUP(B40,CaseStudy_Conditions_scenarios!$A$104:$A$141,_xlfn.XLOOKUP(M$6,CaseStudy_Conditions_scenarios!$B$103:$F$103,CaseStudy_Conditions_scenarios!$B$104:$F$141))</f>
        <v>341.15</v>
      </c>
      <c r="K40" s="147" t="s">
        <v>104</v>
      </c>
      <c r="L40" s="134">
        <v>35</v>
      </c>
      <c r="M40" s="151" t="s">
        <v>108</v>
      </c>
      <c r="O40" s="147" t="s">
        <v>476</v>
      </c>
      <c r="P40" s="134">
        <v>50</v>
      </c>
      <c r="Q40" s="151" t="s">
        <v>15</v>
      </c>
      <c r="W40" s="147">
        <v>28800</v>
      </c>
      <c r="X40" s="148" cm="1">
        <f t="array" ref="X40">_xlfn.XLOOKUP(W40,CaseStudy_Conditions_scenarios!$A$63:$A$100,_xlfn.XLOOKUP(AH$6,CaseStudy_Conditions_scenarios!$B$62:$F$62,CaseStudy_Conditions_scenarios!$B$63:$F$100))</f>
        <v>5.3768823529411769</v>
      </c>
      <c r="Z40" s="147">
        <v>28800</v>
      </c>
      <c r="AA40" s="149" cm="1">
        <f t="array" ref="AA40">_xlfn.XLOOKUP(W40,CaseStudy_Conditions_scenarios!$A$104:$A$141,_xlfn.XLOOKUP(AH$6,CaseStudy_Conditions_scenarios!$B$103:$F$103,CaseStudy_Conditions_scenarios!$B$104:$F$141))</f>
        <v>341.15</v>
      </c>
      <c r="AF40" s="147" t="s">
        <v>104</v>
      </c>
      <c r="AG40" s="134">
        <v>35</v>
      </c>
      <c r="AH40" s="151" t="s">
        <v>108</v>
      </c>
      <c r="AJ40" s="147" t="s">
        <v>476</v>
      </c>
      <c r="AK40" s="134">
        <v>50</v>
      </c>
      <c r="AL40" s="151" t="s">
        <v>15</v>
      </c>
      <c r="AR40" s="147">
        <v>28800</v>
      </c>
      <c r="AS40" s="148" cm="1">
        <f t="array" ref="AS40">_xlfn.XLOOKUP(AR40,CaseStudy_Conditions_scenarios!$A$63:$A$100,_xlfn.XLOOKUP(BC$6,CaseStudy_Conditions_scenarios!$B$62:$F$62,CaseStudy_Conditions_scenarios!$B$63:$F$100))</f>
        <v>4.0729304111258688</v>
      </c>
      <c r="AU40" s="147">
        <v>28800</v>
      </c>
      <c r="AV40" s="149" cm="1">
        <f t="array" ref="AV40">_xlfn.XLOOKUP(AR40,CaseStudy_Conditions_scenarios!$A$104:$A$141,_xlfn.XLOOKUP(BC$6,CaseStudy_Conditions_scenarios!$B$103:$F$103,CaseStudy_Conditions_scenarios!$B$104:$F$141))</f>
        <v>341.15</v>
      </c>
      <c r="BA40" s="147" t="s">
        <v>104</v>
      </c>
      <c r="BB40" s="134">
        <v>35</v>
      </c>
      <c r="BC40" s="151" t="s">
        <v>108</v>
      </c>
      <c r="BE40" s="147" t="s">
        <v>476</v>
      </c>
      <c r="BF40" s="134">
        <v>50</v>
      </c>
      <c r="BG40" s="151" t="s">
        <v>15</v>
      </c>
      <c r="BM40" s="147">
        <v>28800</v>
      </c>
      <c r="BN40" s="148" cm="1">
        <f t="array" ref="BN40">_xlfn.XLOOKUP(BM40,CaseStudy_Conditions_scenarios!$A$63:$A$100,_xlfn.XLOOKUP(BX$6,CaseStudy_Conditions_scenarios!$B$62:$F$62,CaseStudy_Conditions_scenarios!$B$63:$F$100))</f>
        <v>-10.456744011976046</v>
      </c>
      <c r="BP40" s="147">
        <v>28800</v>
      </c>
      <c r="BQ40" s="149" cm="1">
        <f t="array" ref="BQ40">_xlfn.XLOOKUP(BM40,CaseStudy_Conditions_scenarios!$A$104:$A$141,_xlfn.XLOOKUP(BX$6,CaseStudy_Conditions_scenarios!$B$103:$F$103,CaseStudy_Conditions_scenarios!$B$104:$F$141))</f>
        <v>318.14999999999998</v>
      </c>
      <c r="BV40" s="147" t="s">
        <v>104</v>
      </c>
      <c r="BW40" s="134">
        <v>35</v>
      </c>
      <c r="BX40" s="151" t="s">
        <v>108</v>
      </c>
      <c r="BZ40" s="147" t="s">
        <v>476</v>
      </c>
      <c r="CA40" s="134">
        <v>50</v>
      </c>
      <c r="CB40" s="151" t="s">
        <v>15</v>
      </c>
      <c r="CH40" s="147">
        <v>28800</v>
      </c>
      <c r="CI40" s="148" cm="1">
        <f t="array" ref="CI40">_xlfn.XLOOKUP(CH40,CaseStudy_Conditions_scenarios!$A$63:$A$100,_xlfn.XLOOKUP(CS$6,CaseStudy_Conditions_scenarios!$B$62:$F$62,CaseStudy_Conditions_scenarios!$B$63:$F$100))</f>
        <v>-5.3112244897959187</v>
      </c>
      <c r="CK40" s="147">
        <v>28800</v>
      </c>
      <c r="CL40" s="149" cm="1">
        <f t="array" ref="CL40">_xlfn.XLOOKUP(CH40,CaseStudy_Conditions_scenarios!$A$104:$A$141,_xlfn.XLOOKUP(CS$6,CaseStudy_Conditions_scenarios!$B$103:$F$103,CaseStudy_Conditions_scenarios!$B$104:$F$141))</f>
        <v>318.14999999999998</v>
      </c>
      <c r="CQ40" s="147" t="s">
        <v>104</v>
      </c>
      <c r="CR40" s="134">
        <v>35</v>
      </c>
      <c r="CS40" s="151" t="s">
        <v>108</v>
      </c>
      <c r="CU40" s="147" t="s">
        <v>476</v>
      </c>
      <c r="CV40" s="134">
        <v>50</v>
      </c>
      <c r="CW40" s="151" t="s">
        <v>15</v>
      </c>
      <c r="DC40" s="147" t="s">
        <v>146</v>
      </c>
      <c r="DD40" s="134" t="s">
        <v>142</v>
      </c>
      <c r="DE40" s="151" t="s">
        <v>17</v>
      </c>
    </row>
    <row r="41" spans="2:109" ht="15.05" thickBot="1">
      <c r="B41" s="147">
        <v>29700</v>
      </c>
      <c r="C41" s="148" cm="1">
        <f t="array" ref="C41">_xlfn.XLOOKUP(B41,CaseStudy_Conditions_scenarios!$A$63:$A$100,_xlfn.XLOOKUP(M$6,CaseStudy_Conditions_scenarios!$B$62:$F$62,CaseStudy_Conditions_scenarios!$B$63:$F$100))</f>
        <v>-6.3181557377049185</v>
      </c>
      <c r="E41" s="147">
        <v>29700</v>
      </c>
      <c r="F41" s="149" cm="1">
        <f t="array" ref="F41">_xlfn.XLOOKUP(B41,CaseStudy_Conditions_scenarios!$A$104:$A$141,_xlfn.XLOOKUP(M$6,CaseStudy_Conditions_scenarios!$B$103:$F$103,CaseStudy_Conditions_scenarios!$B$104:$F$141))</f>
        <v>318.14999999999998</v>
      </c>
      <c r="K41" s="147" t="s">
        <v>105</v>
      </c>
      <c r="L41" s="134">
        <v>0.1</v>
      </c>
      <c r="M41" s="151" t="s">
        <v>108</v>
      </c>
      <c r="O41" s="153" t="s">
        <v>477</v>
      </c>
      <c r="P41" s="156">
        <v>0.01</v>
      </c>
      <c r="Q41" s="155" t="s">
        <v>15</v>
      </c>
      <c r="W41" s="147">
        <v>29700</v>
      </c>
      <c r="X41" s="148" cm="1">
        <f t="array" ref="X41">_xlfn.XLOOKUP(W41,CaseStudy_Conditions_scenarios!$A$63:$A$100,_xlfn.XLOOKUP(AH$6,CaseStudy_Conditions_scenarios!$B$62:$F$62,CaseStudy_Conditions_scenarios!$B$63:$F$100))</f>
        <v>-5.3768823529411769</v>
      </c>
      <c r="Z41" s="147">
        <v>29700</v>
      </c>
      <c r="AA41" s="149" cm="1">
        <f t="array" ref="AA41">_xlfn.XLOOKUP(W41,CaseStudy_Conditions_scenarios!$A$104:$A$141,_xlfn.XLOOKUP(AH$6,CaseStudy_Conditions_scenarios!$B$103:$F$103,CaseStudy_Conditions_scenarios!$B$104:$F$141))</f>
        <v>318.14999999999998</v>
      </c>
      <c r="AF41" s="147" t="s">
        <v>105</v>
      </c>
      <c r="AG41" s="134">
        <v>0.1</v>
      </c>
      <c r="AH41" s="151" t="s">
        <v>108</v>
      </c>
      <c r="AJ41" s="153" t="s">
        <v>477</v>
      </c>
      <c r="AK41" s="156">
        <v>0.01</v>
      </c>
      <c r="AL41" s="155" t="s">
        <v>15</v>
      </c>
      <c r="AR41" s="147">
        <v>29700</v>
      </c>
      <c r="AS41" s="148" cm="1">
        <f t="array" ref="AS41">_xlfn.XLOOKUP(AR41,CaseStudy_Conditions_scenarios!$A$63:$A$100,_xlfn.XLOOKUP(BC$6,CaseStudy_Conditions_scenarios!$B$62:$F$62,CaseStudy_Conditions_scenarios!$B$63:$F$100))</f>
        <v>-4.0729304111258688</v>
      </c>
      <c r="AU41" s="147">
        <v>29700</v>
      </c>
      <c r="AV41" s="149" cm="1">
        <f t="array" ref="AV41">_xlfn.XLOOKUP(AR41,CaseStudy_Conditions_scenarios!$A$104:$A$141,_xlfn.XLOOKUP(BC$6,CaseStudy_Conditions_scenarios!$B$103:$F$103,CaseStudy_Conditions_scenarios!$B$104:$F$141))</f>
        <v>318.14999999999998</v>
      </c>
      <c r="BA41" s="147" t="s">
        <v>105</v>
      </c>
      <c r="BB41" s="134">
        <v>0.1</v>
      </c>
      <c r="BC41" s="151" t="s">
        <v>108</v>
      </c>
      <c r="BE41" s="153" t="s">
        <v>477</v>
      </c>
      <c r="BF41" s="156">
        <v>0.01</v>
      </c>
      <c r="BG41" s="155" t="s">
        <v>15</v>
      </c>
      <c r="BM41" s="147">
        <v>29700</v>
      </c>
      <c r="BN41" s="148" cm="1">
        <f t="array" ref="BN41">_xlfn.XLOOKUP(BM41,CaseStudy_Conditions_scenarios!$A$63:$A$100,_xlfn.XLOOKUP(BX$6,CaseStudy_Conditions_scenarios!$B$62:$F$62,CaseStudy_Conditions_scenarios!$B$63:$F$100))</f>
        <v>10.456744011976046</v>
      </c>
      <c r="BP41" s="147">
        <v>29700</v>
      </c>
      <c r="BQ41" s="149" cm="1">
        <f t="array" ref="BQ41">_xlfn.XLOOKUP(BM41,CaseStudy_Conditions_scenarios!$A$104:$A$141,_xlfn.XLOOKUP(BX$6,CaseStudy_Conditions_scenarios!$B$103:$F$103,CaseStudy_Conditions_scenarios!$B$104:$F$141))</f>
        <v>341.15</v>
      </c>
      <c r="BV41" s="147" t="s">
        <v>105</v>
      </c>
      <c r="BW41" s="134">
        <v>0.1</v>
      </c>
      <c r="BX41" s="151" t="s">
        <v>108</v>
      </c>
      <c r="BZ41" s="153" t="s">
        <v>477</v>
      </c>
      <c r="CA41" s="156">
        <v>0.01</v>
      </c>
      <c r="CB41" s="155" t="s">
        <v>15</v>
      </c>
      <c r="CH41" s="147">
        <v>29700</v>
      </c>
      <c r="CI41" s="148" cm="1">
        <f t="array" ref="CI41">_xlfn.XLOOKUP(CH41,CaseStudy_Conditions_scenarios!$A$63:$A$100,_xlfn.XLOOKUP(CS$6,CaseStudy_Conditions_scenarios!$B$62:$F$62,CaseStudy_Conditions_scenarios!$B$63:$F$100))</f>
        <v>5.3112244897959187</v>
      </c>
      <c r="CK41" s="147">
        <v>29700</v>
      </c>
      <c r="CL41" s="149" cm="1">
        <f t="array" ref="CL41">_xlfn.XLOOKUP(CH41,CaseStudy_Conditions_scenarios!$A$104:$A$141,_xlfn.XLOOKUP(CS$6,CaseStudy_Conditions_scenarios!$B$103:$F$103,CaseStudy_Conditions_scenarios!$B$104:$F$141))</f>
        <v>341.15</v>
      </c>
      <c r="CQ41" s="147" t="s">
        <v>105</v>
      </c>
      <c r="CR41" s="134">
        <v>0.1</v>
      </c>
      <c r="CS41" s="151" t="s">
        <v>108</v>
      </c>
      <c r="CU41" s="153" t="s">
        <v>477</v>
      </c>
      <c r="CV41" s="156">
        <v>0.01</v>
      </c>
      <c r="CW41" s="155" t="s">
        <v>15</v>
      </c>
      <c r="DC41" s="147" t="s">
        <v>132</v>
      </c>
      <c r="DD41" s="157">
        <f>LOOKUP(DD43*1000,medium_components!$K$31:$M$48)</f>
        <v>5.5248618784530388</v>
      </c>
      <c r="DE41" s="151" t="s">
        <v>150</v>
      </c>
    </row>
    <row r="42" spans="2:109" ht="15.05" thickBot="1">
      <c r="B42" s="147">
        <v>30600</v>
      </c>
      <c r="C42" s="148" cm="1">
        <f t="array" ref="C42">_xlfn.XLOOKUP(B42,CaseStudy_Conditions_scenarios!$A$63:$A$100,_xlfn.XLOOKUP(M$6,CaseStudy_Conditions_scenarios!$B$62:$F$62,CaseStudy_Conditions_scenarios!$B$63:$F$100))</f>
        <v>-12.636311475409837</v>
      </c>
      <c r="E42" s="147">
        <v>30600</v>
      </c>
      <c r="F42" s="149" cm="1">
        <f t="array" ref="F42">_xlfn.XLOOKUP(B42,CaseStudy_Conditions_scenarios!$A$104:$A$141,_xlfn.XLOOKUP(M$6,CaseStudy_Conditions_scenarios!$B$103:$F$103,CaseStudy_Conditions_scenarios!$B$104:$F$141))</f>
        <v>318.14999999999998</v>
      </c>
      <c r="K42" s="153" t="s">
        <v>106</v>
      </c>
      <c r="L42" s="156">
        <v>0.4</v>
      </c>
      <c r="M42" s="155"/>
      <c r="W42" s="147">
        <v>30600</v>
      </c>
      <c r="X42" s="148" cm="1">
        <f t="array" ref="X42">_xlfn.XLOOKUP(W42,CaseStudy_Conditions_scenarios!$A$63:$A$100,_xlfn.XLOOKUP(AH$6,CaseStudy_Conditions_scenarios!$B$62:$F$62,CaseStudy_Conditions_scenarios!$B$63:$F$100))</f>
        <v>-10.753764705882354</v>
      </c>
      <c r="Z42" s="147">
        <v>30600</v>
      </c>
      <c r="AA42" s="149" cm="1">
        <f t="array" ref="AA42">_xlfn.XLOOKUP(W42,CaseStudy_Conditions_scenarios!$A$104:$A$141,_xlfn.XLOOKUP(AH$6,CaseStudy_Conditions_scenarios!$B$103:$F$103,CaseStudy_Conditions_scenarios!$B$104:$F$141))</f>
        <v>318.14999999999998</v>
      </c>
      <c r="AF42" s="153" t="s">
        <v>106</v>
      </c>
      <c r="AG42" s="156">
        <v>0.4</v>
      </c>
      <c r="AH42" s="155"/>
      <c r="AR42" s="147">
        <v>30600</v>
      </c>
      <c r="AS42" s="148" cm="1">
        <f t="array" ref="AS42">_xlfn.XLOOKUP(AR42,CaseStudy_Conditions_scenarios!$A$63:$A$100,_xlfn.XLOOKUP(BC$6,CaseStudy_Conditions_scenarios!$B$62:$F$62,CaseStudy_Conditions_scenarios!$B$63:$F$100))</f>
        <v>-8.1458608222517377</v>
      </c>
      <c r="AU42" s="147">
        <v>30600</v>
      </c>
      <c r="AV42" s="149" cm="1">
        <f t="array" ref="AV42">_xlfn.XLOOKUP(AR42,CaseStudy_Conditions_scenarios!$A$104:$A$141,_xlfn.XLOOKUP(BC$6,CaseStudy_Conditions_scenarios!$B$103:$F$103,CaseStudy_Conditions_scenarios!$B$104:$F$141))</f>
        <v>318.14999999999998</v>
      </c>
      <c r="BA42" s="153" t="s">
        <v>106</v>
      </c>
      <c r="BB42" s="156">
        <v>0.4</v>
      </c>
      <c r="BC42" s="155"/>
      <c r="BM42" s="147">
        <v>30600</v>
      </c>
      <c r="BN42" s="148" cm="1">
        <f t="array" ref="BN42">_xlfn.XLOOKUP(BM42,CaseStudy_Conditions_scenarios!$A$63:$A$100,_xlfn.XLOOKUP(BX$6,CaseStudy_Conditions_scenarios!$B$62:$F$62,CaseStudy_Conditions_scenarios!$B$63:$F$100))</f>
        <v>20.913488023952091</v>
      </c>
      <c r="BP42" s="147">
        <v>30600</v>
      </c>
      <c r="BQ42" s="149" cm="1">
        <f t="array" ref="BQ42">_xlfn.XLOOKUP(BM42,CaseStudy_Conditions_scenarios!$A$104:$A$141,_xlfn.XLOOKUP(BX$6,CaseStudy_Conditions_scenarios!$B$103:$F$103,CaseStudy_Conditions_scenarios!$B$104:$F$141))</f>
        <v>341.15</v>
      </c>
      <c r="BV42" s="153" t="s">
        <v>106</v>
      </c>
      <c r="BW42" s="156">
        <v>0.4</v>
      </c>
      <c r="BX42" s="155"/>
      <c r="CH42" s="147">
        <v>30600</v>
      </c>
      <c r="CI42" s="148" cm="1">
        <f t="array" ref="CI42">_xlfn.XLOOKUP(CH42,CaseStudy_Conditions_scenarios!$A$63:$A$100,_xlfn.XLOOKUP(CS$6,CaseStudy_Conditions_scenarios!$B$62:$F$62,CaseStudy_Conditions_scenarios!$B$63:$F$100))</f>
        <v>10.622448979591837</v>
      </c>
      <c r="CK42" s="147">
        <v>30600</v>
      </c>
      <c r="CL42" s="149" cm="1">
        <f t="array" ref="CL42">_xlfn.XLOOKUP(CH42,CaseStudy_Conditions_scenarios!$A$104:$A$141,_xlfn.XLOOKUP(CS$6,CaseStudy_Conditions_scenarios!$B$103:$F$103,CaseStudy_Conditions_scenarios!$B$104:$F$141))</f>
        <v>341.15</v>
      </c>
      <c r="CQ42" s="153" t="s">
        <v>106</v>
      </c>
      <c r="CR42" s="156">
        <v>0.4</v>
      </c>
      <c r="CS42" s="155"/>
      <c r="DC42" s="147" t="s">
        <v>147</v>
      </c>
      <c r="DD42" s="150">
        <f>LOOKUP(DE38,Prosumer_ANE!$B$41:$C$80)</f>
        <v>49.5</v>
      </c>
      <c r="DE42" s="151" t="s">
        <v>151</v>
      </c>
    </row>
    <row r="43" spans="2:109">
      <c r="B43" s="147">
        <v>31500</v>
      </c>
      <c r="C43" s="148" cm="1">
        <f t="array" ref="C43">_xlfn.XLOOKUP(B43,CaseStudy_Conditions_scenarios!$A$63:$A$100,_xlfn.XLOOKUP(M$6,CaseStudy_Conditions_scenarios!$B$62:$F$62,CaseStudy_Conditions_scenarios!$B$63:$F$100))</f>
        <v>-12.636311475409837</v>
      </c>
      <c r="E43" s="147">
        <v>31500</v>
      </c>
      <c r="F43" s="149" cm="1">
        <f t="array" ref="F43">_xlfn.XLOOKUP(B43,CaseStudy_Conditions_scenarios!$A$104:$A$141,_xlfn.XLOOKUP(M$6,CaseStudy_Conditions_scenarios!$B$103:$F$103,CaseStudy_Conditions_scenarios!$B$104:$F$141))</f>
        <v>318.14999999999998</v>
      </c>
      <c r="W43" s="147">
        <v>31500</v>
      </c>
      <c r="X43" s="148" cm="1">
        <f t="array" ref="X43">_xlfn.XLOOKUP(W43,CaseStudy_Conditions_scenarios!$A$63:$A$100,_xlfn.XLOOKUP(AH$6,CaseStudy_Conditions_scenarios!$B$62:$F$62,CaseStudy_Conditions_scenarios!$B$63:$F$100))</f>
        <v>-10.753764705882354</v>
      </c>
      <c r="Z43" s="147">
        <v>31500</v>
      </c>
      <c r="AA43" s="149" cm="1">
        <f t="array" ref="AA43">_xlfn.XLOOKUP(W43,CaseStudy_Conditions_scenarios!$A$104:$A$141,_xlfn.XLOOKUP(AH$6,CaseStudy_Conditions_scenarios!$B$103:$F$103,CaseStudy_Conditions_scenarios!$B$104:$F$141))</f>
        <v>318.14999999999998</v>
      </c>
      <c r="AR43" s="147">
        <v>31500</v>
      </c>
      <c r="AS43" s="148" cm="1">
        <f t="array" ref="AS43">_xlfn.XLOOKUP(AR43,CaseStudy_Conditions_scenarios!$A$63:$A$100,_xlfn.XLOOKUP(BC$6,CaseStudy_Conditions_scenarios!$B$62:$F$62,CaseStudy_Conditions_scenarios!$B$63:$F$100))</f>
        <v>-8.1458608222517377</v>
      </c>
      <c r="AU43" s="147">
        <v>31500</v>
      </c>
      <c r="AV43" s="149" cm="1">
        <f t="array" ref="AV43">_xlfn.XLOOKUP(AR43,CaseStudy_Conditions_scenarios!$A$104:$A$141,_xlfn.XLOOKUP(BC$6,CaseStudy_Conditions_scenarios!$B$103:$F$103,CaseStudy_Conditions_scenarios!$B$104:$F$141))</f>
        <v>318.14999999999998</v>
      </c>
      <c r="BM43" s="147">
        <v>31500</v>
      </c>
      <c r="BN43" s="148" cm="1">
        <f t="array" ref="BN43">_xlfn.XLOOKUP(BM43,CaseStudy_Conditions_scenarios!$A$63:$A$100,_xlfn.XLOOKUP(BX$6,CaseStudy_Conditions_scenarios!$B$62:$F$62,CaseStudy_Conditions_scenarios!$B$63:$F$100))</f>
        <v>20.913488023952091</v>
      </c>
      <c r="BP43" s="147">
        <v>31500</v>
      </c>
      <c r="BQ43" s="149" cm="1">
        <f t="array" ref="BQ43">_xlfn.XLOOKUP(BM43,CaseStudy_Conditions_scenarios!$A$104:$A$141,_xlfn.XLOOKUP(BX$6,CaseStudy_Conditions_scenarios!$B$103:$F$103,CaseStudy_Conditions_scenarios!$B$104:$F$141))</f>
        <v>341.15</v>
      </c>
      <c r="CH43" s="147">
        <v>31500</v>
      </c>
      <c r="CI43" s="148" cm="1">
        <f t="array" ref="CI43">_xlfn.XLOOKUP(CH43,CaseStudy_Conditions_scenarios!$A$63:$A$100,_xlfn.XLOOKUP(CS$6,CaseStudy_Conditions_scenarios!$B$62:$F$62,CaseStudy_Conditions_scenarios!$B$63:$F$100))</f>
        <v>10.622448979591837</v>
      </c>
      <c r="CK43" s="147">
        <v>31500</v>
      </c>
      <c r="CL43" s="149" cm="1">
        <f t="array" ref="CL43">_xlfn.XLOOKUP(CH43,CaseStudy_Conditions_scenarios!$A$104:$A$141,_xlfn.XLOOKUP(CS$6,CaseStudy_Conditions_scenarios!$B$103:$F$103,CaseStudy_Conditions_scenarios!$B$104:$F$141))</f>
        <v>341.15</v>
      </c>
      <c r="DC43" s="147" t="s">
        <v>148</v>
      </c>
      <c r="DD43" s="150">
        <f>LOOKUP(DE38,Prosumer_ANE!$B$41:$L$80)/1000</f>
        <v>4.19E-2</v>
      </c>
      <c r="DE43" s="151" t="s">
        <v>152</v>
      </c>
    </row>
    <row r="44" spans="2:109" ht="15.05" thickBot="1">
      <c r="B44" s="147">
        <v>32400</v>
      </c>
      <c r="C44" s="148" cm="1">
        <f t="array" ref="C44">_xlfn.XLOOKUP(B44,CaseStudy_Conditions_scenarios!$A$63:$A$100,_xlfn.XLOOKUP(M$6,CaseStudy_Conditions_scenarios!$B$62:$F$62,CaseStudy_Conditions_scenarios!$B$63:$F$100))</f>
        <v>-12.636311475409837</v>
      </c>
      <c r="E44" s="147">
        <v>32400</v>
      </c>
      <c r="F44" s="149" cm="1">
        <f t="array" ref="F44">_xlfn.XLOOKUP(B44,CaseStudy_Conditions_scenarios!$A$104:$A$141,_xlfn.XLOOKUP(M$6,CaseStudy_Conditions_scenarios!$B$103:$F$103,CaseStudy_Conditions_scenarios!$B$104:$F$141))</f>
        <v>318.14999999999998</v>
      </c>
      <c r="W44" s="147">
        <v>32400</v>
      </c>
      <c r="X44" s="148" cm="1">
        <f t="array" ref="X44">_xlfn.XLOOKUP(W44,CaseStudy_Conditions_scenarios!$A$63:$A$100,_xlfn.XLOOKUP(AH$6,CaseStudy_Conditions_scenarios!$B$62:$F$62,CaseStudy_Conditions_scenarios!$B$63:$F$100))</f>
        <v>-10.753764705882354</v>
      </c>
      <c r="Z44" s="147">
        <v>32400</v>
      </c>
      <c r="AA44" s="149" cm="1">
        <f t="array" ref="AA44">_xlfn.XLOOKUP(W44,CaseStudy_Conditions_scenarios!$A$104:$A$141,_xlfn.XLOOKUP(AH$6,CaseStudy_Conditions_scenarios!$B$103:$F$103,CaseStudy_Conditions_scenarios!$B$104:$F$141))</f>
        <v>318.14999999999998</v>
      </c>
      <c r="AR44" s="147">
        <v>32400</v>
      </c>
      <c r="AS44" s="148" cm="1">
        <f t="array" ref="AS44">_xlfn.XLOOKUP(AR44,CaseStudy_Conditions_scenarios!$A$63:$A$100,_xlfn.XLOOKUP(BC$6,CaseStudy_Conditions_scenarios!$B$62:$F$62,CaseStudy_Conditions_scenarios!$B$63:$F$100))</f>
        <v>-8.1458608222517377</v>
      </c>
      <c r="AU44" s="147">
        <v>32400</v>
      </c>
      <c r="AV44" s="149" cm="1">
        <f t="array" ref="AV44">_xlfn.XLOOKUP(AR44,CaseStudy_Conditions_scenarios!$A$104:$A$141,_xlfn.XLOOKUP(BC$6,CaseStudy_Conditions_scenarios!$B$103:$F$103,CaseStudy_Conditions_scenarios!$B$104:$F$141))</f>
        <v>318.14999999999998</v>
      </c>
      <c r="BM44" s="147">
        <v>32400</v>
      </c>
      <c r="BN44" s="148" cm="1">
        <f t="array" ref="BN44">_xlfn.XLOOKUP(BM44,CaseStudy_Conditions_scenarios!$A$63:$A$100,_xlfn.XLOOKUP(BX$6,CaseStudy_Conditions_scenarios!$B$62:$F$62,CaseStudy_Conditions_scenarios!$B$63:$F$100))</f>
        <v>20.913488023952091</v>
      </c>
      <c r="BP44" s="147">
        <v>32400</v>
      </c>
      <c r="BQ44" s="149" cm="1">
        <f t="array" ref="BQ44">_xlfn.XLOOKUP(BM44,CaseStudy_Conditions_scenarios!$A$104:$A$141,_xlfn.XLOOKUP(BX$6,CaseStudy_Conditions_scenarios!$B$103:$F$103,CaseStudy_Conditions_scenarios!$B$104:$F$141))</f>
        <v>341.15</v>
      </c>
      <c r="CH44" s="147">
        <v>32400</v>
      </c>
      <c r="CI44" s="148" cm="1">
        <f t="array" ref="CI44">_xlfn.XLOOKUP(CH44,CaseStudy_Conditions_scenarios!$A$63:$A$100,_xlfn.XLOOKUP(CS$6,CaseStudy_Conditions_scenarios!$B$62:$F$62,CaseStudy_Conditions_scenarios!$B$63:$F$100))</f>
        <v>10.622448979591837</v>
      </c>
      <c r="CK44" s="147">
        <v>32400</v>
      </c>
      <c r="CL44" s="149" cm="1">
        <f t="array" ref="CL44">_xlfn.XLOOKUP(CH44,CaseStudy_Conditions_scenarios!$A$104:$A$141,_xlfn.XLOOKUP(CS$6,CaseStudy_Conditions_scenarios!$B$103:$F$103,CaseStudy_Conditions_scenarios!$B$104:$F$141))</f>
        <v>341.15</v>
      </c>
      <c r="DC44" s="153" t="s">
        <v>149</v>
      </c>
      <c r="DD44" s="160">
        <f>LOOKUP(DE38,Prosumer_ANE!$B$41:$S$80)</f>
        <v>5.1680102572723543</v>
      </c>
      <c r="DE44" s="155" t="s">
        <v>153</v>
      </c>
    </row>
    <row r="45" spans="2:109" ht="15.05" thickBot="1">
      <c r="B45" s="153">
        <v>33300</v>
      </c>
      <c r="C45" s="169" cm="1">
        <f t="array" ref="C45">_xlfn.XLOOKUP(B45,CaseStudy_Conditions_scenarios!$A$63:$A$100,_xlfn.XLOOKUP(M$6,CaseStudy_Conditions_scenarios!$B$62:$F$62,CaseStudy_Conditions_scenarios!$B$63:$F$100))</f>
        <v>-12.636311475409837</v>
      </c>
      <c r="E45" s="153">
        <v>33300</v>
      </c>
      <c r="F45" s="170" cm="1">
        <f t="array" ref="F45">_xlfn.XLOOKUP(B45,CaseStudy_Conditions_scenarios!$A$104:$A$141,_xlfn.XLOOKUP(M$6,CaseStudy_Conditions_scenarios!$B$103:$F$103,CaseStudy_Conditions_scenarios!$B$104:$F$141))</f>
        <v>318.14999999999998</v>
      </c>
      <c r="L45" s="171"/>
      <c r="W45" s="153">
        <v>33300</v>
      </c>
      <c r="X45" s="169" cm="1">
        <f t="array" ref="X45">_xlfn.XLOOKUP(W45,CaseStudy_Conditions_scenarios!$A$63:$A$100,_xlfn.XLOOKUP(AH$6,CaseStudy_Conditions_scenarios!$B$62:$F$62,CaseStudy_Conditions_scenarios!$B$63:$F$100))</f>
        <v>-10.753764705882354</v>
      </c>
      <c r="Z45" s="153">
        <v>33300</v>
      </c>
      <c r="AA45" s="170" cm="1">
        <f t="array" ref="AA45">_xlfn.XLOOKUP(W45,CaseStudy_Conditions_scenarios!$A$104:$A$141,_xlfn.XLOOKUP(AH$6,CaseStudy_Conditions_scenarios!$B$103:$F$103,CaseStudy_Conditions_scenarios!$B$104:$F$141))</f>
        <v>318.14999999999998</v>
      </c>
      <c r="AR45" s="153">
        <v>33300</v>
      </c>
      <c r="AS45" s="169" cm="1">
        <f t="array" ref="AS45">_xlfn.XLOOKUP(AR45,CaseStudy_Conditions_scenarios!$A$63:$A$100,_xlfn.XLOOKUP(BC$6,CaseStudy_Conditions_scenarios!$B$62:$F$62,CaseStudy_Conditions_scenarios!$B$63:$F$100))</f>
        <v>-8.1458608222517377</v>
      </c>
      <c r="AU45" s="153">
        <v>33300</v>
      </c>
      <c r="AV45" s="170" cm="1">
        <f t="array" ref="AV45">_xlfn.XLOOKUP(AR45,CaseStudy_Conditions_scenarios!$A$104:$A$141,_xlfn.XLOOKUP(BC$6,CaseStudy_Conditions_scenarios!$B$103:$F$103,CaseStudy_Conditions_scenarios!$B$104:$F$141))</f>
        <v>318.14999999999998</v>
      </c>
      <c r="BM45" s="153">
        <v>33300</v>
      </c>
      <c r="BN45" s="169" cm="1">
        <f t="array" ref="BN45">_xlfn.XLOOKUP(BM45,CaseStudy_Conditions_scenarios!$A$63:$A$100,_xlfn.XLOOKUP(BX$6,CaseStudy_Conditions_scenarios!$B$62:$F$62,CaseStudy_Conditions_scenarios!$B$63:$F$100))</f>
        <v>20.913488023952091</v>
      </c>
      <c r="BP45" s="153">
        <v>33300</v>
      </c>
      <c r="BQ45" s="170" cm="1">
        <f t="array" ref="BQ45">_xlfn.XLOOKUP(BM45,CaseStudy_Conditions_scenarios!$A$104:$A$141,_xlfn.XLOOKUP(BX$6,CaseStudy_Conditions_scenarios!$B$103:$F$103,CaseStudy_Conditions_scenarios!$B$104:$F$141))</f>
        <v>341.15</v>
      </c>
      <c r="CH45" s="153">
        <v>33300</v>
      </c>
      <c r="CI45" s="169" cm="1">
        <f t="array" ref="CI45">_xlfn.XLOOKUP(CH45,CaseStudy_Conditions_scenarios!$A$63:$A$100,_xlfn.XLOOKUP(CS$6,CaseStudy_Conditions_scenarios!$B$62:$F$62,CaseStudy_Conditions_scenarios!$B$63:$F$100))</f>
        <v>10.622448979591837</v>
      </c>
      <c r="CK45" s="153">
        <v>33300</v>
      </c>
      <c r="CL45" s="170" cm="1">
        <f t="array" ref="CL45">_xlfn.XLOOKUP(CH45,CaseStudy_Conditions_scenarios!$A$104:$A$141,_xlfn.XLOOKUP(CS$6,CaseStudy_Conditions_scenarios!$B$103:$F$103,CaseStudy_Conditions_scenarios!$B$104:$F$141))</f>
        <v>341.15</v>
      </c>
    </row>
    <row r="46" spans="2:109" ht="15.05" thickBot="1">
      <c r="DC46" s="134" t="s">
        <v>483</v>
      </c>
      <c r="DD46" s="142" t="s">
        <v>517</v>
      </c>
      <c r="DE46" s="143">
        <v>6</v>
      </c>
    </row>
    <row r="47" spans="2:109">
      <c r="DC47" s="144" t="s">
        <v>109</v>
      </c>
      <c r="DD47" s="146" t="s">
        <v>85</v>
      </c>
      <c r="DE47" s="145" t="s">
        <v>86</v>
      </c>
    </row>
    <row r="48" spans="2:109">
      <c r="DC48" s="147" t="s">
        <v>146</v>
      </c>
      <c r="DD48" s="134" t="s">
        <v>142</v>
      </c>
      <c r="DE48" s="151" t="s">
        <v>17</v>
      </c>
    </row>
    <row r="49" spans="107:109">
      <c r="DC49" s="147" t="s">
        <v>132</v>
      </c>
      <c r="DD49" s="157">
        <f>LOOKUP(DD51*1000,medium_components!$K$31:$M$48)</f>
        <v>5.5248618784530388</v>
      </c>
      <c r="DE49" s="151" t="s">
        <v>150</v>
      </c>
    </row>
    <row r="50" spans="107:109">
      <c r="DC50" s="147" t="s">
        <v>147</v>
      </c>
      <c r="DD50" s="150">
        <f>LOOKUP(DE46,Prosumer_ANE!$B$41:$C$80)</f>
        <v>49.5</v>
      </c>
      <c r="DE50" s="151" t="s">
        <v>151</v>
      </c>
    </row>
    <row r="51" spans="107:109">
      <c r="DC51" s="147" t="s">
        <v>148</v>
      </c>
      <c r="DD51" s="150">
        <f>LOOKUP(DE46,Prosumer_ANE!$B$41:$L$80)/1000</f>
        <v>4.19E-2</v>
      </c>
      <c r="DE51" s="151" t="s">
        <v>152</v>
      </c>
    </row>
    <row r="52" spans="107:109" ht="15.05" thickBot="1">
      <c r="DC52" s="153" t="s">
        <v>149</v>
      </c>
      <c r="DD52" s="160">
        <f>LOOKUP(DE46,Prosumer_ANE!$B$41:$S$80)</f>
        <v>5.1680102572723543</v>
      </c>
      <c r="DE52" s="155" t="s">
        <v>153</v>
      </c>
    </row>
    <row r="54" spans="107:109" ht="15.05" thickBot="1">
      <c r="DC54" s="134" t="s">
        <v>484</v>
      </c>
      <c r="DD54" s="142" t="s">
        <v>517</v>
      </c>
      <c r="DE54" s="143">
        <v>8</v>
      </c>
    </row>
    <row r="55" spans="107:109">
      <c r="DC55" s="144" t="s">
        <v>109</v>
      </c>
      <c r="DD55" s="146" t="s">
        <v>85</v>
      </c>
      <c r="DE55" s="145" t="s">
        <v>86</v>
      </c>
    </row>
    <row r="56" spans="107:109">
      <c r="DC56" s="147" t="s">
        <v>146</v>
      </c>
      <c r="DD56" s="134" t="s">
        <v>142</v>
      </c>
      <c r="DE56" s="151" t="s">
        <v>17</v>
      </c>
    </row>
    <row r="57" spans="107:109">
      <c r="DC57" s="147" t="s">
        <v>132</v>
      </c>
      <c r="DD57" s="157">
        <f>LOOKUP(DD59*1000,medium_components!$K$31:$M$48)</f>
        <v>6.3938618925831197</v>
      </c>
      <c r="DE57" s="151" t="s">
        <v>150</v>
      </c>
    </row>
    <row r="58" spans="107:109">
      <c r="DC58" s="147" t="s">
        <v>147</v>
      </c>
      <c r="DD58" s="150">
        <f>LOOKUP(DE54,Prosumer_ANE!$B$41:$C$80)</f>
        <v>46.5</v>
      </c>
      <c r="DE58" s="151" t="s">
        <v>151</v>
      </c>
    </row>
    <row r="59" spans="107:109">
      <c r="DC59" s="147" t="s">
        <v>148</v>
      </c>
      <c r="DD59" s="150">
        <f>LOOKUP(DE54,Prosumer_ANE!$B$41:$L$80)/1000</f>
        <v>2.7300000000000001E-2</v>
      </c>
      <c r="DE59" s="151" t="s">
        <v>152</v>
      </c>
    </row>
    <row r="60" spans="107:109" ht="15.05" thickBot="1">
      <c r="DC60" s="153" t="s">
        <v>149</v>
      </c>
      <c r="DD60" s="160">
        <f>LOOKUP(DE54,Prosumer_ANE!$B$41:$S$80)</f>
        <v>8.6000444992238751</v>
      </c>
      <c r="DE60" s="155" t="s">
        <v>153</v>
      </c>
    </row>
    <row r="62" spans="107:109" ht="15.05" thickBot="1">
      <c r="DC62" s="134" t="s">
        <v>485</v>
      </c>
      <c r="DD62" s="142" t="s">
        <v>517</v>
      </c>
      <c r="DE62" s="143">
        <v>8</v>
      </c>
    </row>
    <row r="63" spans="107:109">
      <c r="DC63" s="144" t="s">
        <v>109</v>
      </c>
      <c r="DD63" s="146" t="s">
        <v>85</v>
      </c>
      <c r="DE63" s="145" t="s">
        <v>86</v>
      </c>
    </row>
    <row r="64" spans="107:109">
      <c r="DC64" s="147" t="s">
        <v>146</v>
      </c>
      <c r="DD64" s="134" t="s">
        <v>142</v>
      </c>
      <c r="DE64" s="151" t="s">
        <v>17</v>
      </c>
    </row>
    <row r="65" spans="107:109">
      <c r="DC65" s="147" t="s">
        <v>132</v>
      </c>
      <c r="DD65" s="157">
        <f>LOOKUP(DD67*1000,medium_components!$K$31:$M$48)</f>
        <v>6.3938618925831197</v>
      </c>
      <c r="DE65" s="151" t="s">
        <v>150</v>
      </c>
    </row>
    <row r="66" spans="107:109">
      <c r="DC66" s="147" t="s">
        <v>147</v>
      </c>
      <c r="DD66" s="150">
        <f>LOOKUP(DE62,Prosumer_ANE!$B$41:$C$80)</f>
        <v>46.5</v>
      </c>
      <c r="DE66" s="151" t="s">
        <v>151</v>
      </c>
    </row>
    <row r="67" spans="107:109">
      <c r="DC67" s="147" t="s">
        <v>148</v>
      </c>
      <c r="DD67" s="150">
        <f>LOOKUP(DE62,Prosumer_ANE!$B$41:$L$80)/1000</f>
        <v>2.7300000000000001E-2</v>
      </c>
      <c r="DE67" s="151" t="s">
        <v>152</v>
      </c>
    </row>
    <row r="68" spans="107:109" ht="15.05" thickBot="1">
      <c r="DC68" s="153" t="s">
        <v>149</v>
      </c>
      <c r="DD68" s="160">
        <f>LOOKUP(DE62,Prosumer_ANE!$B$41:$S$80)</f>
        <v>8.6000444992238751</v>
      </c>
      <c r="DE68" s="155" t="s">
        <v>153</v>
      </c>
    </row>
  </sheetData>
  <sheetProtection algorithmName="SHA-512" hashValue="8z0o+8pEoGmaTE01wrtGjspZp29gR8+uY40Skafpevpo4RpplwBkEKaEdSzAXti/uoQyDQnPVNBNPdXjPVpCJw==" saltValue="X5XC+LV1w1W4yo8qSQnFBw==" spinCount="100000" sheet="1" objects="1" scenarios="1"/>
  <mergeCells count="6">
    <mergeCell ref="A1:B1"/>
    <mergeCell ref="B4:U5"/>
    <mergeCell ref="CH4:DA5"/>
    <mergeCell ref="BM4:CF5"/>
    <mergeCell ref="AR4:BK5"/>
    <mergeCell ref="W4:AP5"/>
  </mergeCells>
  <hyperlinks>
    <hyperlink ref="CN1" r:id="rId1" xr:uid="{581DE0D9-E5A6-4F91-9CD5-A0FECC8D8227}"/>
    <hyperlink ref="CO1" r:id="rId2" xr:uid="{7CB115C2-1A82-48A7-9BD1-F851E6C45E9A}"/>
    <hyperlink ref="H1" r:id="rId3" xr:uid="{91D2DA7A-2F62-4684-9E3D-A4DB07979D16}"/>
    <hyperlink ref="I1" r:id="rId4" xr:uid="{74911582-A14B-4771-9E22-EEF0319B5684}"/>
  </hyperlinks>
  <pageMargins left="0.7" right="0.7" top="0.78740157499999996" bottom="0.78740157499999996" header="0.3" footer="0.3"/>
  <pageSetup paperSize="9" orientation="portrait" horizontalDpi="0" verticalDpi="0" r:id="rId5"/>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20</vt:i4>
      </vt:variant>
    </vt:vector>
  </HeadingPairs>
  <TitlesOfParts>
    <vt:vector size="31" baseType="lpstr">
      <vt:lpstr>ReadME</vt:lpstr>
      <vt:lpstr>input_conditions</vt:lpstr>
      <vt:lpstr>Prosumer_ONE</vt:lpstr>
      <vt:lpstr>Results_ONE</vt:lpstr>
      <vt:lpstr>Prosumer_ANE</vt:lpstr>
      <vt:lpstr>Results_ANE</vt:lpstr>
      <vt:lpstr>medium_components</vt:lpstr>
      <vt:lpstr>auxiliary_calculations</vt:lpstr>
      <vt:lpstr>prosumer_connections</vt:lpstr>
      <vt:lpstr>CaseStudy_Conditions_scenarios</vt:lpstr>
      <vt:lpstr>CaseStudy_ProsNet_Docu</vt:lpstr>
      <vt:lpstr>cp_23</vt:lpstr>
      <vt:lpstr>cp_29</vt:lpstr>
      <vt:lpstr>cp_35</vt:lpstr>
      <vt:lpstr>cp_water</vt:lpstr>
      <vt:lpstr>density_23</vt:lpstr>
      <vt:lpstr>density_29</vt:lpstr>
      <vt:lpstr>density_35</vt:lpstr>
      <vt:lpstr>density_water</vt:lpstr>
      <vt:lpstr>density29</vt:lpstr>
      <vt:lpstr>heatcap</vt:lpstr>
      <vt:lpstr>pipe_to_pros</vt:lpstr>
      <vt:lpstr>pros_to_pipe</vt:lpstr>
      <vt:lpstr>Roughness_PCP</vt:lpstr>
      <vt:lpstr>Roughness_PE</vt:lpstr>
      <vt:lpstr>Prosumer_ANE!tm</vt:lpstr>
      <vt:lpstr>tm</vt:lpstr>
      <vt:lpstr>viscosity_23</vt:lpstr>
      <vt:lpstr>viscosity_29</vt:lpstr>
      <vt:lpstr>viscosity_35</vt:lpstr>
      <vt:lpstr>viscosity_water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 Speer</dc:creator>
  <cp:lastModifiedBy>Fabian S.</cp:lastModifiedBy>
  <dcterms:created xsi:type="dcterms:W3CDTF">2022-08-10T10:50:48Z</dcterms:created>
  <dcterms:modified xsi:type="dcterms:W3CDTF">2023-02-19T14:22:11Z</dcterms:modified>
</cp:coreProperties>
</file>