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fabianvolkers/Box Sync/"/>
    </mc:Choice>
  </mc:AlternateContent>
  <xr:revisionPtr revIDLastSave="0" documentId="13_ncr:1_{E9B8D9CD-354C-F14B-AD3C-9B5078013ABE}" xr6:coauthVersionLast="40" xr6:coauthVersionMax="40" xr10:uidLastSave="{00000000-0000-0000-0000-000000000000}"/>
  <bookViews>
    <workbookView xWindow="-18260" yWindow="0" windowWidth="18260" windowHeight="21600" tabRatio="838" activeTab="12" xr2:uid="{00000000-000D-0000-FFFF-FFFF00000000}"/>
  </bookViews>
  <sheets>
    <sheet name="Vorgabe" sheetId="14" r:id="rId1"/>
    <sheet name="Januar" sheetId="2" r:id="rId2"/>
    <sheet name="Februar" sheetId="3" r:id="rId3"/>
    <sheet name="März" sheetId="4" r:id="rId4"/>
    <sheet name="April" sheetId="5" r:id="rId5"/>
    <sheet name="Mai" sheetId="6" r:id="rId6"/>
    <sheet name="Juni" sheetId="7" r:id="rId7"/>
    <sheet name="Juli" sheetId="8" r:id="rId8"/>
    <sheet name="August" sheetId="9" r:id="rId9"/>
    <sheet name="September" sheetId="10" r:id="rId10"/>
    <sheet name="Oktober" sheetId="11" r:id="rId11"/>
    <sheet name="November" sheetId="12" r:id="rId12"/>
    <sheet name="Dezember" sheetId="13" r:id="rId13"/>
    <sheet name="Zusammenfassung" sheetId="15" r:id="rId14"/>
    <sheet name="Jahresübersicht" sheetId="19" r:id="rId15"/>
    <sheet name="Wochenübersicht" sheetId="17" r:id="rId16"/>
    <sheet name="Stundenzettel IST" sheetId="1" r:id="rId17"/>
    <sheet name="Abrechnung" sheetId="16" r:id="rId18"/>
  </sheets>
  <definedNames>
    <definedName name="FebDays">Februar!$A$8:$A$38</definedName>
    <definedName name="FebHours">Februar!$F$8:$F$38</definedName>
    <definedName name="JanDays">Januar!$A$8:$A$38</definedName>
    <definedName name="JanHours">Januar!$F$8:$F$38</definedName>
    <definedName name="Januar">Januar!$A$8:$A$38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9" i="13" l="1"/>
  <c r="I39" i="2"/>
  <c r="I38" i="3"/>
  <c r="H38" i="3"/>
  <c r="G38" i="3"/>
  <c r="F38" i="3"/>
  <c r="B38" i="3"/>
  <c r="E38" i="3" s="1"/>
  <c r="I37" i="3"/>
  <c r="H37" i="3"/>
  <c r="G37" i="3"/>
  <c r="F37" i="3"/>
  <c r="B37" i="3"/>
  <c r="E37" i="3" s="1"/>
  <c r="I36" i="3"/>
  <c r="H36" i="3"/>
  <c r="G36" i="3"/>
  <c r="F36" i="3"/>
  <c r="B36" i="3"/>
  <c r="E36" i="3" s="1"/>
  <c r="B35" i="3"/>
  <c r="E35" i="3" s="1"/>
  <c r="B34" i="3"/>
  <c r="E34" i="3" s="1"/>
  <c r="B33" i="3"/>
  <c r="E33" i="3" s="1"/>
  <c r="B32" i="3"/>
  <c r="E32" i="3" s="1"/>
  <c r="B31" i="3"/>
  <c r="E31" i="3" s="1"/>
  <c r="B30" i="3"/>
  <c r="E30" i="3" s="1"/>
  <c r="B29" i="3"/>
  <c r="E29" i="3" s="1"/>
  <c r="B28" i="3"/>
  <c r="E28" i="3" s="1"/>
  <c r="B27" i="3"/>
  <c r="E27" i="3" s="1"/>
  <c r="B26" i="3"/>
  <c r="E26" i="3" s="1"/>
  <c r="B25" i="3"/>
  <c r="E25" i="3" s="1"/>
  <c r="B24" i="3"/>
  <c r="E24" i="3" s="1"/>
  <c r="B23" i="3"/>
  <c r="E23" i="3" s="1"/>
  <c r="B22" i="3"/>
  <c r="E22" i="3" s="1"/>
  <c r="B21" i="3"/>
  <c r="E21" i="3" s="1"/>
  <c r="B20" i="3"/>
  <c r="E20" i="3" s="1"/>
  <c r="B19" i="3"/>
  <c r="E19" i="3" s="1"/>
  <c r="B18" i="3"/>
  <c r="E18" i="3" s="1"/>
  <c r="B17" i="3"/>
  <c r="E17" i="3" s="1"/>
  <c r="G16" i="3"/>
  <c r="F16" i="3"/>
  <c r="E16" i="3"/>
  <c r="C16" i="3"/>
  <c r="D16" i="3" s="1"/>
  <c r="E15" i="3"/>
  <c r="B15" i="3"/>
  <c r="G15" i="3" s="1"/>
  <c r="E14" i="3"/>
  <c r="B14" i="3"/>
  <c r="G14" i="3" s="1"/>
  <c r="E13" i="3"/>
  <c r="B13" i="3"/>
  <c r="G13" i="3" s="1"/>
  <c r="E12" i="3"/>
  <c r="B12" i="3"/>
  <c r="G12" i="3" s="1"/>
  <c r="E11" i="3"/>
  <c r="B11" i="3"/>
  <c r="G11" i="3" s="1"/>
  <c r="G10" i="3"/>
  <c r="F10" i="3"/>
  <c r="H10" i="3" s="1"/>
  <c r="E10" i="3"/>
  <c r="D10" i="3"/>
  <c r="C10" i="3"/>
  <c r="G9" i="3"/>
  <c r="E9" i="3"/>
  <c r="D9" i="3"/>
  <c r="C9" i="3"/>
  <c r="F9" i="3" s="1"/>
  <c r="G8" i="3"/>
  <c r="C8" i="3"/>
  <c r="D8" i="3" s="1"/>
  <c r="B8" i="3"/>
  <c r="F8" i="3" s="1"/>
  <c r="B8" i="2"/>
  <c r="G38" i="7"/>
  <c r="F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38" i="6"/>
  <c r="G37" i="6"/>
  <c r="G36" i="6"/>
  <c r="G35" i="6"/>
  <c r="G34" i="6"/>
  <c r="G33" i="6"/>
  <c r="G32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38" i="5"/>
  <c r="F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8" i="2"/>
  <c r="E38" i="13"/>
  <c r="C38" i="13"/>
  <c r="D38" i="13" s="1"/>
  <c r="E37" i="13"/>
  <c r="C37" i="13"/>
  <c r="D37" i="13" s="1"/>
  <c r="E36" i="13"/>
  <c r="D36" i="13"/>
  <c r="C36" i="13"/>
  <c r="E35" i="13"/>
  <c r="C35" i="13"/>
  <c r="D35" i="13" s="1"/>
  <c r="E34" i="13"/>
  <c r="C34" i="13"/>
  <c r="D34" i="13" s="1"/>
  <c r="E33" i="13"/>
  <c r="C33" i="13"/>
  <c r="D33" i="13" s="1"/>
  <c r="E32" i="13"/>
  <c r="D32" i="13"/>
  <c r="C32" i="13"/>
  <c r="E31" i="13"/>
  <c r="C31" i="13"/>
  <c r="D31" i="13" s="1"/>
  <c r="E30" i="13"/>
  <c r="C30" i="13"/>
  <c r="D30" i="13" s="1"/>
  <c r="E29" i="13"/>
  <c r="C29" i="13"/>
  <c r="D29" i="13" s="1"/>
  <c r="E28" i="13"/>
  <c r="C28" i="13"/>
  <c r="D28" i="13" s="1"/>
  <c r="E27" i="13"/>
  <c r="C27" i="13"/>
  <c r="D27" i="13" s="1"/>
  <c r="E26" i="13"/>
  <c r="C26" i="13"/>
  <c r="D26" i="13" s="1"/>
  <c r="E25" i="13"/>
  <c r="D25" i="13"/>
  <c r="C25" i="13"/>
  <c r="E24" i="13"/>
  <c r="C24" i="13"/>
  <c r="D24" i="13" s="1"/>
  <c r="E23" i="13"/>
  <c r="C23" i="13"/>
  <c r="D23" i="13" s="1"/>
  <c r="E22" i="13"/>
  <c r="C22" i="13"/>
  <c r="D22" i="13" s="1"/>
  <c r="E21" i="13"/>
  <c r="C21" i="13"/>
  <c r="D21" i="13" s="1"/>
  <c r="E20" i="13"/>
  <c r="D20" i="13"/>
  <c r="C20" i="13"/>
  <c r="E19" i="13"/>
  <c r="C19" i="13"/>
  <c r="D19" i="13" s="1"/>
  <c r="E18" i="13"/>
  <c r="C18" i="13"/>
  <c r="D18" i="13" s="1"/>
  <c r="E17" i="13"/>
  <c r="C17" i="13"/>
  <c r="D17" i="13" s="1"/>
  <c r="E16" i="13"/>
  <c r="D16" i="13"/>
  <c r="C16" i="13"/>
  <c r="E15" i="13"/>
  <c r="C15" i="13"/>
  <c r="D15" i="13" s="1"/>
  <c r="E14" i="13"/>
  <c r="C14" i="13"/>
  <c r="D14" i="13" s="1"/>
  <c r="E13" i="13"/>
  <c r="C13" i="13"/>
  <c r="D13" i="13" s="1"/>
  <c r="E12" i="13"/>
  <c r="D12" i="13"/>
  <c r="C12" i="13"/>
  <c r="E11" i="13"/>
  <c r="C11" i="13"/>
  <c r="D11" i="13" s="1"/>
  <c r="E10" i="13"/>
  <c r="C10" i="13"/>
  <c r="D10" i="13" s="1"/>
  <c r="E9" i="13"/>
  <c r="C9" i="13"/>
  <c r="D9" i="13" s="1"/>
  <c r="E8" i="13"/>
  <c r="D8" i="13"/>
  <c r="C8" i="13"/>
  <c r="E38" i="12"/>
  <c r="C38" i="12"/>
  <c r="D38" i="12" s="1"/>
  <c r="E37" i="12"/>
  <c r="C37" i="12"/>
  <c r="D37" i="12" s="1"/>
  <c r="E36" i="12"/>
  <c r="C36" i="12"/>
  <c r="D36" i="12" s="1"/>
  <c r="E35" i="12"/>
  <c r="C35" i="12"/>
  <c r="D35" i="12" s="1"/>
  <c r="E34" i="12"/>
  <c r="C34" i="12"/>
  <c r="D34" i="12" s="1"/>
  <c r="E33" i="12"/>
  <c r="C33" i="12"/>
  <c r="D33" i="12" s="1"/>
  <c r="E32" i="12"/>
  <c r="D32" i="12"/>
  <c r="C32" i="12"/>
  <c r="E31" i="12"/>
  <c r="C31" i="12"/>
  <c r="D31" i="12" s="1"/>
  <c r="E30" i="12"/>
  <c r="C30" i="12"/>
  <c r="D30" i="12" s="1"/>
  <c r="E29" i="12"/>
  <c r="C29" i="12"/>
  <c r="D29" i="12" s="1"/>
  <c r="E28" i="12"/>
  <c r="C28" i="12"/>
  <c r="D28" i="12" s="1"/>
  <c r="E27" i="12"/>
  <c r="C27" i="12"/>
  <c r="D27" i="12" s="1"/>
  <c r="E26" i="12"/>
  <c r="C26" i="12"/>
  <c r="D26" i="12" s="1"/>
  <c r="E25" i="12"/>
  <c r="C25" i="12"/>
  <c r="D25" i="12" s="1"/>
  <c r="E24" i="12"/>
  <c r="D24" i="12"/>
  <c r="C24" i="12"/>
  <c r="E23" i="12"/>
  <c r="C23" i="12"/>
  <c r="D23" i="12" s="1"/>
  <c r="E22" i="12"/>
  <c r="C22" i="12"/>
  <c r="D22" i="12" s="1"/>
  <c r="E21" i="12"/>
  <c r="C21" i="12"/>
  <c r="D21" i="12" s="1"/>
  <c r="E20" i="12"/>
  <c r="C20" i="12"/>
  <c r="D20" i="12" s="1"/>
  <c r="E19" i="12"/>
  <c r="C19" i="12"/>
  <c r="D19" i="12" s="1"/>
  <c r="E18" i="12"/>
  <c r="C18" i="12"/>
  <c r="D18" i="12" s="1"/>
  <c r="E17" i="12"/>
  <c r="C17" i="12"/>
  <c r="D17" i="12" s="1"/>
  <c r="E16" i="12"/>
  <c r="D16" i="12"/>
  <c r="C16" i="12"/>
  <c r="E15" i="12"/>
  <c r="C15" i="12"/>
  <c r="D15" i="12" s="1"/>
  <c r="E14" i="12"/>
  <c r="C14" i="12"/>
  <c r="D14" i="12" s="1"/>
  <c r="E13" i="12"/>
  <c r="C13" i="12"/>
  <c r="D13" i="12" s="1"/>
  <c r="E12" i="12"/>
  <c r="C12" i="12"/>
  <c r="D12" i="12" s="1"/>
  <c r="E11" i="12"/>
  <c r="C11" i="12"/>
  <c r="D11" i="12" s="1"/>
  <c r="E10" i="12"/>
  <c r="C10" i="12"/>
  <c r="D10" i="12" s="1"/>
  <c r="E9" i="12"/>
  <c r="C9" i="12"/>
  <c r="D9" i="12" s="1"/>
  <c r="E8" i="12"/>
  <c r="D8" i="12"/>
  <c r="C8" i="12"/>
  <c r="E38" i="11"/>
  <c r="C38" i="11"/>
  <c r="D38" i="11" s="1"/>
  <c r="E37" i="11"/>
  <c r="C37" i="11"/>
  <c r="D37" i="11" s="1"/>
  <c r="E36" i="11"/>
  <c r="C36" i="11"/>
  <c r="D36" i="11" s="1"/>
  <c r="E35" i="11"/>
  <c r="C35" i="11"/>
  <c r="D35" i="11" s="1"/>
  <c r="E34" i="11"/>
  <c r="C34" i="11"/>
  <c r="D34" i="11" s="1"/>
  <c r="E33" i="11"/>
  <c r="C33" i="11"/>
  <c r="D33" i="11" s="1"/>
  <c r="E32" i="11"/>
  <c r="D32" i="11"/>
  <c r="C32" i="11"/>
  <c r="E31" i="11"/>
  <c r="C31" i="11"/>
  <c r="D31" i="11" s="1"/>
  <c r="E30" i="11"/>
  <c r="C30" i="11"/>
  <c r="D30" i="11" s="1"/>
  <c r="E29" i="11"/>
  <c r="C29" i="11"/>
  <c r="D29" i="11" s="1"/>
  <c r="E28" i="11"/>
  <c r="C28" i="11"/>
  <c r="D28" i="11" s="1"/>
  <c r="E27" i="11"/>
  <c r="C27" i="11"/>
  <c r="D27" i="11" s="1"/>
  <c r="E26" i="11"/>
  <c r="C26" i="11"/>
  <c r="D26" i="11" s="1"/>
  <c r="E25" i="11"/>
  <c r="C25" i="11"/>
  <c r="D25" i="11" s="1"/>
  <c r="E24" i="11"/>
  <c r="D24" i="11"/>
  <c r="C24" i="11"/>
  <c r="E23" i="11"/>
  <c r="C23" i="11"/>
  <c r="D23" i="11" s="1"/>
  <c r="E22" i="11"/>
  <c r="C22" i="11"/>
  <c r="D22" i="11" s="1"/>
  <c r="E21" i="11"/>
  <c r="C21" i="11"/>
  <c r="D21" i="11" s="1"/>
  <c r="E20" i="11"/>
  <c r="C20" i="11"/>
  <c r="D20" i="11" s="1"/>
  <c r="E19" i="11"/>
  <c r="C19" i="11"/>
  <c r="D19" i="11" s="1"/>
  <c r="E18" i="11"/>
  <c r="C18" i="11"/>
  <c r="D18" i="11" s="1"/>
  <c r="E17" i="11"/>
  <c r="C17" i="11"/>
  <c r="D17" i="11" s="1"/>
  <c r="E16" i="11"/>
  <c r="D16" i="11"/>
  <c r="C16" i="11"/>
  <c r="E15" i="11"/>
  <c r="C15" i="11"/>
  <c r="D15" i="11" s="1"/>
  <c r="E14" i="11"/>
  <c r="C14" i="11"/>
  <c r="D14" i="11" s="1"/>
  <c r="E13" i="11"/>
  <c r="C13" i="11"/>
  <c r="D13" i="11" s="1"/>
  <c r="E12" i="11"/>
  <c r="C12" i="11"/>
  <c r="D12" i="11" s="1"/>
  <c r="E11" i="11"/>
  <c r="C11" i="11"/>
  <c r="D11" i="11" s="1"/>
  <c r="E10" i="11"/>
  <c r="C10" i="11"/>
  <c r="D10" i="11" s="1"/>
  <c r="E9" i="11"/>
  <c r="C9" i="11"/>
  <c r="D9" i="11" s="1"/>
  <c r="E8" i="11"/>
  <c r="D8" i="11"/>
  <c r="C8" i="11"/>
  <c r="E38" i="10"/>
  <c r="C38" i="10"/>
  <c r="D38" i="10" s="1"/>
  <c r="E37" i="10"/>
  <c r="C37" i="10"/>
  <c r="D37" i="10" s="1"/>
  <c r="E36" i="10"/>
  <c r="D36" i="10"/>
  <c r="C36" i="10"/>
  <c r="E35" i="10"/>
  <c r="C35" i="10"/>
  <c r="D35" i="10" s="1"/>
  <c r="E34" i="10"/>
  <c r="C34" i="10"/>
  <c r="D34" i="10" s="1"/>
  <c r="E33" i="10"/>
  <c r="C33" i="10"/>
  <c r="D33" i="10" s="1"/>
  <c r="E32" i="10"/>
  <c r="D32" i="10"/>
  <c r="C32" i="10"/>
  <c r="E31" i="10"/>
  <c r="C31" i="10"/>
  <c r="D31" i="10" s="1"/>
  <c r="E30" i="10"/>
  <c r="C30" i="10"/>
  <c r="D30" i="10" s="1"/>
  <c r="E29" i="10"/>
  <c r="C29" i="10"/>
  <c r="D29" i="10" s="1"/>
  <c r="E28" i="10"/>
  <c r="C28" i="10"/>
  <c r="D28" i="10" s="1"/>
  <c r="E27" i="10"/>
  <c r="C27" i="10"/>
  <c r="D27" i="10" s="1"/>
  <c r="E26" i="10"/>
  <c r="C26" i="10"/>
  <c r="D26" i="10" s="1"/>
  <c r="E25" i="10"/>
  <c r="C25" i="10"/>
  <c r="D25" i="10" s="1"/>
  <c r="E24" i="10"/>
  <c r="D24" i="10"/>
  <c r="C24" i="10"/>
  <c r="E23" i="10"/>
  <c r="C23" i="10"/>
  <c r="D23" i="10" s="1"/>
  <c r="E22" i="10"/>
  <c r="C22" i="10"/>
  <c r="D22" i="10" s="1"/>
  <c r="E21" i="10"/>
  <c r="C21" i="10"/>
  <c r="D21" i="10" s="1"/>
  <c r="E20" i="10"/>
  <c r="C20" i="10"/>
  <c r="D20" i="10" s="1"/>
  <c r="E19" i="10"/>
  <c r="C19" i="10"/>
  <c r="D19" i="10" s="1"/>
  <c r="E18" i="10"/>
  <c r="C18" i="10"/>
  <c r="D18" i="10" s="1"/>
  <c r="E17" i="10"/>
  <c r="C17" i="10"/>
  <c r="D17" i="10" s="1"/>
  <c r="E16" i="10"/>
  <c r="D16" i="10"/>
  <c r="C16" i="10"/>
  <c r="E15" i="10"/>
  <c r="C15" i="10"/>
  <c r="D15" i="10" s="1"/>
  <c r="E14" i="10"/>
  <c r="C14" i="10"/>
  <c r="D14" i="10" s="1"/>
  <c r="E13" i="10"/>
  <c r="C13" i="10"/>
  <c r="D13" i="10" s="1"/>
  <c r="E12" i="10"/>
  <c r="C12" i="10"/>
  <c r="D12" i="10" s="1"/>
  <c r="E11" i="10"/>
  <c r="C11" i="10"/>
  <c r="D11" i="10" s="1"/>
  <c r="E10" i="10"/>
  <c r="C10" i="10"/>
  <c r="D10" i="10" s="1"/>
  <c r="E9" i="10"/>
  <c r="C9" i="10"/>
  <c r="D9" i="10" s="1"/>
  <c r="E8" i="10"/>
  <c r="D8" i="10"/>
  <c r="C8" i="10"/>
  <c r="E38" i="9"/>
  <c r="C38" i="9"/>
  <c r="D38" i="9" s="1"/>
  <c r="E37" i="9"/>
  <c r="C37" i="9"/>
  <c r="D37" i="9" s="1"/>
  <c r="E36" i="9"/>
  <c r="D36" i="9"/>
  <c r="C36" i="9"/>
  <c r="E35" i="9"/>
  <c r="C35" i="9"/>
  <c r="D35" i="9" s="1"/>
  <c r="E34" i="9"/>
  <c r="C34" i="9"/>
  <c r="D34" i="9" s="1"/>
  <c r="E33" i="9"/>
  <c r="C33" i="9"/>
  <c r="D33" i="9" s="1"/>
  <c r="E32" i="9"/>
  <c r="D32" i="9"/>
  <c r="C32" i="9"/>
  <c r="E31" i="9"/>
  <c r="C31" i="9"/>
  <c r="D31" i="9" s="1"/>
  <c r="E30" i="9"/>
  <c r="C30" i="9"/>
  <c r="D30" i="9" s="1"/>
  <c r="E29" i="9"/>
  <c r="C29" i="9"/>
  <c r="D29" i="9" s="1"/>
  <c r="E28" i="9"/>
  <c r="D28" i="9"/>
  <c r="C28" i="9"/>
  <c r="E27" i="9"/>
  <c r="C27" i="9"/>
  <c r="D27" i="9" s="1"/>
  <c r="E26" i="9"/>
  <c r="C26" i="9"/>
  <c r="D26" i="9" s="1"/>
  <c r="E25" i="9"/>
  <c r="C25" i="9"/>
  <c r="D25" i="9" s="1"/>
  <c r="E24" i="9"/>
  <c r="D24" i="9"/>
  <c r="C24" i="9"/>
  <c r="E23" i="9"/>
  <c r="C23" i="9"/>
  <c r="D23" i="9" s="1"/>
  <c r="E22" i="9"/>
  <c r="C22" i="9"/>
  <c r="D22" i="9" s="1"/>
  <c r="E21" i="9"/>
  <c r="C21" i="9"/>
  <c r="D21" i="9" s="1"/>
  <c r="E20" i="9"/>
  <c r="D20" i="9"/>
  <c r="C20" i="9"/>
  <c r="E19" i="9"/>
  <c r="C19" i="9"/>
  <c r="D19" i="9" s="1"/>
  <c r="E18" i="9"/>
  <c r="C18" i="9"/>
  <c r="D18" i="9" s="1"/>
  <c r="E17" i="9"/>
  <c r="C17" i="9"/>
  <c r="D17" i="9" s="1"/>
  <c r="E16" i="9"/>
  <c r="D16" i="9"/>
  <c r="C16" i="9"/>
  <c r="E15" i="9"/>
  <c r="C15" i="9"/>
  <c r="D15" i="9" s="1"/>
  <c r="E14" i="9"/>
  <c r="C14" i="9"/>
  <c r="D14" i="9" s="1"/>
  <c r="E13" i="9"/>
  <c r="C13" i="9"/>
  <c r="D13" i="9" s="1"/>
  <c r="E12" i="9"/>
  <c r="D12" i="9"/>
  <c r="C12" i="9"/>
  <c r="E11" i="9"/>
  <c r="C11" i="9"/>
  <c r="D11" i="9" s="1"/>
  <c r="E10" i="9"/>
  <c r="C10" i="9"/>
  <c r="D10" i="9" s="1"/>
  <c r="E9" i="9"/>
  <c r="C9" i="9"/>
  <c r="D9" i="9" s="1"/>
  <c r="E8" i="9"/>
  <c r="D8" i="9"/>
  <c r="C8" i="9"/>
  <c r="E38" i="8"/>
  <c r="C38" i="8"/>
  <c r="D38" i="8" s="1"/>
  <c r="E37" i="8"/>
  <c r="C37" i="8"/>
  <c r="D37" i="8" s="1"/>
  <c r="E36" i="8"/>
  <c r="D36" i="8"/>
  <c r="C36" i="8"/>
  <c r="E35" i="8"/>
  <c r="C35" i="8"/>
  <c r="D35" i="8" s="1"/>
  <c r="E34" i="8"/>
  <c r="C34" i="8"/>
  <c r="D34" i="8" s="1"/>
  <c r="E33" i="8"/>
  <c r="C33" i="8"/>
  <c r="D33" i="8" s="1"/>
  <c r="E32" i="8"/>
  <c r="D32" i="8"/>
  <c r="C32" i="8"/>
  <c r="E31" i="8"/>
  <c r="C31" i="8"/>
  <c r="D31" i="8" s="1"/>
  <c r="E30" i="8"/>
  <c r="C30" i="8"/>
  <c r="D30" i="8" s="1"/>
  <c r="E29" i="8"/>
  <c r="C29" i="8"/>
  <c r="D29" i="8" s="1"/>
  <c r="E28" i="8"/>
  <c r="D28" i="8"/>
  <c r="C28" i="8"/>
  <c r="E27" i="8"/>
  <c r="C27" i="8"/>
  <c r="D27" i="8" s="1"/>
  <c r="E26" i="8"/>
  <c r="C26" i="8"/>
  <c r="D26" i="8" s="1"/>
  <c r="E25" i="8"/>
  <c r="C25" i="8"/>
  <c r="D25" i="8" s="1"/>
  <c r="E24" i="8"/>
  <c r="D24" i="8"/>
  <c r="C24" i="8"/>
  <c r="E23" i="8"/>
  <c r="C23" i="8"/>
  <c r="D23" i="8" s="1"/>
  <c r="E22" i="8"/>
  <c r="C22" i="8"/>
  <c r="D22" i="8" s="1"/>
  <c r="E21" i="8"/>
  <c r="C21" i="8"/>
  <c r="D21" i="8" s="1"/>
  <c r="E20" i="8"/>
  <c r="D20" i="8"/>
  <c r="C20" i="8"/>
  <c r="E19" i="8"/>
  <c r="C19" i="8"/>
  <c r="D19" i="8" s="1"/>
  <c r="E18" i="8"/>
  <c r="C18" i="8"/>
  <c r="D18" i="8" s="1"/>
  <c r="E17" i="8"/>
  <c r="C17" i="8"/>
  <c r="D17" i="8" s="1"/>
  <c r="E16" i="8"/>
  <c r="D16" i="8"/>
  <c r="C16" i="8"/>
  <c r="E15" i="8"/>
  <c r="C15" i="8"/>
  <c r="D15" i="8" s="1"/>
  <c r="E14" i="8"/>
  <c r="C14" i="8"/>
  <c r="D14" i="8" s="1"/>
  <c r="E13" i="8"/>
  <c r="C13" i="8"/>
  <c r="D13" i="8" s="1"/>
  <c r="E12" i="8"/>
  <c r="D12" i="8"/>
  <c r="C12" i="8"/>
  <c r="E11" i="8"/>
  <c r="C11" i="8"/>
  <c r="D11" i="8" s="1"/>
  <c r="E10" i="8"/>
  <c r="C10" i="8"/>
  <c r="D10" i="8" s="1"/>
  <c r="E9" i="8"/>
  <c r="C9" i="8"/>
  <c r="D9" i="8" s="1"/>
  <c r="E8" i="8"/>
  <c r="D8" i="8"/>
  <c r="C8" i="8"/>
  <c r="E38" i="7"/>
  <c r="C38" i="7"/>
  <c r="D38" i="7" s="1"/>
  <c r="E37" i="7"/>
  <c r="C37" i="7"/>
  <c r="D37" i="7" s="1"/>
  <c r="E36" i="7"/>
  <c r="D36" i="7"/>
  <c r="C36" i="7"/>
  <c r="F36" i="7" s="1"/>
  <c r="E35" i="7"/>
  <c r="C35" i="7"/>
  <c r="D35" i="7" s="1"/>
  <c r="E34" i="7"/>
  <c r="C34" i="7"/>
  <c r="D34" i="7" s="1"/>
  <c r="E33" i="7"/>
  <c r="C33" i="7"/>
  <c r="F33" i="7" s="1"/>
  <c r="E32" i="7"/>
  <c r="D32" i="7"/>
  <c r="C32" i="7"/>
  <c r="F32" i="7" s="1"/>
  <c r="E31" i="7"/>
  <c r="C31" i="7"/>
  <c r="D31" i="7" s="1"/>
  <c r="E30" i="7"/>
  <c r="C30" i="7"/>
  <c r="D30" i="7" s="1"/>
  <c r="E29" i="7"/>
  <c r="C29" i="7"/>
  <c r="D29" i="7" s="1"/>
  <c r="E28" i="7"/>
  <c r="D28" i="7"/>
  <c r="C28" i="7"/>
  <c r="F28" i="7" s="1"/>
  <c r="E27" i="7"/>
  <c r="C27" i="7"/>
  <c r="D27" i="7" s="1"/>
  <c r="E26" i="7"/>
  <c r="C26" i="7"/>
  <c r="D26" i="7" s="1"/>
  <c r="E25" i="7"/>
  <c r="C25" i="7"/>
  <c r="F25" i="7" s="1"/>
  <c r="E24" i="7"/>
  <c r="D24" i="7"/>
  <c r="C24" i="7"/>
  <c r="F24" i="7" s="1"/>
  <c r="E23" i="7"/>
  <c r="C23" i="7"/>
  <c r="D23" i="7" s="1"/>
  <c r="E22" i="7"/>
  <c r="C22" i="7"/>
  <c r="D22" i="7" s="1"/>
  <c r="E21" i="7"/>
  <c r="C21" i="7"/>
  <c r="D21" i="7" s="1"/>
  <c r="E20" i="7"/>
  <c r="D20" i="7"/>
  <c r="C20" i="7"/>
  <c r="F20" i="7" s="1"/>
  <c r="E19" i="7"/>
  <c r="C19" i="7"/>
  <c r="D19" i="7" s="1"/>
  <c r="E18" i="7"/>
  <c r="C18" i="7"/>
  <c r="D18" i="7" s="1"/>
  <c r="E17" i="7"/>
  <c r="C17" i="7"/>
  <c r="F17" i="7" s="1"/>
  <c r="E16" i="7"/>
  <c r="D16" i="7"/>
  <c r="C16" i="7"/>
  <c r="F16" i="7" s="1"/>
  <c r="E15" i="7"/>
  <c r="C15" i="7"/>
  <c r="D15" i="7" s="1"/>
  <c r="E14" i="7"/>
  <c r="C14" i="7"/>
  <c r="D14" i="7" s="1"/>
  <c r="E13" i="7"/>
  <c r="C13" i="7"/>
  <c r="D13" i="7" s="1"/>
  <c r="E12" i="7"/>
  <c r="D12" i="7"/>
  <c r="C12" i="7"/>
  <c r="F12" i="7" s="1"/>
  <c r="E11" i="7"/>
  <c r="C11" i="7"/>
  <c r="D11" i="7" s="1"/>
  <c r="E10" i="7"/>
  <c r="C10" i="7"/>
  <c r="D10" i="7" s="1"/>
  <c r="E9" i="7"/>
  <c r="C9" i="7"/>
  <c r="F9" i="7" s="1"/>
  <c r="E8" i="7"/>
  <c r="D8" i="7"/>
  <c r="C8" i="7"/>
  <c r="F8" i="7" s="1"/>
  <c r="E38" i="6"/>
  <c r="C38" i="6"/>
  <c r="D38" i="6" s="1"/>
  <c r="E37" i="6"/>
  <c r="C37" i="6"/>
  <c r="D37" i="6" s="1"/>
  <c r="E36" i="6"/>
  <c r="D36" i="6"/>
  <c r="C36" i="6"/>
  <c r="F36" i="6" s="1"/>
  <c r="E35" i="6"/>
  <c r="C35" i="6"/>
  <c r="D35" i="6" s="1"/>
  <c r="E34" i="6"/>
  <c r="C34" i="6"/>
  <c r="D34" i="6" s="1"/>
  <c r="E33" i="6"/>
  <c r="C33" i="6"/>
  <c r="D33" i="6" s="1"/>
  <c r="E32" i="6"/>
  <c r="D32" i="6"/>
  <c r="C32" i="6"/>
  <c r="F32" i="6" s="1"/>
  <c r="E31" i="6"/>
  <c r="C31" i="6"/>
  <c r="D31" i="6" s="1"/>
  <c r="E30" i="6"/>
  <c r="C30" i="6"/>
  <c r="D30" i="6" s="1"/>
  <c r="E29" i="6"/>
  <c r="C29" i="6"/>
  <c r="D29" i="6" s="1"/>
  <c r="E28" i="6"/>
  <c r="D28" i="6"/>
  <c r="C28" i="6"/>
  <c r="F28" i="6" s="1"/>
  <c r="E27" i="6"/>
  <c r="C27" i="6"/>
  <c r="D27" i="6" s="1"/>
  <c r="E26" i="6"/>
  <c r="C26" i="6"/>
  <c r="D26" i="6" s="1"/>
  <c r="E25" i="6"/>
  <c r="C25" i="6"/>
  <c r="D25" i="6" s="1"/>
  <c r="E24" i="6"/>
  <c r="D24" i="6"/>
  <c r="C24" i="6"/>
  <c r="F24" i="6" s="1"/>
  <c r="E23" i="6"/>
  <c r="C23" i="6"/>
  <c r="D23" i="6" s="1"/>
  <c r="E22" i="6"/>
  <c r="C22" i="6"/>
  <c r="D22" i="6" s="1"/>
  <c r="E21" i="6"/>
  <c r="C21" i="6"/>
  <c r="D21" i="6" s="1"/>
  <c r="E20" i="6"/>
  <c r="D20" i="6"/>
  <c r="C20" i="6"/>
  <c r="F20" i="6" s="1"/>
  <c r="E19" i="6"/>
  <c r="C19" i="6"/>
  <c r="D19" i="6" s="1"/>
  <c r="E18" i="6"/>
  <c r="C18" i="6"/>
  <c r="D18" i="6" s="1"/>
  <c r="E17" i="6"/>
  <c r="C17" i="6"/>
  <c r="D17" i="6" s="1"/>
  <c r="E16" i="6"/>
  <c r="D16" i="6"/>
  <c r="C16" i="6"/>
  <c r="F16" i="6" s="1"/>
  <c r="E15" i="6"/>
  <c r="C15" i="6"/>
  <c r="D15" i="6" s="1"/>
  <c r="E14" i="6"/>
  <c r="C14" i="6"/>
  <c r="D14" i="6" s="1"/>
  <c r="E13" i="6"/>
  <c r="C13" i="6"/>
  <c r="D13" i="6" s="1"/>
  <c r="E12" i="6"/>
  <c r="C12" i="6"/>
  <c r="D12" i="6" s="1"/>
  <c r="E11" i="6"/>
  <c r="C11" i="6"/>
  <c r="D11" i="6" s="1"/>
  <c r="E10" i="6"/>
  <c r="C10" i="6"/>
  <c r="D10" i="6" s="1"/>
  <c r="E9" i="6"/>
  <c r="C9" i="6"/>
  <c r="D9" i="6" s="1"/>
  <c r="E8" i="6"/>
  <c r="D8" i="6"/>
  <c r="C8" i="6"/>
  <c r="F8" i="6" s="1"/>
  <c r="E38" i="5"/>
  <c r="C38" i="5"/>
  <c r="D38" i="5" s="1"/>
  <c r="E37" i="5"/>
  <c r="C37" i="5"/>
  <c r="D37" i="5" s="1"/>
  <c r="E36" i="5"/>
  <c r="C36" i="5"/>
  <c r="D36" i="5" s="1"/>
  <c r="E35" i="5"/>
  <c r="C35" i="5"/>
  <c r="D35" i="5" s="1"/>
  <c r="E34" i="5"/>
  <c r="C34" i="5"/>
  <c r="D34" i="5" s="1"/>
  <c r="E33" i="5"/>
  <c r="C33" i="5"/>
  <c r="D33" i="5" s="1"/>
  <c r="E32" i="5"/>
  <c r="D32" i="5"/>
  <c r="C32" i="5"/>
  <c r="F32" i="5" s="1"/>
  <c r="E31" i="5"/>
  <c r="C31" i="5"/>
  <c r="D31" i="5" s="1"/>
  <c r="E30" i="5"/>
  <c r="C30" i="5"/>
  <c r="D30" i="5" s="1"/>
  <c r="E29" i="5"/>
  <c r="C29" i="5"/>
  <c r="D29" i="5" s="1"/>
  <c r="E28" i="5"/>
  <c r="C28" i="5"/>
  <c r="D28" i="5" s="1"/>
  <c r="E27" i="5"/>
  <c r="C27" i="5"/>
  <c r="D27" i="5" s="1"/>
  <c r="E26" i="5"/>
  <c r="C26" i="5"/>
  <c r="D26" i="5" s="1"/>
  <c r="E25" i="5"/>
  <c r="C25" i="5"/>
  <c r="D25" i="5" s="1"/>
  <c r="E24" i="5"/>
  <c r="D24" i="5"/>
  <c r="C24" i="5"/>
  <c r="F24" i="5" s="1"/>
  <c r="E23" i="5"/>
  <c r="C23" i="5"/>
  <c r="D23" i="5" s="1"/>
  <c r="E22" i="5"/>
  <c r="C22" i="5"/>
  <c r="D22" i="5" s="1"/>
  <c r="E21" i="5"/>
  <c r="C21" i="5"/>
  <c r="D21" i="5" s="1"/>
  <c r="E20" i="5"/>
  <c r="C20" i="5"/>
  <c r="D20" i="5" s="1"/>
  <c r="E19" i="5"/>
  <c r="C19" i="5"/>
  <c r="D19" i="5" s="1"/>
  <c r="E18" i="5"/>
  <c r="C18" i="5"/>
  <c r="D18" i="5" s="1"/>
  <c r="E17" i="5"/>
  <c r="C17" i="5"/>
  <c r="D17" i="5" s="1"/>
  <c r="E16" i="5"/>
  <c r="D16" i="5"/>
  <c r="C16" i="5"/>
  <c r="F16" i="5" s="1"/>
  <c r="E15" i="5"/>
  <c r="C15" i="5"/>
  <c r="D15" i="5" s="1"/>
  <c r="E14" i="5"/>
  <c r="C14" i="5"/>
  <c r="D14" i="5" s="1"/>
  <c r="E13" i="5"/>
  <c r="C13" i="5"/>
  <c r="D13" i="5" s="1"/>
  <c r="E12" i="5"/>
  <c r="C12" i="5"/>
  <c r="D12" i="5" s="1"/>
  <c r="E11" i="5"/>
  <c r="C11" i="5"/>
  <c r="D11" i="5" s="1"/>
  <c r="E10" i="5"/>
  <c r="C10" i="5"/>
  <c r="D10" i="5" s="1"/>
  <c r="E9" i="5"/>
  <c r="C9" i="5"/>
  <c r="D9" i="5" s="1"/>
  <c r="E8" i="5"/>
  <c r="D8" i="5"/>
  <c r="C8" i="5"/>
  <c r="F8" i="5" s="1"/>
  <c r="E38" i="4"/>
  <c r="C38" i="4"/>
  <c r="D38" i="4" s="1"/>
  <c r="E37" i="4"/>
  <c r="C37" i="4"/>
  <c r="D37" i="4" s="1"/>
  <c r="E36" i="4"/>
  <c r="D36" i="4"/>
  <c r="C36" i="4"/>
  <c r="F36" i="4" s="1"/>
  <c r="E35" i="4"/>
  <c r="C35" i="4"/>
  <c r="D35" i="4" s="1"/>
  <c r="E34" i="4"/>
  <c r="C34" i="4"/>
  <c r="D34" i="4" s="1"/>
  <c r="E33" i="4"/>
  <c r="C33" i="4"/>
  <c r="D33" i="4" s="1"/>
  <c r="E32" i="4"/>
  <c r="C32" i="4"/>
  <c r="D32" i="4" s="1"/>
  <c r="E31" i="4"/>
  <c r="C31" i="4"/>
  <c r="D31" i="4" s="1"/>
  <c r="E30" i="4"/>
  <c r="C30" i="4"/>
  <c r="D30" i="4" s="1"/>
  <c r="E29" i="4"/>
  <c r="D29" i="4"/>
  <c r="C29" i="4"/>
  <c r="F29" i="4" s="1"/>
  <c r="E28" i="4"/>
  <c r="C28" i="4"/>
  <c r="F28" i="4" s="1"/>
  <c r="E27" i="4"/>
  <c r="C27" i="4"/>
  <c r="D27" i="4" s="1"/>
  <c r="E26" i="4"/>
  <c r="C26" i="4"/>
  <c r="D26" i="4" s="1"/>
  <c r="E25" i="4"/>
  <c r="D25" i="4"/>
  <c r="C25" i="4"/>
  <c r="F25" i="4" s="1"/>
  <c r="E24" i="4"/>
  <c r="C24" i="4"/>
  <c r="D24" i="4" s="1"/>
  <c r="E23" i="4"/>
  <c r="C23" i="4"/>
  <c r="D23" i="4" s="1"/>
  <c r="E22" i="4"/>
  <c r="C22" i="4"/>
  <c r="D22" i="4" s="1"/>
  <c r="E21" i="4"/>
  <c r="D21" i="4"/>
  <c r="C21" i="4"/>
  <c r="F21" i="4" s="1"/>
  <c r="E20" i="4"/>
  <c r="C20" i="4"/>
  <c r="F20" i="4" s="1"/>
  <c r="E19" i="4"/>
  <c r="C19" i="4"/>
  <c r="D19" i="4" s="1"/>
  <c r="E18" i="4"/>
  <c r="C18" i="4"/>
  <c r="D18" i="4" s="1"/>
  <c r="E17" i="4"/>
  <c r="C17" i="4"/>
  <c r="D17" i="4" s="1"/>
  <c r="E16" i="4"/>
  <c r="C16" i="4"/>
  <c r="D16" i="4" s="1"/>
  <c r="E15" i="4"/>
  <c r="C15" i="4"/>
  <c r="D15" i="4" s="1"/>
  <c r="E14" i="4"/>
  <c r="C14" i="4"/>
  <c r="D14" i="4" s="1"/>
  <c r="E13" i="4"/>
  <c r="D13" i="4"/>
  <c r="C13" i="4"/>
  <c r="F13" i="4" s="1"/>
  <c r="E12" i="4"/>
  <c r="C12" i="4"/>
  <c r="F12" i="4" s="1"/>
  <c r="E11" i="4"/>
  <c r="C11" i="4"/>
  <c r="D11" i="4" s="1"/>
  <c r="E10" i="4"/>
  <c r="C10" i="4"/>
  <c r="D10" i="4" s="1"/>
  <c r="E9" i="4"/>
  <c r="C9" i="4"/>
  <c r="D9" i="4" s="1"/>
  <c r="E8" i="4"/>
  <c r="C8" i="4"/>
  <c r="D8" i="4" s="1"/>
  <c r="B30" i="2"/>
  <c r="E30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1" i="2"/>
  <c r="E32" i="2"/>
  <c r="E33" i="2"/>
  <c r="E34" i="2"/>
  <c r="E35" i="2"/>
  <c r="E36" i="2"/>
  <c r="E37" i="2"/>
  <c r="E38" i="2"/>
  <c r="C9" i="2"/>
  <c r="F9" i="2" s="1"/>
  <c r="C10" i="2"/>
  <c r="F10" i="2" s="1"/>
  <c r="C11" i="2"/>
  <c r="F11" i="2" s="1"/>
  <c r="C12" i="2"/>
  <c r="F12" i="2" s="1"/>
  <c r="C13" i="2"/>
  <c r="F13" i="2" s="1"/>
  <c r="C14" i="2"/>
  <c r="F14" i="2" s="1"/>
  <c r="C15" i="2"/>
  <c r="F15" i="2" s="1"/>
  <c r="C16" i="2"/>
  <c r="F16" i="2" s="1"/>
  <c r="C17" i="2"/>
  <c r="F17" i="2" s="1"/>
  <c r="C18" i="2"/>
  <c r="F18" i="2" s="1"/>
  <c r="C19" i="2"/>
  <c r="F19" i="2" s="1"/>
  <c r="C20" i="2"/>
  <c r="F20" i="2" s="1"/>
  <c r="C21" i="2"/>
  <c r="F21" i="2" s="1"/>
  <c r="C22" i="2"/>
  <c r="F22" i="2" s="1"/>
  <c r="C23" i="2"/>
  <c r="F23" i="2" s="1"/>
  <c r="C24" i="2"/>
  <c r="F24" i="2" s="1"/>
  <c r="C25" i="2"/>
  <c r="F25" i="2" s="1"/>
  <c r="C26" i="2"/>
  <c r="F26" i="2" s="1"/>
  <c r="C27" i="2"/>
  <c r="F27" i="2" s="1"/>
  <c r="C28" i="2"/>
  <c r="F28" i="2" s="1"/>
  <c r="C29" i="2"/>
  <c r="F29" i="2" s="1"/>
  <c r="C31" i="2"/>
  <c r="F31" i="2" s="1"/>
  <c r="C32" i="2"/>
  <c r="F32" i="2" s="1"/>
  <c r="C33" i="2"/>
  <c r="F33" i="2" s="1"/>
  <c r="C34" i="2"/>
  <c r="F34" i="2" s="1"/>
  <c r="C35" i="2"/>
  <c r="F35" i="2" s="1"/>
  <c r="C36" i="2"/>
  <c r="F36" i="2" s="1"/>
  <c r="C37" i="2"/>
  <c r="F37" i="2" s="1"/>
  <c r="C38" i="2"/>
  <c r="F38" i="2" s="1"/>
  <c r="C8" i="2"/>
  <c r="F8" i="2" s="1"/>
  <c r="E8" i="2"/>
  <c r="H9" i="3" l="1"/>
  <c r="H16" i="3"/>
  <c r="H8" i="3"/>
  <c r="F31" i="3"/>
  <c r="F27" i="3"/>
  <c r="F12" i="3"/>
  <c r="H12" i="3" s="1"/>
  <c r="C17" i="3"/>
  <c r="D17" i="3" s="1"/>
  <c r="G17" i="3"/>
  <c r="C18" i="3"/>
  <c r="D18" i="3" s="1"/>
  <c r="G18" i="3"/>
  <c r="C19" i="3"/>
  <c r="D19" i="3" s="1"/>
  <c r="G19" i="3"/>
  <c r="C20" i="3"/>
  <c r="D20" i="3" s="1"/>
  <c r="G20" i="3"/>
  <c r="C21" i="3"/>
  <c r="D21" i="3" s="1"/>
  <c r="G21" i="3"/>
  <c r="C22" i="3"/>
  <c r="D22" i="3" s="1"/>
  <c r="G22" i="3"/>
  <c r="C23" i="3"/>
  <c r="D23" i="3" s="1"/>
  <c r="G23" i="3"/>
  <c r="C24" i="3"/>
  <c r="D24" i="3" s="1"/>
  <c r="G24" i="3"/>
  <c r="C25" i="3"/>
  <c r="D25" i="3" s="1"/>
  <c r="G25" i="3"/>
  <c r="C26" i="3"/>
  <c r="D26" i="3" s="1"/>
  <c r="G26" i="3"/>
  <c r="C27" i="3"/>
  <c r="D27" i="3" s="1"/>
  <c r="G27" i="3"/>
  <c r="C28" i="3"/>
  <c r="D28" i="3" s="1"/>
  <c r="G28" i="3"/>
  <c r="C29" i="3"/>
  <c r="D29" i="3" s="1"/>
  <c r="G29" i="3"/>
  <c r="C30" i="3"/>
  <c r="D30" i="3" s="1"/>
  <c r="G30" i="3"/>
  <c r="C31" i="3"/>
  <c r="D31" i="3" s="1"/>
  <c r="G31" i="3"/>
  <c r="C32" i="3"/>
  <c r="D32" i="3" s="1"/>
  <c r="G32" i="3"/>
  <c r="C33" i="3"/>
  <c r="D33" i="3" s="1"/>
  <c r="G33" i="3"/>
  <c r="C34" i="3"/>
  <c r="D34" i="3" s="1"/>
  <c r="G34" i="3"/>
  <c r="C35" i="3"/>
  <c r="D35" i="3" s="1"/>
  <c r="G35" i="3"/>
  <c r="C36" i="3"/>
  <c r="D36" i="3" s="1"/>
  <c r="C37" i="3"/>
  <c r="D37" i="3" s="1"/>
  <c r="C38" i="3"/>
  <c r="D38" i="3" s="1"/>
  <c r="F17" i="3"/>
  <c r="H17" i="3" s="1"/>
  <c r="F21" i="3"/>
  <c r="F25" i="3"/>
  <c r="F29" i="3"/>
  <c r="F30" i="3"/>
  <c r="H30" i="3" s="1"/>
  <c r="E8" i="3"/>
  <c r="C11" i="3"/>
  <c r="D11" i="3" s="1"/>
  <c r="C12" i="3"/>
  <c r="D12" i="3" s="1"/>
  <c r="C13" i="3"/>
  <c r="D13" i="3" s="1"/>
  <c r="C14" i="3"/>
  <c r="D14" i="3" s="1"/>
  <c r="C15" i="3"/>
  <c r="D15" i="3" s="1"/>
  <c r="F9" i="4"/>
  <c r="F11" i="4"/>
  <c r="F15" i="4"/>
  <c r="F17" i="4"/>
  <c r="F19" i="4"/>
  <c r="F23" i="4"/>
  <c r="F27" i="4"/>
  <c r="F31" i="4"/>
  <c r="F33" i="4"/>
  <c r="F35" i="4"/>
  <c r="F37" i="4"/>
  <c r="F10" i="5"/>
  <c r="F12" i="5"/>
  <c r="F14" i="5"/>
  <c r="F18" i="5"/>
  <c r="F20" i="5"/>
  <c r="F22" i="5"/>
  <c r="F26" i="5"/>
  <c r="F28" i="5"/>
  <c r="F30" i="5"/>
  <c r="F34" i="5"/>
  <c r="F36" i="5"/>
  <c r="F9" i="6"/>
  <c r="F11" i="6"/>
  <c r="F13" i="6"/>
  <c r="F15" i="6"/>
  <c r="F17" i="6"/>
  <c r="F19" i="6"/>
  <c r="F21" i="6"/>
  <c r="F23" i="6"/>
  <c r="F25" i="6"/>
  <c r="F27" i="6"/>
  <c r="F29" i="6"/>
  <c r="F31" i="6"/>
  <c r="F33" i="6"/>
  <c r="F35" i="6"/>
  <c r="F37" i="6"/>
  <c r="F10" i="7"/>
  <c r="F14" i="7"/>
  <c r="F18" i="7"/>
  <c r="F22" i="7"/>
  <c r="F26" i="7"/>
  <c r="F30" i="7"/>
  <c r="F34" i="7"/>
  <c r="D12" i="4"/>
  <c r="D20" i="4"/>
  <c r="D28" i="4"/>
  <c r="D9" i="7"/>
  <c r="D17" i="7"/>
  <c r="D25" i="7"/>
  <c r="D33" i="7"/>
  <c r="F8" i="4"/>
  <c r="F10" i="4"/>
  <c r="F14" i="4"/>
  <c r="F16" i="4"/>
  <c r="F18" i="4"/>
  <c r="F22" i="4"/>
  <c r="F24" i="4"/>
  <c r="F26" i="4"/>
  <c r="F30" i="4"/>
  <c r="F32" i="4"/>
  <c r="F34" i="4"/>
  <c r="F38" i="4"/>
  <c r="F9" i="5"/>
  <c r="F11" i="5"/>
  <c r="F13" i="5"/>
  <c r="F15" i="5"/>
  <c r="F17" i="5"/>
  <c r="F19" i="5"/>
  <c r="F21" i="5"/>
  <c r="F23" i="5"/>
  <c r="F25" i="5"/>
  <c r="F27" i="5"/>
  <c r="F29" i="5"/>
  <c r="F31" i="5"/>
  <c r="F33" i="5"/>
  <c r="F35" i="5"/>
  <c r="F37" i="5"/>
  <c r="F10" i="6"/>
  <c r="F12" i="6"/>
  <c r="F14" i="6"/>
  <c r="F18" i="6"/>
  <c r="F22" i="6"/>
  <c r="F26" i="6"/>
  <c r="F30" i="6"/>
  <c r="F34" i="6"/>
  <c r="F38" i="6"/>
  <c r="F11" i="7"/>
  <c r="F13" i="7"/>
  <c r="F15" i="7"/>
  <c r="F19" i="7"/>
  <c r="F21" i="7"/>
  <c r="F23" i="7"/>
  <c r="F27" i="7"/>
  <c r="F29" i="7"/>
  <c r="F31" i="7"/>
  <c r="F35" i="7"/>
  <c r="F37" i="7"/>
  <c r="C30" i="2"/>
  <c r="F30" i="2" s="1"/>
  <c r="B3" i="19"/>
  <c r="B2" i="19"/>
  <c r="G39" i="3" l="1"/>
  <c r="H29" i="3"/>
  <c r="H21" i="3"/>
  <c r="H27" i="3"/>
  <c r="H31" i="3"/>
  <c r="F18" i="3"/>
  <c r="H18" i="3" s="1"/>
  <c r="F11" i="3"/>
  <c r="F24" i="3"/>
  <c r="H24" i="3" s="1"/>
  <c r="F14" i="3"/>
  <c r="H14" i="3" s="1"/>
  <c r="F28" i="3"/>
  <c r="H28" i="3" s="1"/>
  <c r="F33" i="3"/>
  <c r="H33" i="3" s="1"/>
  <c r="F19" i="3"/>
  <c r="H19" i="3" s="1"/>
  <c r="F23" i="3"/>
  <c r="H23" i="3" s="1"/>
  <c r="F34" i="3"/>
  <c r="H34" i="3" s="1"/>
  <c r="F26" i="3"/>
  <c r="H26" i="3" s="1"/>
  <c r="F20" i="3"/>
  <c r="H20" i="3" s="1"/>
  <c r="F13" i="3"/>
  <c r="H13" i="3" s="1"/>
  <c r="H25" i="3"/>
  <c r="F15" i="3"/>
  <c r="H15" i="3" s="1"/>
  <c r="F32" i="3"/>
  <c r="H32" i="3" s="1"/>
  <c r="F35" i="3"/>
  <c r="H35" i="3" s="1"/>
  <c r="F22" i="3"/>
  <c r="H22" i="3" s="1"/>
  <c r="D11" i="2"/>
  <c r="H11" i="3" l="1"/>
  <c r="H39" i="3" s="1"/>
  <c r="F39" i="3"/>
  <c r="B8" i="1"/>
  <c r="B15" i="1"/>
  <c r="A42" i="1"/>
  <c r="C8" i="1" l="1"/>
  <c r="C15" i="1"/>
  <c r="E7" i="19" l="1"/>
  <c r="E8" i="19"/>
  <c r="E9" i="19"/>
  <c r="E10" i="19"/>
  <c r="E11" i="19"/>
  <c r="E12" i="19"/>
  <c r="E13" i="19"/>
  <c r="E14" i="19"/>
  <c r="E15" i="19"/>
  <c r="E16" i="19"/>
  <c r="E17" i="19"/>
  <c r="E6" i="19"/>
  <c r="B34" i="19"/>
  <c r="A7" i="19"/>
  <c r="A8" i="19" s="1"/>
  <c r="A9" i="19" s="1"/>
  <c r="A10" i="19" s="1"/>
  <c r="A11" i="19" s="1"/>
  <c r="A12" i="19" s="1"/>
  <c r="A13" i="19" s="1"/>
  <c r="A14" i="19" s="1"/>
  <c r="A15" i="19" s="1"/>
  <c r="A16" i="19" s="1"/>
  <c r="A17" i="19" s="1"/>
  <c r="A6" i="19"/>
  <c r="E19" i="19" l="1"/>
  <c r="J14" i="15"/>
  <c r="F5" i="1"/>
  <c r="D8" i="2" l="1"/>
  <c r="A8" i="2"/>
  <c r="D14" i="2"/>
  <c r="A8" i="13"/>
  <c r="B8" i="13" s="1"/>
  <c r="A8" i="12"/>
  <c r="A1" i="12" s="1"/>
  <c r="A8" i="11"/>
  <c r="B8" i="11" s="1"/>
  <c r="A8" i="10"/>
  <c r="A9" i="10" s="1"/>
  <c r="A8" i="9"/>
  <c r="A1" i="9" s="1"/>
  <c r="A8" i="8"/>
  <c r="A1" i="8" s="1"/>
  <c r="A8" i="7"/>
  <c r="A1" i="7" s="1"/>
  <c r="A8" i="6"/>
  <c r="A1" i="6" s="1"/>
  <c r="A8" i="5"/>
  <c r="A1" i="5" s="1"/>
  <c r="A8" i="4"/>
  <c r="A1" i="4" s="1"/>
  <c r="A8" i="3"/>
  <c r="B42" i="16"/>
  <c r="I5" i="2"/>
  <c r="A3" i="13"/>
  <c r="A2" i="13"/>
  <c r="A1" i="13"/>
  <c r="A3" i="12"/>
  <c r="A2" i="12"/>
  <c r="A3" i="11"/>
  <c r="A2" i="11"/>
  <c r="A3" i="10"/>
  <c r="A2" i="10"/>
  <c r="A3" i="9"/>
  <c r="A2" i="9"/>
  <c r="A3" i="8"/>
  <c r="A2" i="8"/>
  <c r="A3" i="7"/>
  <c r="A2" i="7"/>
  <c r="A3" i="6"/>
  <c r="A2" i="6"/>
  <c r="A3" i="5"/>
  <c r="A2" i="5"/>
  <c r="A3" i="4"/>
  <c r="A2" i="4"/>
  <c r="A3" i="3"/>
  <c r="A2" i="3"/>
  <c r="A3" i="2"/>
  <c r="A2" i="2"/>
  <c r="D9" i="2"/>
  <c r="D8" i="1" s="1"/>
  <c r="E8" i="1" s="1"/>
  <c r="D10" i="2"/>
  <c r="D12" i="2"/>
  <c r="D13" i="2"/>
  <c r="D15" i="2"/>
  <c r="D16" i="2"/>
  <c r="D15" i="1" s="1"/>
  <c r="E15" i="1" s="1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A7" i="16"/>
  <c r="E7" i="16" s="1"/>
  <c r="B4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D38" i="2"/>
  <c r="B4" i="16"/>
  <c r="B3" i="16"/>
  <c r="B42" i="1"/>
  <c r="B3" i="1"/>
  <c r="A8" i="16" l="1"/>
  <c r="A9" i="16" s="1"/>
  <c r="F8" i="13"/>
  <c r="F8" i="11"/>
  <c r="A1" i="10"/>
  <c r="A1" i="3"/>
  <c r="A9" i="3"/>
  <c r="A10" i="3" s="1"/>
  <c r="B8" i="7"/>
  <c r="A9" i="7"/>
  <c r="A10" i="7" s="1"/>
  <c r="A9" i="13"/>
  <c r="A10" i="13" s="1"/>
  <c r="B10" i="13" s="1"/>
  <c r="F10" i="13" s="1"/>
  <c r="A1" i="11"/>
  <c r="A9" i="11"/>
  <c r="B9" i="11" s="1"/>
  <c r="F9" i="11" s="1"/>
  <c r="A2" i="15"/>
  <c r="A6" i="15"/>
  <c r="A7" i="15"/>
  <c r="A4" i="15"/>
  <c r="B8" i="8"/>
  <c r="A8" i="15"/>
  <c r="A12" i="15"/>
  <c r="A9" i="4"/>
  <c r="A10" i="4" s="1"/>
  <c r="B8" i="5"/>
  <c r="A5" i="15"/>
  <c r="A9" i="15"/>
  <c r="A1" i="2"/>
  <c r="A3" i="15"/>
  <c r="B8" i="4"/>
  <c r="A10" i="15"/>
  <c r="A11" i="15"/>
  <c r="G8" i="11"/>
  <c r="G8" i="13"/>
  <c r="A13" i="15"/>
  <c r="A9" i="2"/>
  <c r="A10" i="16"/>
  <c r="B7" i="16"/>
  <c r="D7" i="16"/>
  <c r="C7" i="16"/>
  <c r="E8" i="16"/>
  <c r="B9" i="10"/>
  <c r="F9" i="10" s="1"/>
  <c r="A10" i="10"/>
  <c r="B8" i="9"/>
  <c r="A9" i="9"/>
  <c r="A9" i="5"/>
  <c r="B8" i="6"/>
  <c r="A9" i="6"/>
  <c r="A9" i="8"/>
  <c r="B8" i="10"/>
  <c r="B8" i="12"/>
  <c r="A9" i="12"/>
  <c r="F8" i="12" l="1"/>
  <c r="B7" i="1"/>
  <c r="G8" i="10"/>
  <c r="F8" i="10"/>
  <c r="H8" i="7"/>
  <c r="F8" i="9"/>
  <c r="G8" i="8"/>
  <c r="F8" i="8"/>
  <c r="B9" i="13"/>
  <c r="B9" i="7"/>
  <c r="A10" i="11"/>
  <c r="B10" i="11" s="1"/>
  <c r="F10" i="11" s="1"/>
  <c r="G8" i="9"/>
  <c r="G9" i="11"/>
  <c r="A11" i="13"/>
  <c r="B11" i="13" s="1"/>
  <c r="F11" i="13" s="1"/>
  <c r="H8" i="13"/>
  <c r="H8" i="11"/>
  <c r="H8" i="2"/>
  <c r="I8" i="2" s="1"/>
  <c r="G8" i="12"/>
  <c r="G5" i="1"/>
  <c r="G10" i="13"/>
  <c r="G9" i="10"/>
  <c r="H9" i="10" s="1"/>
  <c r="B9" i="4"/>
  <c r="A10" i="2"/>
  <c r="B10" i="7"/>
  <c r="A11" i="7"/>
  <c r="B9" i="5"/>
  <c r="A10" i="5"/>
  <c r="B9" i="9"/>
  <c r="F9" i="9" s="1"/>
  <c r="A10" i="9"/>
  <c r="A11" i="10"/>
  <c r="B10" i="10"/>
  <c r="F10" i="10" s="1"/>
  <c r="A11" i="3"/>
  <c r="B10" i="4"/>
  <c r="A11" i="4"/>
  <c r="E10" i="16"/>
  <c r="A11" i="16"/>
  <c r="B9" i="12"/>
  <c r="A10" i="12"/>
  <c r="A11" i="11"/>
  <c r="B9" i="8"/>
  <c r="A10" i="8"/>
  <c r="B9" i="6"/>
  <c r="A10" i="6"/>
  <c r="B8" i="16"/>
  <c r="C8" i="16"/>
  <c r="D8" i="16"/>
  <c r="H8" i="5" l="1"/>
  <c r="H8" i="10"/>
  <c r="F9" i="13"/>
  <c r="C7" i="1"/>
  <c r="D7" i="1"/>
  <c r="E7" i="1" s="1"/>
  <c r="G9" i="12"/>
  <c r="F9" i="12"/>
  <c r="G9" i="8"/>
  <c r="F9" i="8"/>
  <c r="H8" i="4"/>
  <c r="G9" i="13"/>
  <c r="H9" i="11"/>
  <c r="H9" i="4"/>
  <c r="A12" i="13"/>
  <c r="B12" i="13" s="1"/>
  <c r="H10" i="13"/>
  <c r="G9" i="9"/>
  <c r="A11" i="2"/>
  <c r="G10" i="11"/>
  <c r="H10" i="11" s="1"/>
  <c r="G11" i="13"/>
  <c r="H11" i="13" s="1"/>
  <c r="H10" i="7"/>
  <c r="G10" i="10"/>
  <c r="H10" i="10" s="1"/>
  <c r="H8" i="8"/>
  <c r="B10" i="8"/>
  <c r="F10" i="8" s="1"/>
  <c r="A11" i="8"/>
  <c r="H8" i="6"/>
  <c r="B11" i="11"/>
  <c r="F11" i="11" s="1"/>
  <c r="A12" i="11"/>
  <c r="A12" i="16"/>
  <c r="E11" i="16"/>
  <c r="A12" i="3"/>
  <c r="A12" i="10"/>
  <c r="B11" i="10"/>
  <c r="H8" i="9"/>
  <c r="H8" i="12"/>
  <c r="B10" i="12"/>
  <c r="F10" i="12" s="1"/>
  <c r="A11" i="12"/>
  <c r="A11" i="6"/>
  <c r="B10" i="6"/>
  <c r="C10" i="16"/>
  <c r="D10" i="16"/>
  <c r="B10" i="16"/>
  <c r="A12" i="4"/>
  <c r="B11" i="4"/>
  <c r="B10" i="9"/>
  <c r="A11" i="9"/>
  <c r="B10" i="5"/>
  <c r="A11" i="5"/>
  <c r="B11" i="7"/>
  <c r="A12" i="7"/>
  <c r="H9" i="13" l="1"/>
  <c r="H9" i="7"/>
  <c r="H9" i="8"/>
  <c r="G12" i="13"/>
  <c r="F12" i="13"/>
  <c r="B9" i="1"/>
  <c r="G10" i="9"/>
  <c r="F10" i="9"/>
  <c r="G11" i="10"/>
  <c r="F11" i="10"/>
  <c r="G10" i="8"/>
  <c r="A13" i="13"/>
  <c r="A14" i="13" s="1"/>
  <c r="H11" i="4"/>
  <c r="G11" i="11"/>
  <c r="H11" i="11" s="1"/>
  <c r="H9" i="2"/>
  <c r="I9" i="2" s="1"/>
  <c r="G10" i="12"/>
  <c r="H10" i="12" s="1"/>
  <c r="B11" i="2"/>
  <c r="A12" i="2"/>
  <c r="H10" i="5"/>
  <c r="H9" i="12"/>
  <c r="D11" i="16"/>
  <c r="C11" i="16"/>
  <c r="B11" i="16"/>
  <c r="A13" i="7"/>
  <c r="B12" i="7"/>
  <c r="B11" i="5"/>
  <c r="A12" i="5"/>
  <c r="A12" i="6"/>
  <c r="B11" i="6"/>
  <c r="B11" i="12"/>
  <c r="A12" i="12"/>
  <c r="A13" i="10"/>
  <c r="B12" i="10"/>
  <c r="A13" i="3"/>
  <c r="A13" i="16"/>
  <c r="A13" i="11"/>
  <c r="B12" i="11"/>
  <c r="F12" i="11" s="1"/>
  <c r="B12" i="4"/>
  <c r="A13" i="4"/>
  <c r="H9" i="5"/>
  <c r="H9" i="6"/>
  <c r="B11" i="9"/>
  <c r="A12" i="9"/>
  <c r="H10" i="4"/>
  <c r="B11" i="8"/>
  <c r="F11" i="8" s="1"/>
  <c r="A12" i="8"/>
  <c r="H9" i="9"/>
  <c r="H11" i="7" l="1"/>
  <c r="H11" i="10"/>
  <c r="H10" i="9"/>
  <c r="H12" i="13"/>
  <c r="B10" i="1"/>
  <c r="G11" i="9"/>
  <c r="F11" i="9"/>
  <c r="C9" i="1"/>
  <c r="D9" i="1"/>
  <c r="E9" i="1" s="1"/>
  <c r="G11" i="12"/>
  <c r="F11" i="12"/>
  <c r="F12" i="10"/>
  <c r="B13" i="13"/>
  <c r="H10" i="2"/>
  <c r="I10" i="2" s="1"/>
  <c r="G11" i="8"/>
  <c r="H11" i="8" s="1"/>
  <c r="H11" i="5"/>
  <c r="G12" i="10"/>
  <c r="G12" i="11"/>
  <c r="H12" i="11" s="1"/>
  <c r="H12" i="7"/>
  <c r="H12" i="4"/>
  <c r="B12" i="2"/>
  <c r="A13" i="2"/>
  <c r="B13" i="4"/>
  <c r="A14" i="4"/>
  <c r="B13" i="11"/>
  <c r="A14" i="11"/>
  <c r="E13" i="16"/>
  <c r="A14" i="16"/>
  <c r="A13" i="6"/>
  <c r="B12" i="6"/>
  <c r="B12" i="8"/>
  <c r="A13" i="8"/>
  <c r="B13" i="10"/>
  <c r="F13" i="10" s="1"/>
  <c r="A14" i="10"/>
  <c r="B12" i="5"/>
  <c r="A13" i="5"/>
  <c r="B14" i="13"/>
  <c r="F14" i="13" s="1"/>
  <c r="A15" i="13"/>
  <c r="B13" i="7"/>
  <c r="A14" i="7"/>
  <c r="B12" i="9"/>
  <c r="A13" i="9"/>
  <c r="H10" i="6"/>
  <c r="A14" i="3"/>
  <c r="B12" i="12"/>
  <c r="F12" i="12" s="1"/>
  <c r="A13" i="12"/>
  <c r="H10" i="8"/>
  <c r="H11" i="9" l="1"/>
  <c r="F13" i="13"/>
  <c r="C10" i="1"/>
  <c r="D10" i="1"/>
  <c r="E10" i="1" s="1"/>
  <c r="G12" i="9"/>
  <c r="F12" i="9"/>
  <c r="F13" i="11"/>
  <c r="B11" i="1"/>
  <c r="G12" i="8"/>
  <c r="F12" i="8"/>
  <c r="H11" i="6"/>
  <c r="H11" i="2"/>
  <c r="I11" i="2" s="1"/>
  <c r="G13" i="13"/>
  <c r="H13" i="13" s="1"/>
  <c r="H12" i="6"/>
  <c r="G13" i="10"/>
  <c r="H13" i="10" s="1"/>
  <c r="A14" i="2"/>
  <c r="B13" i="2"/>
  <c r="G13" i="11"/>
  <c r="G12" i="12"/>
  <c r="H12" i="12" s="1"/>
  <c r="G14" i="13"/>
  <c r="H14" i="13" s="1"/>
  <c r="H12" i="5"/>
  <c r="B13" i="8"/>
  <c r="F13" i="8" s="1"/>
  <c r="A14" i="8"/>
  <c r="B14" i="4"/>
  <c r="A15" i="4"/>
  <c r="A15" i="3"/>
  <c r="B13" i="5"/>
  <c r="A14" i="5"/>
  <c r="A15" i="10"/>
  <c r="B14" i="10"/>
  <c r="A15" i="16"/>
  <c r="E14" i="16"/>
  <c r="B13" i="6"/>
  <c r="A14" i="6"/>
  <c r="D13" i="16"/>
  <c r="C13" i="16"/>
  <c r="B13" i="16"/>
  <c r="B15" i="13"/>
  <c r="F15" i="13" s="1"/>
  <c r="A16" i="13"/>
  <c r="H12" i="10"/>
  <c r="B14" i="11"/>
  <c r="F14" i="11" s="1"/>
  <c r="A15" i="11"/>
  <c r="B13" i="12"/>
  <c r="F13" i="12" s="1"/>
  <c r="A14" i="12"/>
  <c r="B13" i="9"/>
  <c r="A14" i="9"/>
  <c r="B14" i="7"/>
  <c r="A15" i="7"/>
  <c r="H11" i="12"/>
  <c r="H13" i="11" l="1"/>
  <c r="H13" i="4"/>
  <c r="F13" i="9"/>
  <c r="H13" i="6"/>
  <c r="B12" i="1"/>
  <c r="C11" i="1"/>
  <c r="D11" i="1"/>
  <c r="E11" i="1" s="1"/>
  <c r="G14" i="10"/>
  <c r="F14" i="10"/>
  <c r="H13" i="7"/>
  <c r="H12" i="2"/>
  <c r="I12" i="2" s="1"/>
  <c r="H14" i="7"/>
  <c r="G13" i="12"/>
  <c r="H13" i="12" s="1"/>
  <c r="G13" i="8"/>
  <c r="H13" i="8" s="1"/>
  <c r="G15" i="13"/>
  <c r="H15" i="13" s="1"/>
  <c r="H14" i="4"/>
  <c r="G14" i="11"/>
  <c r="H14" i="11" s="1"/>
  <c r="G13" i="9"/>
  <c r="B14" i="2"/>
  <c r="A15" i="2"/>
  <c r="B15" i="7"/>
  <c r="A16" i="7"/>
  <c r="B16" i="13"/>
  <c r="A17" i="13"/>
  <c r="E15" i="16"/>
  <c r="A16" i="16"/>
  <c r="A16" i="10"/>
  <c r="B15" i="10"/>
  <c r="F15" i="10" s="1"/>
  <c r="B15" i="4"/>
  <c r="A16" i="4"/>
  <c r="C14" i="16"/>
  <c r="B14" i="16"/>
  <c r="D14" i="16"/>
  <c r="H12" i="8"/>
  <c r="B14" i="9"/>
  <c r="A15" i="9"/>
  <c r="A15" i="12"/>
  <c r="B14" i="12"/>
  <c r="F14" i="12" s="1"/>
  <c r="B14" i="6"/>
  <c r="A15" i="6"/>
  <c r="B14" i="5"/>
  <c r="A15" i="5"/>
  <c r="A16" i="3"/>
  <c r="H12" i="9"/>
  <c r="B15" i="11"/>
  <c r="F15" i="11" s="1"/>
  <c r="A16" i="11"/>
  <c r="B14" i="8"/>
  <c r="F14" i="8" s="1"/>
  <c r="A15" i="8"/>
  <c r="H13" i="9" l="1"/>
  <c r="H14" i="10"/>
  <c r="H13" i="5"/>
  <c r="C12" i="1"/>
  <c r="D12" i="1"/>
  <c r="E12" i="1" s="1"/>
  <c r="G16" i="13"/>
  <c r="F16" i="13"/>
  <c r="G14" i="9"/>
  <c r="F14" i="9"/>
  <c r="B13" i="1"/>
  <c r="H13" i="2"/>
  <c r="I13" i="2"/>
  <c r="G15" i="11"/>
  <c r="H15" i="11" s="1"/>
  <c r="G14" i="8"/>
  <c r="H14" i="8" s="1"/>
  <c r="G14" i="12"/>
  <c r="H14" i="12" s="1"/>
  <c r="B15" i="2"/>
  <c r="A16" i="2"/>
  <c r="G15" i="10"/>
  <c r="H15" i="10" s="1"/>
  <c r="H14" i="5"/>
  <c r="H15" i="4"/>
  <c r="B15" i="8"/>
  <c r="F15" i="8" s="1"/>
  <c r="A16" i="8"/>
  <c r="B16" i="11"/>
  <c r="F16" i="11" s="1"/>
  <c r="A17" i="11"/>
  <c r="A16" i="12"/>
  <c r="B15" i="12"/>
  <c r="F15" i="12" s="1"/>
  <c r="A17" i="16"/>
  <c r="B17" i="13"/>
  <c r="F17" i="13" s="1"/>
  <c r="A18" i="13"/>
  <c r="B16" i="7"/>
  <c r="A17" i="7"/>
  <c r="B15" i="5"/>
  <c r="A16" i="5"/>
  <c r="A17" i="3"/>
  <c r="B15" i="6"/>
  <c r="A16" i="6"/>
  <c r="B15" i="9"/>
  <c r="A16" i="9"/>
  <c r="B16" i="4"/>
  <c r="A17" i="4"/>
  <c r="A17" i="10"/>
  <c r="B16" i="10"/>
  <c r="B15" i="16"/>
  <c r="D15" i="16"/>
  <c r="C15" i="16"/>
  <c r="H14" i="6" l="1"/>
  <c r="H14" i="9"/>
  <c r="H16" i="13"/>
  <c r="H15" i="7"/>
  <c r="G16" i="10"/>
  <c r="F16" i="10"/>
  <c r="C13" i="1"/>
  <c r="D13" i="1"/>
  <c r="E13" i="1" s="1"/>
  <c r="B14" i="1"/>
  <c r="F15" i="9"/>
  <c r="H14" i="2"/>
  <c r="I14" i="2" s="1"/>
  <c r="H16" i="7"/>
  <c r="G15" i="8"/>
  <c r="H15" i="8" s="1"/>
  <c r="G17" i="13"/>
  <c r="H17" i="13" s="1"/>
  <c r="H16" i="4"/>
  <c r="A17" i="2"/>
  <c r="G16" i="11"/>
  <c r="H16" i="11" s="1"/>
  <c r="G15" i="9"/>
  <c r="G15" i="12"/>
  <c r="H15" i="12" s="1"/>
  <c r="B17" i="4"/>
  <c r="A18" i="4"/>
  <c r="B16" i="9"/>
  <c r="A17" i="9"/>
  <c r="B16" i="5"/>
  <c r="A17" i="5"/>
  <c r="B18" i="13"/>
  <c r="A19" i="13"/>
  <c r="A17" i="12"/>
  <c r="B16" i="12"/>
  <c r="A18" i="7"/>
  <c r="B17" i="7"/>
  <c r="E17" i="16"/>
  <c r="A18" i="16"/>
  <c r="B16" i="8"/>
  <c r="A17" i="8"/>
  <c r="B17" i="10"/>
  <c r="F17" i="10" s="1"/>
  <c r="A18" i="10"/>
  <c r="B16" i="6"/>
  <c r="A17" i="6"/>
  <c r="A18" i="3"/>
  <c r="A18" i="11"/>
  <c r="B17" i="11"/>
  <c r="H16" i="10" l="1"/>
  <c r="H15" i="5"/>
  <c r="G18" i="13"/>
  <c r="F18" i="13"/>
  <c r="G16" i="12"/>
  <c r="F16" i="12"/>
  <c r="H15" i="9"/>
  <c r="C14" i="1"/>
  <c r="D14" i="1"/>
  <c r="E14" i="1" s="1"/>
  <c r="G17" i="11"/>
  <c r="F17" i="11"/>
  <c r="G16" i="8"/>
  <c r="F16" i="8"/>
  <c r="G16" i="9"/>
  <c r="F16" i="9"/>
  <c r="H16" i="6"/>
  <c r="H15" i="2"/>
  <c r="I15" i="2" s="1"/>
  <c r="G17" i="10"/>
  <c r="H17" i="10" s="1"/>
  <c r="A18" i="2"/>
  <c r="B17" i="2"/>
  <c r="H16" i="2"/>
  <c r="H16" i="5"/>
  <c r="B17" i="9"/>
  <c r="A18" i="9"/>
  <c r="A19" i="10"/>
  <c r="B18" i="10"/>
  <c r="B17" i="8"/>
  <c r="F17" i="8" s="1"/>
  <c r="A18" i="8"/>
  <c r="B17" i="5"/>
  <c r="A18" i="5"/>
  <c r="A19" i="3"/>
  <c r="E18" i="16"/>
  <c r="A19" i="16"/>
  <c r="B18" i="7"/>
  <c r="A19" i="7"/>
  <c r="H15" i="6"/>
  <c r="B18" i="11"/>
  <c r="A19" i="11"/>
  <c r="B19" i="13"/>
  <c r="F19" i="13" s="1"/>
  <c r="A20" i="13"/>
  <c r="B17" i="6"/>
  <c r="A18" i="6"/>
  <c r="B17" i="16"/>
  <c r="C17" i="16"/>
  <c r="D17" i="16"/>
  <c r="B17" i="12"/>
  <c r="F17" i="12" s="1"/>
  <c r="A18" i="12"/>
  <c r="B18" i="4"/>
  <c r="A19" i="4"/>
  <c r="H17" i="11" l="1"/>
  <c r="H16" i="9"/>
  <c r="H17" i="7"/>
  <c r="H16" i="12"/>
  <c r="H16" i="8"/>
  <c r="H17" i="4"/>
  <c r="H18" i="13"/>
  <c r="B18" i="2"/>
  <c r="B17" i="1" s="1"/>
  <c r="G18" i="11"/>
  <c r="F18" i="11"/>
  <c r="G18" i="10"/>
  <c r="F18" i="10"/>
  <c r="B16" i="1"/>
  <c r="G17" i="9"/>
  <c r="F17" i="9"/>
  <c r="I16" i="2"/>
  <c r="H18" i="7"/>
  <c r="H18" i="4"/>
  <c r="G17" i="8"/>
  <c r="H17" i="8" s="1"/>
  <c r="G19" i="13"/>
  <c r="H19" i="13" s="1"/>
  <c r="G17" i="12"/>
  <c r="H17" i="12" s="1"/>
  <c r="A19" i="2"/>
  <c r="B19" i="4"/>
  <c r="A20" i="4"/>
  <c r="A19" i="12"/>
  <c r="B18" i="12"/>
  <c r="F18" i="12" s="1"/>
  <c r="A20" i="16"/>
  <c r="B18" i="5"/>
  <c r="A19" i="5"/>
  <c r="A20" i="10"/>
  <c r="B19" i="10"/>
  <c r="F19" i="10" s="1"/>
  <c r="A19" i="9"/>
  <c r="B18" i="9"/>
  <c r="F18" i="9" s="1"/>
  <c r="B18" i="8"/>
  <c r="A19" i="8"/>
  <c r="C18" i="16"/>
  <c r="B18" i="16"/>
  <c r="D18" i="16"/>
  <c r="A19" i="6"/>
  <c r="B18" i="6"/>
  <c r="B19" i="11"/>
  <c r="A20" i="11"/>
  <c r="A21" i="13"/>
  <c r="B20" i="13"/>
  <c r="F20" i="13" s="1"/>
  <c r="B19" i="7"/>
  <c r="A20" i="7"/>
  <c r="A20" i="3"/>
  <c r="H18" i="11" l="1"/>
  <c r="H17" i="5"/>
  <c r="H17" i="9"/>
  <c r="H18" i="10"/>
  <c r="C17" i="1"/>
  <c r="D17" i="1"/>
  <c r="E17" i="1" s="1"/>
  <c r="G18" i="8"/>
  <c r="F18" i="8"/>
  <c r="G19" i="11"/>
  <c r="F19" i="11"/>
  <c r="C16" i="1"/>
  <c r="D16" i="1"/>
  <c r="E16" i="1" s="1"/>
  <c r="G18" i="12"/>
  <c r="H18" i="12" s="1"/>
  <c r="H17" i="6"/>
  <c r="G19" i="10"/>
  <c r="H19" i="10" s="1"/>
  <c r="G18" i="9"/>
  <c r="A20" i="2"/>
  <c r="B19" i="2"/>
  <c r="G20" i="13"/>
  <c r="H20" i="13" s="1"/>
  <c r="H17" i="2"/>
  <c r="I17" i="2" s="1"/>
  <c r="A20" i="12"/>
  <c r="B19" i="12"/>
  <c r="F19" i="12" s="1"/>
  <c r="B19" i="5"/>
  <c r="A20" i="5"/>
  <c r="B20" i="4"/>
  <c r="A21" i="4"/>
  <c r="B19" i="8"/>
  <c r="F19" i="8" s="1"/>
  <c r="A20" i="8"/>
  <c r="B19" i="9"/>
  <c r="F19" i="9" s="1"/>
  <c r="A20" i="9"/>
  <c r="A21" i="10"/>
  <c r="B20" i="10"/>
  <c r="A21" i="7"/>
  <c r="B20" i="7"/>
  <c r="A22" i="13"/>
  <c r="B21" i="13"/>
  <c r="F21" i="13" s="1"/>
  <c r="A21" i="11"/>
  <c r="B20" i="11"/>
  <c r="F20" i="11" s="1"/>
  <c r="A20" i="6"/>
  <c r="B19" i="6"/>
  <c r="A21" i="3"/>
  <c r="A21" i="16"/>
  <c r="E20" i="16"/>
  <c r="H18" i="8" l="1"/>
  <c r="H19" i="11"/>
  <c r="H19" i="4"/>
  <c r="H18" i="6"/>
  <c r="H18" i="5"/>
  <c r="H19" i="7"/>
  <c r="G20" i="10"/>
  <c r="F20" i="10"/>
  <c r="B18" i="1"/>
  <c r="H18" i="2"/>
  <c r="I18" i="2" s="1"/>
  <c r="H18" i="9"/>
  <c r="G19" i="12"/>
  <c r="H19" i="12" s="1"/>
  <c r="A21" i="2"/>
  <c r="B20" i="2"/>
  <c r="H20" i="7"/>
  <c r="H19" i="5"/>
  <c r="G20" i="11"/>
  <c r="H20" i="11" s="1"/>
  <c r="G19" i="9"/>
  <c r="H19" i="9" s="1"/>
  <c r="G21" i="13"/>
  <c r="H21" i="13" s="1"/>
  <c r="G19" i="8"/>
  <c r="H19" i="8" s="1"/>
  <c r="B21" i="7"/>
  <c r="A22" i="7"/>
  <c r="B20" i="5"/>
  <c r="A21" i="5"/>
  <c r="B20" i="16"/>
  <c r="D20" i="16"/>
  <c r="C20" i="16"/>
  <c r="B20" i="9"/>
  <c r="A21" i="9"/>
  <c r="A21" i="12"/>
  <c r="B20" i="12"/>
  <c r="F20" i="12" s="1"/>
  <c r="E21" i="16"/>
  <c r="A22" i="16"/>
  <c r="B22" i="13"/>
  <c r="F22" i="13" s="1"/>
  <c r="A23" i="13"/>
  <c r="B20" i="8"/>
  <c r="A21" i="8"/>
  <c r="B21" i="4"/>
  <c r="A22" i="4"/>
  <c r="A22" i="3"/>
  <c r="A21" i="6"/>
  <c r="B20" i="6"/>
  <c r="B21" i="11"/>
  <c r="F21" i="11" s="1"/>
  <c r="A22" i="11"/>
  <c r="B21" i="10"/>
  <c r="F21" i="10" s="1"/>
  <c r="A22" i="10"/>
  <c r="H20" i="10" l="1"/>
  <c r="H19" i="6"/>
  <c r="H20" i="4"/>
  <c r="G20" i="8"/>
  <c r="F20" i="8"/>
  <c r="G20" i="9"/>
  <c r="F20" i="9"/>
  <c r="D18" i="1"/>
  <c r="E18" i="1" s="1"/>
  <c r="C18" i="1"/>
  <c r="B19" i="1"/>
  <c r="H19" i="2"/>
  <c r="I19" i="2" s="1"/>
  <c r="H20" i="6"/>
  <c r="H21" i="7"/>
  <c r="G22" i="13"/>
  <c r="H22" i="13" s="1"/>
  <c r="G20" i="12"/>
  <c r="H20" i="12" s="1"/>
  <c r="G21" i="11"/>
  <c r="H21" i="11" s="1"/>
  <c r="G21" i="10"/>
  <c r="H21" i="10" s="1"/>
  <c r="A22" i="2"/>
  <c r="B21" i="2"/>
  <c r="A23" i="16"/>
  <c r="E22" i="16"/>
  <c r="A22" i="8"/>
  <c r="B21" i="8"/>
  <c r="C21" i="16"/>
  <c r="D21" i="16"/>
  <c r="B21" i="16"/>
  <c r="B21" i="9"/>
  <c r="F21" i="9" s="1"/>
  <c r="A22" i="9"/>
  <c r="B21" i="5"/>
  <c r="A22" i="5"/>
  <c r="A23" i="3"/>
  <c r="B21" i="12"/>
  <c r="F21" i="12" s="1"/>
  <c r="A22" i="12"/>
  <c r="B23" i="13"/>
  <c r="A24" i="13"/>
  <c r="B22" i="7"/>
  <c r="A23" i="7"/>
  <c r="B21" i="6"/>
  <c r="A22" i="6"/>
  <c r="B22" i="11"/>
  <c r="F22" i="11" s="1"/>
  <c r="A23" i="11"/>
  <c r="B22" i="10"/>
  <c r="A23" i="10"/>
  <c r="B22" i="4"/>
  <c r="A23" i="4"/>
  <c r="H20" i="9" l="1"/>
  <c r="H20" i="5"/>
  <c r="H21" i="4"/>
  <c r="H20" i="8"/>
  <c r="G22" i="10"/>
  <c r="F22" i="10"/>
  <c r="G23" i="13"/>
  <c r="F23" i="13"/>
  <c r="G21" i="8"/>
  <c r="F21" i="8"/>
  <c r="B20" i="1"/>
  <c r="C19" i="1"/>
  <c r="D19" i="1"/>
  <c r="E19" i="1" s="1"/>
  <c r="H21" i="6"/>
  <c r="H22" i="7"/>
  <c r="G21" i="12"/>
  <c r="H21" i="12" s="1"/>
  <c r="H20" i="2"/>
  <c r="I20" i="2" s="1"/>
  <c r="G21" i="9"/>
  <c r="H21" i="9" s="1"/>
  <c r="H22" i="4"/>
  <c r="G22" i="11"/>
  <c r="H22" i="11" s="1"/>
  <c r="A23" i="2"/>
  <c r="B22" i="2"/>
  <c r="B23" i="7"/>
  <c r="A24" i="7"/>
  <c r="A23" i="5"/>
  <c r="B22" i="5"/>
  <c r="A23" i="6"/>
  <c r="B22" i="6"/>
  <c r="B24" i="13"/>
  <c r="F24" i="13" s="1"/>
  <c r="A25" i="13"/>
  <c r="B23" i="10"/>
  <c r="A24" i="10"/>
  <c r="B23" i="11"/>
  <c r="A24" i="11"/>
  <c r="B22" i="8"/>
  <c r="F22" i="8" s="1"/>
  <c r="A23" i="8"/>
  <c r="B22" i="9"/>
  <c r="A23" i="9"/>
  <c r="A24" i="16"/>
  <c r="B23" i="4"/>
  <c r="A24" i="4"/>
  <c r="B22" i="12"/>
  <c r="F22" i="12" s="1"/>
  <c r="A23" i="12"/>
  <c r="A24" i="3"/>
  <c r="B22" i="16"/>
  <c r="D22" i="16"/>
  <c r="C22" i="16"/>
  <c r="H22" i="10" l="1"/>
  <c r="H21" i="5"/>
  <c r="H21" i="8"/>
  <c r="H23" i="13"/>
  <c r="G23" i="10"/>
  <c r="F23" i="10"/>
  <c r="B21" i="1"/>
  <c r="G22" i="9"/>
  <c r="F22" i="9"/>
  <c r="G23" i="11"/>
  <c r="F23" i="11"/>
  <c r="H23" i="11" s="1"/>
  <c r="D20" i="1"/>
  <c r="E20" i="1" s="1"/>
  <c r="C20" i="1"/>
  <c r="H23" i="4"/>
  <c r="H22" i="6"/>
  <c r="H21" i="2"/>
  <c r="I21" i="2" s="1"/>
  <c r="G22" i="8"/>
  <c r="H22" i="8" s="1"/>
  <c r="H22" i="5"/>
  <c r="G22" i="12"/>
  <c r="G24" i="13"/>
  <c r="H24" i="13" s="1"/>
  <c r="B23" i="2"/>
  <c r="A24" i="2"/>
  <c r="B24" i="4"/>
  <c r="A25" i="4"/>
  <c r="B25" i="13"/>
  <c r="F25" i="13" s="1"/>
  <c r="A26" i="13"/>
  <c r="A25" i="16"/>
  <c r="E24" i="16"/>
  <c r="A24" i="6"/>
  <c r="B23" i="6"/>
  <c r="B23" i="8"/>
  <c r="F23" i="8" s="1"/>
  <c r="A24" i="8"/>
  <c r="B23" i="5"/>
  <c r="A24" i="5"/>
  <c r="B24" i="7"/>
  <c r="A25" i="7"/>
  <c r="A25" i="3"/>
  <c r="B23" i="12"/>
  <c r="A24" i="12"/>
  <c r="B23" i="9"/>
  <c r="F23" i="9" s="1"/>
  <c r="A24" i="9"/>
  <c r="B24" i="11"/>
  <c r="F24" i="11" s="1"/>
  <c r="A25" i="11"/>
  <c r="B24" i="10"/>
  <c r="F24" i="10" s="1"/>
  <c r="A25" i="10"/>
  <c r="H22" i="9" l="1"/>
  <c r="H23" i="10"/>
  <c r="G23" i="12"/>
  <c r="F23" i="12"/>
  <c r="C21" i="1"/>
  <c r="D21" i="1"/>
  <c r="E21" i="1" s="1"/>
  <c r="B22" i="1"/>
  <c r="H23" i="7"/>
  <c r="H24" i="4"/>
  <c r="G25" i="13"/>
  <c r="H25" i="13" s="1"/>
  <c r="H22" i="12"/>
  <c r="H22" i="2"/>
  <c r="I22" i="2" s="1"/>
  <c r="G23" i="8"/>
  <c r="H23" i="8" s="1"/>
  <c r="G24" i="10"/>
  <c r="H24" i="10" s="1"/>
  <c r="A25" i="2"/>
  <c r="B24" i="2"/>
  <c r="H24" i="7"/>
  <c r="G24" i="11"/>
  <c r="H24" i="11" s="1"/>
  <c r="G23" i="9"/>
  <c r="H23" i="9" s="1"/>
  <c r="B25" i="4"/>
  <c r="A26" i="4"/>
  <c r="B25" i="10"/>
  <c r="F25" i="10" s="1"/>
  <c r="A26" i="10"/>
  <c r="B24" i="9"/>
  <c r="A25" i="9"/>
  <c r="B24" i="12"/>
  <c r="A25" i="12"/>
  <c r="A26" i="7"/>
  <c r="B25" i="7"/>
  <c r="B24" i="16"/>
  <c r="C24" i="16"/>
  <c r="D24" i="16"/>
  <c r="B26" i="13"/>
  <c r="A27" i="13"/>
  <c r="A26" i="3"/>
  <c r="E25" i="16"/>
  <c r="A26" i="16"/>
  <c r="A26" i="11"/>
  <c r="B25" i="11"/>
  <c r="B24" i="5"/>
  <c r="A25" i="5"/>
  <c r="B24" i="8"/>
  <c r="A25" i="8"/>
  <c r="A25" i="6"/>
  <c r="B24" i="6"/>
  <c r="H23" i="5" l="1"/>
  <c r="H23" i="12"/>
  <c r="H23" i="6"/>
  <c r="G24" i="9"/>
  <c r="F24" i="9"/>
  <c r="H24" i="9" s="1"/>
  <c r="G24" i="12"/>
  <c r="F24" i="12"/>
  <c r="B23" i="1"/>
  <c r="D22" i="1"/>
  <c r="E22" i="1" s="1"/>
  <c r="C22" i="1"/>
  <c r="G26" i="13"/>
  <c r="F26" i="13"/>
  <c r="G25" i="11"/>
  <c r="F25" i="11"/>
  <c r="G24" i="8"/>
  <c r="F24" i="8"/>
  <c r="H23" i="2"/>
  <c r="I23" i="2"/>
  <c r="G25" i="10"/>
  <c r="H25" i="10" s="1"/>
  <c r="B25" i="2"/>
  <c r="A26" i="2"/>
  <c r="H25" i="4"/>
  <c r="H25" i="7"/>
  <c r="B25" i="6"/>
  <c r="A26" i="6"/>
  <c r="B25" i="5"/>
  <c r="A26" i="5"/>
  <c r="B26" i="11"/>
  <c r="F26" i="11" s="1"/>
  <c r="A27" i="11"/>
  <c r="B25" i="12"/>
  <c r="F25" i="12" s="1"/>
  <c r="A26" i="12"/>
  <c r="B25" i="9"/>
  <c r="A26" i="9"/>
  <c r="B26" i="10"/>
  <c r="A27" i="10"/>
  <c r="B26" i="7"/>
  <c r="A27" i="7"/>
  <c r="A26" i="8"/>
  <c r="B25" i="8"/>
  <c r="F25" i="8" s="1"/>
  <c r="A27" i="4"/>
  <c r="B26" i="4"/>
  <c r="C25" i="16"/>
  <c r="D25" i="16"/>
  <c r="B25" i="16"/>
  <c r="A27" i="3"/>
  <c r="A27" i="16"/>
  <c r="B27" i="13"/>
  <c r="F27" i="13" s="1"/>
  <c r="A28" i="13"/>
  <c r="H24" i="8" l="1"/>
  <c r="H25" i="11"/>
  <c r="H24" i="12"/>
  <c r="H26" i="13"/>
  <c r="H24" i="6"/>
  <c r="C23" i="1"/>
  <c r="D23" i="1"/>
  <c r="E23" i="1" s="1"/>
  <c r="G26" i="10"/>
  <c r="F26" i="10"/>
  <c r="B24" i="1"/>
  <c r="G25" i="9"/>
  <c r="F25" i="9"/>
  <c r="H24" i="5"/>
  <c r="G27" i="13"/>
  <c r="H27" i="13" s="1"/>
  <c r="H24" i="2"/>
  <c r="I24" i="2" s="1"/>
  <c r="G25" i="12"/>
  <c r="H25" i="12" s="1"/>
  <c r="H26" i="7"/>
  <c r="G25" i="8"/>
  <c r="H25" i="8" s="1"/>
  <c r="B26" i="2"/>
  <c r="A27" i="2"/>
  <c r="H26" i="4"/>
  <c r="G26" i="11"/>
  <c r="H26" i="11" s="1"/>
  <c r="A29" i="13"/>
  <c r="B28" i="13"/>
  <c r="B27" i="7"/>
  <c r="A28" i="7"/>
  <c r="B26" i="12"/>
  <c r="F26" i="12" s="1"/>
  <c r="A27" i="12"/>
  <c r="B27" i="4"/>
  <c r="A28" i="4"/>
  <c r="B27" i="10"/>
  <c r="F27" i="10" s="1"/>
  <c r="A28" i="10"/>
  <c r="B26" i="9"/>
  <c r="A27" i="9"/>
  <c r="A28" i="16"/>
  <c r="E27" i="16"/>
  <c r="A28" i="3"/>
  <c r="A27" i="8"/>
  <c r="B26" i="8"/>
  <c r="A28" i="11"/>
  <c r="B27" i="11"/>
  <c r="F27" i="11" s="1"/>
  <c r="B26" i="5"/>
  <c r="A27" i="5"/>
  <c r="A27" i="6"/>
  <c r="B26" i="6"/>
  <c r="H25" i="9" l="1"/>
  <c r="H25" i="5"/>
  <c r="H25" i="6"/>
  <c r="H25" i="2"/>
  <c r="H26" i="10"/>
  <c r="G28" i="13"/>
  <c r="F28" i="13"/>
  <c r="H26" i="5"/>
  <c r="G26" i="9"/>
  <c r="F26" i="9"/>
  <c r="G26" i="8"/>
  <c r="F26" i="8"/>
  <c r="B25" i="1"/>
  <c r="D24" i="1"/>
  <c r="E24" i="1" s="1"/>
  <c r="C24" i="1"/>
  <c r="I25" i="2"/>
  <c r="H26" i="2"/>
  <c r="H27" i="7"/>
  <c r="G27" i="10"/>
  <c r="H27" i="10" s="1"/>
  <c r="G26" i="12"/>
  <c r="H26" i="12" s="1"/>
  <c r="G27" i="11"/>
  <c r="H27" i="11" s="1"/>
  <c r="A28" i="2"/>
  <c r="B27" i="2"/>
  <c r="B28" i="10"/>
  <c r="A29" i="10"/>
  <c r="B27" i="5"/>
  <c r="A28" i="5"/>
  <c r="B27" i="8"/>
  <c r="F27" i="8" s="1"/>
  <c r="A28" i="8"/>
  <c r="A29" i="16"/>
  <c r="E28" i="16"/>
  <c r="B27" i="9"/>
  <c r="F27" i="9" s="1"/>
  <c r="A28" i="9"/>
  <c r="A30" i="13"/>
  <c r="B29" i="13"/>
  <c r="F29" i="13" s="1"/>
  <c r="A28" i="6"/>
  <c r="B27" i="6"/>
  <c r="A29" i="11"/>
  <c r="B28" i="11"/>
  <c r="F28" i="11" s="1"/>
  <c r="A28" i="12"/>
  <c r="B27" i="12"/>
  <c r="A29" i="7"/>
  <c r="B28" i="7"/>
  <c r="A29" i="3"/>
  <c r="C27" i="16"/>
  <c r="B27" i="16"/>
  <c r="D27" i="16"/>
  <c r="B28" i="4"/>
  <c r="A29" i="4"/>
  <c r="H26" i="6" l="1"/>
  <c r="H28" i="13"/>
  <c r="H26" i="8"/>
  <c r="H26" i="9"/>
  <c r="H27" i="4"/>
  <c r="G27" i="12"/>
  <c r="F27" i="12"/>
  <c r="C25" i="1"/>
  <c r="D25" i="1"/>
  <c r="E25" i="1" s="1"/>
  <c r="G28" i="10"/>
  <c r="F28" i="10"/>
  <c r="B26" i="1"/>
  <c r="I26" i="2"/>
  <c r="G27" i="9"/>
  <c r="H27" i="9" s="1"/>
  <c r="G28" i="11"/>
  <c r="H28" i="11" s="1"/>
  <c r="G29" i="13"/>
  <c r="H29" i="13" s="1"/>
  <c r="H28" i="4"/>
  <c r="G27" i="8"/>
  <c r="H27" i="8" s="1"/>
  <c r="H27" i="6"/>
  <c r="B28" i="2"/>
  <c r="A29" i="2"/>
  <c r="H28" i="7"/>
  <c r="H28" i="10"/>
  <c r="A30" i="11"/>
  <c r="B29" i="11"/>
  <c r="F29" i="11" s="1"/>
  <c r="E29" i="16"/>
  <c r="A30" i="16"/>
  <c r="B29" i="10"/>
  <c r="F29" i="10" s="1"/>
  <c r="A30" i="10"/>
  <c r="B29" i="4"/>
  <c r="A30" i="4"/>
  <c r="B28" i="12"/>
  <c r="A29" i="12"/>
  <c r="B30" i="13"/>
  <c r="F30" i="13" s="1"/>
  <c r="A31" i="13"/>
  <c r="B28" i="9"/>
  <c r="A29" i="9"/>
  <c r="B28" i="5"/>
  <c r="A29" i="5"/>
  <c r="A29" i="6"/>
  <c r="B28" i="6"/>
  <c r="A30" i="3"/>
  <c r="B29" i="7"/>
  <c r="A30" i="7"/>
  <c r="C28" i="16"/>
  <c r="B28" i="16"/>
  <c r="D28" i="16"/>
  <c r="B28" i="8"/>
  <c r="F28" i="8" s="1"/>
  <c r="A29" i="8"/>
  <c r="H27" i="5" l="1"/>
  <c r="H27" i="12"/>
  <c r="D26" i="1"/>
  <c r="E26" i="1" s="1"/>
  <c r="C26" i="1"/>
  <c r="B27" i="1"/>
  <c r="G28" i="9"/>
  <c r="F28" i="9"/>
  <c r="G28" i="12"/>
  <c r="F28" i="12"/>
  <c r="H27" i="2"/>
  <c r="I27" i="2"/>
  <c r="G30" i="13"/>
  <c r="H30" i="13" s="1"/>
  <c r="H28" i="5"/>
  <c r="G29" i="11"/>
  <c r="H29" i="11" s="1"/>
  <c r="G29" i="10"/>
  <c r="G28" i="8"/>
  <c r="A30" i="2"/>
  <c r="B29" i="2"/>
  <c r="A31" i="3"/>
  <c r="B29" i="6"/>
  <c r="A30" i="6"/>
  <c r="B30" i="10"/>
  <c r="A31" i="10"/>
  <c r="B30" i="11"/>
  <c r="A31" i="11"/>
  <c r="B29" i="8"/>
  <c r="A30" i="8"/>
  <c r="B29" i="12"/>
  <c r="A30" i="12"/>
  <c r="A31" i="16"/>
  <c r="D29" i="16"/>
  <c r="B29" i="16"/>
  <c r="C29" i="16"/>
  <c r="B29" i="5"/>
  <c r="A30" i="5"/>
  <c r="B29" i="9"/>
  <c r="F29" i="9" s="1"/>
  <c r="A30" i="9"/>
  <c r="B30" i="7"/>
  <c r="A31" i="7"/>
  <c r="B31" i="13"/>
  <c r="F31" i="13" s="1"/>
  <c r="A32" i="13"/>
  <c r="B30" i="4"/>
  <c r="A31" i="4"/>
  <c r="H28" i="12" l="1"/>
  <c r="H28" i="9"/>
  <c r="H28" i="6"/>
  <c r="H29" i="4"/>
  <c r="H29" i="7"/>
  <c r="H29" i="5"/>
  <c r="G30" i="10"/>
  <c r="F30" i="10"/>
  <c r="G29" i="12"/>
  <c r="F29" i="12"/>
  <c r="H29" i="12" s="1"/>
  <c r="B28" i="1"/>
  <c r="C27" i="1"/>
  <c r="D27" i="1"/>
  <c r="E27" i="1" s="1"/>
  <c r="G29" i="8"/>
  <c r="F29" i="8"/>
  <c r="G30" i="11"/>
  <c r="F30" i="11"/>
  <c r="H29" i="6"/>
  <c r="H29" i="10"/>
  <c r="H28" i="8"/>
  <c r="G29" i="9"/>
  <c r="H29" i="9" s="1"/>
  <c r="A31" i="2"/>
  <c r="H30" i="4"/>
  <c r="G31" i="13"/>
  <c r="H31" i="13" s="1"/>
  <c r="H28" i="2"/>
  <c r="I28" i="2" s="1"/>
  <c r="H30" i="7"/>
  <c r="A32" i="16"/>
  <c r="E31" i="16"/>
  <c r="B31" i="4"/>
  <c r="A32" i="4"/>
  <c r="B31" i="7"/>
  <c r="A32" i="7"/>
  <c r="B30" i="9"/>
  <c r="F30" i="9" s="1"/>
  <c r="A31" i="9"/>
  <c r="B30" i="12"/>
  <c r="F30" i="12" s="1"/>
  <c r="A31" i="12"/>
  <c r="B30" i="8"/>
  <c r="A31" i="8"/>
  <c r="B31" i="11"/>
  <c r="F31" i="11" s="1"/>
  <c r="A32" i="11"/>
  <c r="B30" i="6"/>
  <c r="A31" i="6"/>
  <c r="A32" i="3"/>
  <c r="B32" i="13"/>
  <c r="F32" i="13" s="1"/>
  <c r="A33" i="13"/>
  <c r="B30" i="5"/>
  <c r="A31" i="5"/>
  <c r="B31" i="10"/>
  <c r="F31" i="10" s="1"/>
  <c r="A32" i="10"/>
  <c r="H30" i="11" l="1"/>
  <c r="H29" i="8"/>
  <c r="H30" i="10"/>
  <c r="D28" i="1"/>
  <c r="E28" i="1" s="1"/>
  <c r="C28" i="1"/>
  <c r="G30" i="8"/>
  <c r="F30" i="8"/>
  <c r="H29" i="2"/>
  <c r="I29" i="2" s="1"/>
  <c r="B29" i="1"/>
  <c r="G31" i="10"/>
  <c r="H31" i="10" s="1"/>
  <c r="G30" i="9"/>
  <c r="H30" i="9" s="1"/>
  <c r="G31" i="11"/>
  <c r="H31" i="11" s="1"/>
  <c r="G30" i="12"/>
  <c r="H30" i="12" s="1"/>
  <c r="G32" i="13"/>
  <c r="A32" i="2"/>
  <c r="B31" i="2"/>
  <c r="B32" i="10"/>
  <c r="A33" i="10"/>
  <c r="B31" i="5"/>
  <c r="A32" i="5"/>
  <c r="B31" i="6"/>
  <c r="A32" i="6"/>
  <c r="B31" i="12"/>
  <c r="F31" i="12" s="1"/>
  <c r="A32" i="12"/>
  <c r="B31" i="16"/>
  <c r="D31" i="16"/>
  <c r="C31" i="16"/>
  <c r="B31" i="8"/>
  <c r="F31" i="8" s="1"/>
  <c r="A32" i="8"/>
  <c r="A33" i="16"/>
  <c r="E32" i="16"/>
  <c r="B33" i="13"/>
  <c r="A34" i="13"/>
  <c r="A33" i="3"/>
  <c r="B32" i="11"/>
  <c r="F32" i="11" s="1"/>
  <c r="A33" i="11"/>
  <c r="B32" i="4"/>
  <c r="A33" i="4"/>
  <c r="B31" i="9"/>
  <c r="F31" i="9" s="1"/>
  <c r="A32" i="9"/>
  <c r="B32" i="7"/>
  <c r="A33" i="7"/>
  <c r="H30" i="6" l="1"/>
  <c r="H30" i="5"/>
  <c r="H31" i="4"/>
  <c r="H31" i="7"/>
  <c r="H30" i="8"/>
  <c r="H32" i="7"/>
  <c r="G32" i="10"/>
  <c r="F32" i="10"/>
  <c r="G33" i="13"/>
  <c r="F33" i="13"/>
  <c r="C29" i="1"/>
  <c r="D29" i="1"/>
  <c r="E29" i="1" s="1"/>
  <c r="B30" i="1"/>
  <c r="H32" i="13"/>
  <c r="H32" i="4"/>
  <c r="G32" i="11"/>
  <c r="H32" i="11" s="1"/>
  <c r="G31" i="8"/>
  <c r="H31" i="8" s="1"/>
  <c r="A33" i="2"/>
  <c r="B32" i="2"/>
  <c r="H30" i="2"/>
  <c r="I30" i="2" s="1"/>
  <c r="G31" i="9"/>
  <c r="H31" i="9" s="1"/>
  <c r="G31" i="12"/>
  <c r="H31" i="12" s="1"/>
  <c r="A34" i="10"/>
  <c r="B33" i="10"/>
  <c r="F33" i="10" s="1"/>
  <c r="A34" i="7"/>
  <c r="B33" i="7"/>
  <c r="B33" i="4"/>
  <c r="A34" i="4"/>
  <c r="C32" i="16"/>
  <c r="D32" i="16"/>
  <c r="B32" i="16"/>
  <c r="B32" i="8"/>
  <c r="F32" i="8" s="1"/>
  <c r="A33" i="8"/>
  <c r="A34" i="3"/>
  <c r="B32" i="12"/>
  <c r="F32" i="12" s="1"/>
  <c r="A33" i="12"/>
  <c r="B34" i="13"/>
  <c r="F34" i="13" s="1"/>
  <c r="A35" i="13"/>
  <c r="B32" i="6"/>
  <c r="A33" i="6"/>
  <c r="B32" i="9"/>
  <c r="A33" i="9"/>
  <c r="B33" i="11"/>
  <c r="A34" i="11"/>
  <c r="A34" i="16"/>
  <c r="B32" i="5"/>
  <c r="A33" i="5"/>
  <c r="H33" i="13" l="1"/>
  <c r="H31" i="6"/>
  <c r="H32" i="10"/>
  <c r="B33" i="2"/>
  <c r="B32" i="1" s="1"/>
  <c r="H31" i="5"/>
  <c r="G33" i="11"/>
  <c r="F33" i="11"/>
  <c r="B31" i="1"/>
  <c r="D30" i="1"/>
  <c r="E30" i="1" s="1"/>
  <c r="C30" i="1"/>
  <c r="G32" i="9"/>
  <c r="F32" i="9"/>
  <c r="H32" i="6"/>
  <c r="H31" i="2"/>
  <c r="I31" i="2" s="1"/>
  <c r="H32" i="5"/>
  <c r="G32" i="8"/>
  <c r="H32" i="8" s="1"/>
  <c r="H33" i="7"/>
  <c r="G32" i="12"/>
  <c r="H32" i="12" s="1"/>
  <c r="G34" i="13"/>
  <c r="H34" i="13" s="1"/>
  <c r="A34" i="2"/>
  <c r="G33" i="10"/>
  <c r="H33" i="10" s="1"/>
  <c r="B35" i="13"/>
  <c r="F35" i="13" s="1"/>
  <c r="A36" i="13"/>
  <c r="A35" i="3"/>
  <c r="B33" i="5"/>
  <c r="A34" i="5"/>
  <c r="A35" i="10"/>
  <c r="B34" i="10"/>
  <c r="B34" i="11"/>
  <c r="F34" i="11" s="1"/>
  <c r="A35" i="11"/>
  <c r="B33" i="9"/>
  <c r="F33" i="9" s="1"/>
  <c r="A34" i="9"/>
  <c r="B34" i="4"/>
  <c r="A35" i="4"/>
  <c r="E34" i="16"/>
  <c r="A35" i="16"/>
  <c r="B33" i="6"/>
  <c r="A34" i="6"/>
  <c r="B33" i="12"/>
  <c r="A34" i="12"/>
  <c r="A34" i="8"/>
  <c r="B33" i="8"/>
  <c r="B34" i="7"/>
  <c r="A35" i="7"/>
  <c r="H33" i="4" l="1"/>
  <c r="H32" i="9"/>
  <c r="H32" i="2"/>
  <c r="H33" i="11"/>
  <c r="D32" i="1"/>
  <c r="E32" i="1" s="1"/>
  <c r="C32" i="1"/>
  <c r="G33" i="12"/>
  <c r="H33" i="12" s="1"/>
  <c r="F33" i="12"/>
  <c r="G34" i="10"/>
  <c r="F34" i="10"/>
  <c r="C31" i="1"/>
  <c r="D31" i="1"/>
  <c r="E31" i="1" s="1"/>
  <c r="G33" i="8"/>
  <c r="F33" i="8"/>
  <c r="H33" i="6"/>
  <c r="I32" i="2"/>
  <c r="G35" i="13"/>
  <c r="H35" i="13" s="1"/>
  <c r="G34" i="11"/>
  <c r="H34" i="11" s="1"/>
  <c r="G33" i="9"/>
  <c r="H33" i="9" s="1"/>
  <c r="H34" i="4"/>
  <c r="B34" i="2"/>
  <c r="A35" i="2"/>
  <c r="A36" i="3"/>
  <c r="B35" i="7"/>
  <c r="A36" i="7"/>
  <c r="A35" i="12"/>
  <c r="B34" i="12"/>
  <c r="A35" i="9"/>
  <c r="B34" i="9"/>
  <c r="F34" i="9" s="1"/>
  <c r="A36" i="11"/>
  <c r="B35" i="11"/>
  <c r="F35" i="11" s="1"/>
  <c r="A37" i="13"/>
  <c r="B36" i="13"/>
  <c r="F36" i="13" s="1"/>
  <c r="B34" i="6"/>
  <c r="A35" i="6"/>
  <c r="D34" i="16"/>
  <c r="C34" i="16"/>
  <c r="B34" i="16"/>
  <c r="A35" i="8"/>
  <c r="B34" i="8"/>
  <c r="F34" i="8" s="1"/>
  <c r="A36" i="16"/>
  <c r="E35" i="16"/>
  <c r="B35" i="4"/>
  <c r="A36" i="4"/>
  <c r="B35" i="10"/>
  <c r="A36" i="10"/>
  <c r="B34" i="5"/>
  <c r="A35" i="5"/>
  <c r="H33" i="8" l="1"/>
  <c r="H34" i="7"/>
  <c r="H33" i="5"/>
  <c r="H34" i="10"/>
  <c r="B33" i="1"/>
  <c r="G35" i="10"/>
  <c r="F35" i="10"/>
  <c r="G34" i="12"/>
  <c r="F34" i="12"/>
  <c r="H34" i="6"/>
  <c r="G35" i="11"/>
  <c r="H35" i="11" s="1"/>
  <c r="H33" i="2"/>
  <c r="I33" i="2" s="1"/>
  <c r="F3" i="15"/>
  <c r="C7" i="19" s="1"/>
  <c r="G36" i="13"/>
  <c r="H36" i="13" s="1"/>
  <c r="G34" i="9"/>
  <c r="H34" i="9" s="1"/>
  <c r="H35" i="4"/>
  <c r="G34" i="8"/>
  <c r="H34" i="8" s="1"/>
  <c r="A36" i="2"/>
  <c r="B35" i="2"/>
  <c r="B36" i="10"/>
  <c r="A37" i="10"/>
  <c r="B35" i="16"/>
  <c r="D35" i="16"/>
  <c r="C35" i="16"/>
  <c r="A37" i="7"/>
  <c r="B36" i="7"/>
  <c r="B35" i="5"/>
  <c r="A36" i="5"/>
  <c r="B36" i="4"/>
  <c r="A37" i="4"/>
  <c r="A38" i="13"/>
  <c r="B37" i="13"/>
  <c r="A37" i="3"/>
  <c r="A37" i="16"/>
  <c r="E36" i="16"/>
  <c r="B35" i="8"/>
  <c r="F35" i="8" s="1"/>
  <c r="A36" i="8"/>
  <c r="A36" i="6"/>
  <c r="B35" i="6"/>
  <c r="B35" i="9"/>
  <c r="A36" i="9"/>
  <c r="A36" i="12"/>
  <c r="B35" i="12"/>
  <c r="F35" i="12" s="1"/>
  <c r="A37" i="11"/>
  <c r="B36" i="11"/>
  <c r="H34" i="12" l="1"/>
  <c r="H35" i="10"/>
  <c r="H35" i="7"/>
  <c r="G36" i="10"/>
  <c r="F36" i="10"/>
  <c r="G37" i="13"/>
  <c r="F37" i="13"/>
  <c r="B34" i="1"/>
  <c r="G36" i="11"/>
  <c r="F36" i="11"/>
  <c r="G35" i="9"/>
  <c r="F35" i="9"/>
  <c r="C33" i="1"/>
  <c r="D33" i="1"/>
  <c r="E33" i="1" s="1"/>
  <c r="G3" i="15"/>
  <c r="D7" i="19" s="1"/>
  <c r="H35" i="6"/>
  <c r="H34" i="5"/>
  <c r="A37" i="2"/>
  <c r="B36" i="2"/>
  <c r="H34" i="2"/>
  <c r="I34" i="2" s="1"/>
  <c r="A38" i="3"/>
  <c r="G35" i="12"/>
  <c r="G35" i="8"/>
  <c r="H35" i="8" s="1"/>
  <c r="C36" i="16"/>
  <c r="D36" i="16"/>
  <c r="B36" i="16"/>
  <c r="B38" i="13"/>
  <c r="B37" i="4"/>
  <c r="A38" i="4"/>
  <c r="B36" i="5"/>
  <c r="A37" i="5"/>
  <c r="B36" i="9"/>
  <c r="A37" i="9"/>
  <c r="B36" i="6"/>
  <c r="A37" i="6"/>
  <c r="B36" i="8"/>
  <c r="A37" i="8"/>
  <c r="A38" i="11"/>
  <c r="B37" i="11"/>
  <c r="F37" i="11" s="1"/>
  <c r="B36" i="12"/>
  <c r="A37" i="12"/>
  <c r="B37" i="7"/>
  <c r="A38" i="7"/>
  <c r="A38" i="10"/>
  <c r="B37" i="10"/>
  <c r="H35" i="9" l="1"/>
  <c r="H36" i="7"/>
  <c r="H36" i="11"/>
  <c r="H37" i="13"/>
  <c r="H36" i="10"/>
  <c r="G37" i="10"/>
  <c r="F37" i="10"/>
  <c r="G36" i="12"/>
  <c r="F36" i="12"/>
  <c r="G36" i="8"/>
  <c r="F36" i="8"/>
  <c r="G36" i="9"/>
  <c r="F36" i="9"/>
  <c r="D34" i="1"/>
  <c r="E34" i="1" s="1"/>
  <c r="C34" i="1"/>
  <c r="B35" i="1"/>
  <c r="G38" i="13"/>
  <c r="G39" i="13" s="1"/>
  <c r="F38" i="13"/>
  <c r="E13" i="15" s="1"/>
  <c r="H35" i="12"/>
  <c r="H35" i="2"/>
  <c r="I35" i="2" s="1"/>
  <c r="H35" i="5"/>
  <c r="H36" i="4"/>
  <c r="H36" i="5"/>
  <c r="A38" i="2"/>
  <c r="B37" i="2"/>
  <c r="G37" i="11"/>
  <c r="H37" i="11" s="1"/>
  <c r="B37" i="12"/>
  <c r="A38" i="12"/>
  <c r="B37" i="6"/>
  <c r="A38" i="6"/>
  <c r="B37" i="5"/>
  <c r="A38" i="5"/>
  <c r="B38" i="10"/>
  <c r="F38" i="10" s="1"/>
  <c r="B38" i="7"/>
  <c r="B38" i="11"/>
  <c r="B37" i="8"/>
  <c r="F37" i="8" s="1"/>
  <c r="A38" i="8"/>
  <c r="B37" i="9"/>
  <c r="F37" i="9" s="1"/>
  <c r="A38" i="9"/>
  <c r="B38" i="4"/>
  <c r="H37" i="4" l="1"/>
  <c r="H36" i="6"/>
  <c r="H38" i="13"/>
  <c r="E7" i="15"/>
  <c r="H36" i="9"/>
  <c r="H36" i="12"/>
  <c r="H36" i="8"/>
  <c r="G38" i="10"/>
  <c r="G39" i="10" s="1"/>
  <c r="E10" i="15"/>
  <c r="B36" i="1"/>
  <c r="C35" i="1"/>
  <c r="D35" i="1"/>
  <c r="E35" i="1" s="1"/>
  <c r="G39" i="4"/>
  <c r="E4" i="15"/>
  <c r="F38" i="11"/>
  <c r="F11" i="15" s="1"/>
  <c r="C15" i="19" s="1"/>
  <c r="G37" i="12"/>
  <c r="F37" i="12"/>
  <c r="H36" i="2"/>
  <c r="I36" i="2" s="1"/>
  <c r="H37" i="6"/>
  <c r="F39" i="13"/>
  <c r="B13" i="15" s="1"/>
  <c r="H37" i="5"/>
  <c r="G37" i="8"/>
  <c r="H37" i="8" s="1"/>
  <c r="G37" i="9"/>
  <c r="H37" i="9" s="1"/>
  <c r="H37" i="7"/>
  <c r="F5" i="15"/>
  <c r="C9" i="19" s="1"/>
  <c r="G5" i="15"/>
  <c r="D9" i="19" s="1"/>
  <c r="F39" i="7"/>
  <c r="B7" i="15" s="1"/>
  <c r="F7" i="15"/>
  <c r="C11" i="19" s="1"/>
  <c r="G7" i="15"/>
  <c r="D11" i="19" s="1"/>
  <c r="F10" i="15"/>
  <c r="C14" i="19" s="1"/>
  <c r="G10" i="15"/>
  <c r="D14" i="19" s="1"/>
  <c r="H37" i="10"/>
  <c r="F13" i="15"/>
  <c r="C17" i="19" s="1"/>
  <c r="G13" i="15"/>
  <c r="D17" i="19" s="1"/>
  <c r="H38" i="7"/>
  <c r="G38" i="11"/>
  <c r="G39" i="11" s="1"/>
  <c r="B38" i="2"/>
  <c r="B38" i="6"/>
  <c r="B38" i="5"/>
  <c r="H39" i="13"/>
  <c r="C13" i="15" s="1"/>
  <c r="F39" i="4"/>
  <c r="B4" i="15" s="1"/>
  <c r="B38" i="9"/>
  <c r="B38" i="12"/>
  <c r="B38" i="8"/>
  <c r="H37" i="12" l="1"/>
  <c r="F38" i="12"/>
  <c r="E12" i="15" s="1"/>
  <c r="E11" i="15"/>
  <c r="E5" i="15"/>
  <c r="G38" i="9"/>
  <c r="F38" i="9"/>
  <c r="E9" i="15" s="1"/>
  <c r="E6" i="15"/>
  <c r="F38" i="8"/>
  <c r="E8" i="15" s="1"/>
  <c r="G11" i="15"/>
  <c r="D15" i="19" s="1"/>
  <c r="D36" i="1"/>
  <c r="E36" i="1" s="1"/>
  <c r="C36" i="1"/>
  <c r="G39" i="2"/>
  <c r="B37" i="1"/>
  <c r="E2" i="15"/>
  <c r="H37" i="2"/>
  <c r="I13" i="15"/>
  <c r="K13" i="15" s="1"/>
  <c r="I7" i="15"/>
  <c r="I37" i="2"/>
  <c r="G39" i="6"/>
  <c r="H7" i="15"/>
  <c r="B11" i="19" s="1"/>
  <c r="F39" i="12"/>
  <c r="B12" i="15" s="1"/>
  <c r="H38" i="12"/>
  <c r="F39" i="5"/>
  <c r="B5" i="15" s="1"/>
  <c r="H39" i="7"/>
  <c r="B5" i="2"/>
  <c r="F12" i="15"/>
  <c r="C16" i="19" s="1"/>
  <c r="G12" i="15"/>
  <c r="D16" i="19" s="1"/>
  <c r="G39" i="7"/>
  <c r="H13" i="15"/>
  <c r="B17" i="19" s="1"/>
  <c r="G39" i="5"/>
  <c r="G38" i="12"/>
  <c r="G39" i="12" s="1"/>
  <c r="G38" i="8"/>
  <c r="G39" i="8" s="1"/>
  <c r="F4" i="15"/>
  <c r="C8" i="19" s="1"/>
  <c r="G4" i="15"/>
  <c r="D8" i="19" s="1"/>
  <c r="H38" i="4"/>
  <c r="H39" i="4" s="1"/>
  <c r="C4" i="15" s="1"/>
  <c r="H38" i="10"/>
  <c r="F39" i="10"/>
  <c r="B10" i="15" s="1"/>
  <c r="I10" i="15" s="1"/>
  <c r="G39" i="9"/>
  <c r="F39" i="11"/>
  <c r="B11" i="15" s="1"/>
  <c r="H38" i="11"/>
  <c r="G8" i="15" l="1"/>
  <c r="D12" i="19" s="1"/>
  <c r="F8" i="15"/>
  <c r="C12" i="19" s="1"/>
  <c r="F39" i="8"/>
  <c r="B8" i="15" s="1"/>
  <c r="I11" i="15"/>
  <c r="K11" i="15" s="1"/>
  <c r="F6" i="15"/>
  <c r="C10" i="19" s="1"/>
  <c r="G6" i="15"/>
  <c r="D10" i="19" s="1"/>
  <c r="F39" i="6"/>
  <c r="B6" i="15" s="1"/>
  <c r="C37" i="1"/>
  <c r="D37" i="1"/>
  <c r="E37" i="1" s="1"/>
  <c r="E38" i="1" s="1"/>
  <c r="H5" i="15"/>
  <c r="B9" i="19" s="1"/>
  <c r="I5" i="15"/>
  <c r="I12" i="15"/>
  <c r="K12" i="15" s="1"/>
  <c r="I4" i="15"/>
  <c r="H38" i="8"/>
  <c r="H39" i="8" s="1"/>
  <c r="C8" i="15" s="1"/>
  <c r="H38" i="6"/>
  <c r="H39" i="6" s="1"/>
  <c r="C6" i="15" s="1"/>
  <c r="H4" i="15"/>
  <c r="B8" i="19" s="1"/>
  <c r="G9" i="15"/>
  <c r="D13" i="19" s="1"/>
  <c r="F9" i="15"/>
  <c r="C13" i="19" s="1"/>
  <c r="G2" i="15"/>
  <c r="D6" i="19" s="1"/>
  <c r="F2" i="15"/>
  <c r="C6" i="19" s="1"/>
  <c r="H38" i="2"/>
  <c r="F39" i="2"/>
  <c r="H39" i="12"/>
  <c r="C12" i="15" s="1"/>
  <c r="H12" i="15"/>
  <c r="B16" i="19" s="1"/>
  <c r="H39" i="10"/>
  <c r="C10" i="15" s="1"/>
  <c r="F39" i="9"/>
  <c r="B9" i="15" s="1"/>
  <c r="H10" i="15"/>
  <c r="B14" i="19" s="1"/>
  <c r="H38" i="5"/>
  <c r="H11" i="15"/>
  <c r="B15" i="19" s="1"/>
  <c r="H39" i="11"/>
  <c r="C11" i="15" s="1"/>
  <c r="H38" i="9"/>
  <c r="I8" i="15" l="1"/>
  <c r="H8" i="15"/>
  <c r="B12" i="19" s="1"/>
  <c r="I6" i="15"/>
  <c r="H6" i="15"/>
  <c r="B10" i="19" s="1"/>
  <c r="E3" i="15"/>
  <c r="I9" i="15"/>
  <c r="C19" i="19"/>
  <c r="D19" i="19"/>
  <c r="G14" i="15"/>
  <c r="F14" i="15"/>
  <c r="E9" i="16"/>
  <c r="H9" i="15"/>
  <c r="B13" i="19" s="1"/>
  <c r="I5" i="3"/>
  <c r="I39" i="3" s="1"/>
  <c r="D2" i="15"/>
  <c r="B2" i="15"/>
  <c r="I2" i="15" s="1"/>
  <c r="B5" i="3"/>
  <c r="B5" i="4" s="1"/>
  <c r="B5" i="5" s="1"/>
  <c r="B5" i="6" s="1"/>
  <c r="B5" i="7" s="1"/>
  <c r="B5" i="8" s="1"/>
  <c r="B5" i="9" s="1"/>
  <c r="B5" i="10" s="1"/>
  <c r="B5" i="11" s="1"/>
  <c r="B5" i="12" s="1"/>
  <c r="B5" i="13" s="1"/>
  <c r="H39" i="5"/>
  <c r="C5" i="15" s="1"/>
  <c r="I38" i="2"/>
  <c r="H39" i="2"/>
  <c r="C2" i="15" s="1"/>
  <c r="H39" i="9"/>
  <c r="C9" i="15" s="1"/>
  <c r="I8" i="3" l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K2" i="15"/>
  <c r="H2" i="15"/>
  <c r="B6" i="19" s="1"/>
  <c r="E12" i="16"/>
  <c r="C9" i="16"/>
  <c r="D9" i="16"/>
  <c r="B9" i="16"/>
  <c r="D12" i="16" l="1"/>
  <c r="C12" i="16"/>
  <c r="B12" i="16"/>
  <c r="E16" i="16"/>
  <c r="C3" i="15"/>
  <c r="C14" i="15" s="1"/>
  <c r="B3" i="15"/>
  <c r="I3" i="15" s="1"/>
  <c r="I5" i="4"/>
  <c r="I39" i="4" s="1"/>
  <c r="E19" i="16" l="1"/>
  <c r="D16" i="16"/>
  <c r="B16" i="16"/>
  <c r="C16" i="16"/>
  <c r="I8" i="4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5" i="5"/>
  <c r="I39" i="5" s="1"/>
  <c r="D3" i="15"/>
  <c r="B14" i="15"/>
  <c r="H3" i="15"/>
  <c r="H14" i="15" l="1"/>
  <c r="B7" i="19"/>
  <c r="B19" i="19" s="1"/>
  <c r="D19" i="16"/>
  <c r="B19" i="16"/>
  <c r="C19" i="16"/>
  <c r="E23" i="16"/>
  <c r="I8" i="5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D4" i="15"/>
  <c r="K3" i="15"/>
  <c r="D23" i="16" l="1"/>
  <c r="B23" i="16"/>
  <c r="C23" i="16"/>
  <c r="E26" i="16"/>
  <c r="I5" i="6"/>
  <c r="I39" i="6" s="1"/>
  <c r="K4" i="15"/>
  <c r="D5" i="15"/>
  <c r="E30" i="16" l="1"/>
  <c r="B26" i="16"/>
  <c r="D26" i="16"/>
  <c r="C26" i="16"/>
  <c r="I5" i="7"/>
  <c r="I39" i="7" s="1"/>
  <c r="I8" i="6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D6" i="15"/>
  <c r="K5" i="15"/>
  <c r="E33" i="16" l="1"/>
  <c r="B30" i="16"/>
  <c r="C30" i="16"/>
  <c r="D30" i="16"/>
  <c r="I5" i="8"/>
  <c r="I39" i="8" s="1"/>
  <c r="I8" i="7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D7" i="15"/>
  <c r="K6" i="15"/>
  <c r="B33" i="16" l="1"/>
  <c r="C33" i="16"/>
  <c r="D33" i="16"/>
  <c r="E37" i="16"/>
  <c r="I8" i="8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5" i="9"/>
  <c r="D8" i="15"/>
  <c r="K7" i="15"/>
  <c r="I8" i="9" l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9" i="9"/>
  <c r="C37" i="16"/>
  <c r="D37" i="16"/>
  <c r="B37" i="16"/>
  <c r="E38" i="16"/>
  <c r="D9" i="15"/>
  <c r="K8" i="15"/>
  <c r="I5" i="10" l="1"/>
  <c r="I31" i="9"/>
  <c r="I32" i="9" s="1"/>
  <c r="I33" i="9" s="1"/>
  <c r="I34" i="9" s="1"/>
  <c r="I35" i="9" s="1"/>
  <c r="I36" i="9" s="1"/>
  <c r="I37" i="9" s="1"/>
  <c r="I38" i="9" s="1"/>
  <c r="D10" i="15"/>
  <c r="K9" i="15"/>
  <c r="I39" i="10" l="1"/>
  <c r="I5" i="11" s="1"/>
  <c r="I39" i="11" s="1"/>
  <c r="I8" i="10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K10" i="15"/>
  <c r="D11" i="15"/>
  <c r="D12" i="15" s="1"/>
  <c r="D13" i="15" s="1"/>
  <c r="D14" i="15" s="1"/>
  <c r="I5" i="12" l="1"/>
  <c r="I39" i="12" s="1"/>
  <c r="I8" i="1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K9" i="11"/>
  <c r="I8" i="12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5" i="13" l="1"/>
  <c r="I8" i="13" l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</calcChain>
</file>

<file path=xl/sharedStrings.xml><?xml version="1.0" encoding="utf-8"?>
<sst xmlns="http://schemas.openxmlformats.org/spreadsheetml/2006/main" count="265" uniqueCount="81">
  <si>
    <t>Name Mitarbeiter:</t>
  </si>
  <si>
    <t>Wochenarbeitszeit:</t>
  </si>
  <si>
    <t>Abteilung:</t>
  </si>
  <si>
    <t>Pause:</t>
  </si>
  <si>
    <t>Arbeitstage:</t>
  </si>
  <si>
    <t>Gesetzliche Feiertage:</t>
  </si>
  <si>
    <t>Neujahr:</t>
  </si>
  <si>
    <t>Karfreitag:</t>
  </si>
  <si>
    <t>Ostermontag:</t>
  </si>
  <si>
    <t>Tag der Arbeit:</t>
  </si>
  <si>
    <t>Christi Himmelfahrt:</t>
  </si>
  <si>
    <t>Pfingstmontag:</t>
  </si>
  <si>
    <t>Tag der Deutschen Einheit:</t>
  </si>
  <si>
    <t>Reformationstag:</t>
  </si>
  <si>
    <t>1. Weihnachtsfeiertag:</t>
  </si>
  <si>
    <t>2. Weihnachtsfeiertag:</t>
  </si>
  <si>
    <t>Resturlaub</t>
  </si>
  <si>
    <t>Überstunden Vormonat</t>
  </si>
  <si>
    <t>Datum</t>
  </si>
  <si>
    <t>Anfang</t>
  </si>
  <si>
    <t>Pause</t>
  </si>
  <si>
    <t>Ende</t>
  </si>
  <si>
    <t>Arbeit IST</t>
  </si>
  <si>
    <t>Arbeit SOLL</t>
  </si>
  <si>
    <t>Ü-Std/Fehlstd</t>
  </si>
  <si>
    <t>Zeit Saldo</t>
  </si>
  <si>
    <t>Gesamt</t>
  </si>
  <si>
    <t>Monat</t>
  </si>
  <si>
    <t>Samstag</t>
  </si>
  <si>
    <t>Sonn-/Feiertag</t>
  </si>
  <si>
    <t>STUNDENZETTEL</t>
  </si>
  <si>
    <t xml:space="preserve">Monat: </t>
  </si>
  <si>
    <t xml:space="preserve">Name: </t>
  </si>
  <si>
    <t>Tag</t>
  </si>
  <si>
    <t>Beginn</t>
  </si>
  <si>
    <t>Stunden</t>
  </si>
  <si>
    <t>Gesamt:</t>
  </si>
  <si>
    <t>Berlin, den</t>
  </si>
  <si>
    <t>Saldo</t>
  </si>
  <si>
    <t>Jahr:</t>
  </si>
  <si>
    <t>Überstunden Vorjahr:</t>
  </si>
  <si>
    <t>Urlaubstage:</t>
  </si>
  <si>
    <t>Resturlaub Vorjahr:</t>
  </si>
  <si>
    <t>Stunden IST</t>
  </si>
  <si>
    <t>Abrechnung SOLL</t>
  </si>
  <si>
    <t>Abrechnung IST</t>
  </si>
  <si>
    <t>Differenz</t>
  </si>
  <si>
    <t>Zuschlag Samstag:</t>
  </si>
  <si>
    <t>Zuschlag Sonn-/Feiertag:</t>
  </si>
  <si>
    <t>Zuschlag 3 Wochen Frist:</t>
  </si>
  <si>
    <t>Legende:</t>
  </si>
  <si>
    <t>Krank</t>
  </si>
  <si>
    <t>k</t>
  </si>
  <si>
    <t>Urlaub</t>
  </si>
  <si>
    <t>u</t>
  </si>
  <si>
    <t>Überstunden</t>
  </si>
  <si>
    <t>ü</t>
  </si>
  <si>
    <t>3 Wochen Frist</t>
  </si>
  <si>
    <t>JAHRESÜBERSICHT</t>
  </si>
  <si>
    <t>Stunden gesamt</t>
  </si>
  <si>
    <t>Sonn- &amp; Feiertag</t>
  </si>
  <si>
    <t>Abrechnung</t>
  </si>
  <si>
    <t>Sondereinsatz</t>
  </si>
  <si>
    <t>Fabian Volkers</t>
  </si>
  <si>
    <t>Zusatzurlaub:</t>
  </si>
  <si>
    <t>Feiertag</t>
  </si>
  <si>
    <t>F</t>
  </si>
  <si>
    <t>Standort:</t>
  </si>
  <si>
    <t>Berlin</t>
  </si>
  <si>
    <t>Sonderurlaub</t>
  </si>
  <si>
    <t>su</t>
  </si>
  <si>
    <t>S</t>
  </si>
  <si>
    <t>Standard Tag</t>
  </si>
  <si>
    <t>Promoter Services</t>
  </si>
  <si>
    <t>Stunden/Woche Überschreiben:</t>
  </si>
  <si>
    <t>Arbeitstage/Woche Überschreiben:</t>
  </si>
  <si>
    <t>Früh</t>
  </si>
  <si>
    <t>Mittel</t>
  </si>
  <si>
    <t>Spät</t>
  </si>
  <si>
    <t>Wochenende/Frei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</si>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</sst>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F800]dddd\,\ mmmm\ dd\,\ yyyy"/>
    <numFmt numFmtId="165" formatCode="yyyy"/>
    <numFmt numFmtId="166" formatCode="h:mm;@"/>
    <numFmt numFmtId="167" formatCode="mmmm\ yyyy"/>
    <numFmt numFmtId="168" formatCode="[h]:mm;@"/>
    <numFmt numFmtId="169" formatCode="[$-407]d/\ mmmm\ yyyy;@"/>
    <numFmt numFmtId="170" formatCode="d/m/yyyy;@"/>
    <numFmt numFmtId="171" formatCode="0.00_ ;[Red]\-0.00\ "/>
  </numFmts>
  <fonts count="19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6"/>
      <name val="Arial"/>
      <family val="2"/>
    </font>
    <font>
      <sz val="12"/>
      <color theme="1"/>
      <name val="Arial"/>
      <family val="2"/>
    </font>
    <font>
      <sz val="12"/>
      <color theme="9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3"/>
      <color rgb="FF000000"/>
      <name val="Lucida Grande"/>
      <family val="2"/>
    </font>
    <font>
      <sz val="12"/>
      <color theme="2" tint="-0.499984740745262"/>
      <name val="Calibri"/>
      <family val="2"/>
      <scheme val="minor"/>
    </font>
    <font>
      <b/>
      <sz val="12"/>
      <color theme="2" tint="-0.499984740745262"/>
      <name val="TM Sans"/>
      <family val="2"/>
    </font>
    <font>
      <sz val="9"/>
      <color theme="2" tint="-0.499984740745262"/>
      <name val="Interstate Black"/>
      <family val="3"/>
    </font>
    <font>
      <b/>
      <sz val="10"/>
      <color theme="2" tint="-0.499984740745262"/>
      <name val="Interstate Black"/>
      <family val="3"/>
    </font>
    <font>
      <b/>
      <u/>
      <sz val="10"/>
      <color theme="2" tint="-0.499984740745262"/>
      <name val="Interstate Black"/>
      <family val="3"/>
    </font>
    <font>
      <sz val="10"/>
      <color theme="2" tint="-0.499984740745262"/>
      <name val="Interstate Black"/>
      <family val="3"/>
    </font>
    <font>
      <sz val="10"/>
      <color theme="2" tint="-0.499984740745262"/>
      <name val="Arial"/>
      <family val="2"/>
    </font>
    <font>
      <sz val="12"/>
      <color theme="8"/>
      <name val="Arial"/>
      <family val="2"/>
    </font>
    <font>
      <sz val="12"/>
      <color theme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theme="0"/>
      </bottom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9">
    <xf numFmtId="0" fontId="0" fillId="0" borderId="0" xfId="0"/>
    <xf numFmtId="0" fontId="0" fillId="0" borderId="0" xfId="0" applyNumberFormat="1" applyFill="1" applyAlignment="1" applyProtection="1"/>
    <xf numFmtId="170" fontId="5" fillId="0" borderId="0" xfId="0" applyNumberFormat="1" applyFont="1" applyFill="1" applyAlignment="1" applyProtection="1"/>
    <xf numFmtId="0" fontId="3" fillId="0" borderId="0" xfId="0" applyNumberFormat="1" applyFont="1" applyFill="1" applyAlignment="1" applyProtection="1"/>
    <xf numFmtId="0" fontId="5" fillId="0" borderId="0" xfId="0" applyNumberFormat="1" applyFont="1" applyFill="1" applyAlignment="1" applyProtection="1"/>
    <xf numFmtId="164" fontId="1" fillId="4" borderId="1" xfId="0" applyNumberFormat="1" applyFont="1" applyFill="1" applyBorder="1" applyAlignment="1" applyProtection="1"/>
    <xf numFmtId="0" fontId="6" fillId="3" borderId="3" xfId="0" applyNumberFormat="1" applyFont="1" applyFill="1" applyBorder="1" applyAlignment="1" applyProtection="1">
      <alignment horizontal="center" vertical="center"/>
    </xf>
    <xf numFmtId="0" fontId="0" fillId="3" borderId="0" xfId="0" applyNumberFormat="1" applyFill="1" applyAlignment="1" applyProtection="1"/>
    <xf numFmtId="0" fontId="7" fillId="3" borderId="0" xfId="0" applyNumberFormat="1" applyFont="1" applyFill="1" applyAlignment="1" applyProtection="1">
      <alignment horizontal="right"/>
    </xf>
    <xf numFmtId="0" fontId="7" fillId="3" borderId="0" xfId="0" applyNumberFormat="1" applyFont="1" applyFill="1" applyAlignment="1" applyProtection="1"/>
    <xf numFmtId="0" fontId="7" fillId="3" borderId="2" xfId="0" applyNumberFormat="1" applyFont="1" applyFill="1" applyBorder="1" applyAlignment="1" applyProtection="1">
      <alignment horizontal="right"/>
    </xf>
    <xf numFmtId="0" fontId="7" fillId="3" borderId="2" xfId="0" applyNumberFormat="1" applyFont="1" applyFill="1" applyBorder="1" applyAlignment="1" applyProtection="1"/>
    <xf numFmtId="164" fontId="1" fillId="4" borderId="3" xfId="0" applyNumberFormat="1" applyFont="1" applyFill="1" applyBorder="1" applyAlignment="1" applyProtection="1"/>
    <xf numFmtId="0" fontId="0" fillId="0" borderId="4" xfId="0" applyNumberFormat="1" applyFill="1" applyBorder="1" applyAlignment="1" applyProtection="1"/>
    <xf numFmtId="2" fontId="0" fillId="0" borderId="4" xfId="0" applyNumberFormat="1" applyFill="1" applyBorder="1" applyAlignment="1" applyProtection="1"/>
    <xf numFmtId="2" fontId="7" fillId="3" borderId="0" xfId="0" applyNumberFormat="1" applyFont="1" applyFill="1" applyAlignment="1" applyProtection="1"/>
    <xf numFmtId="20" fontId="0" fillId="0" borderId="0" xfId="0" applyNumberFormat="1" applyFill="1" applyAlignment="1" applyProtection="1"/>
    <xf numFmtId="20" fontId="0" fillId="5" borderId="3" xfId="0" applyNumberFormat="1" applyFill="1" applyBorder="1" applyAlignment="1" applyProtection="1"/>
    <xf numFmtId="2" fontId="0" fillId="5" borderId="3" xfId="0" applyNumberFormat="1" applyFill="1" applyBorder="1" applyAlignment="1" applyProtection="1"/>
    <xf numFmtId="0" fontId="1" fillId="0" borderId="0" xfId="0" applyNumberFormat="1" applyFont="1" applyFill="1" applyAlignment="1" applyProtection="1"/>
    <xf numFmtId="0" fontId="1" fillId="0" borderId="0" xfId="0" applyNumberFormat="1" applyFont="1" applyFill="1" applyAlignment="1" applyProtection="1">
      <alignment horizontal="right"/>
    </xf>
    <xf numFmtId="14" fontId="1" fillId="0" borderId="0" xfId="0" applyNumberFormat="1" applyFont="1" applyFill="1" applyAlignment="1" applyProtection="1"/>
    <xf numFmtId="167" fontId="7" fillId="3" borderId="0" xfId="0" applyNumberFormat="1" applyFont="1" applyFill="1" applyAlignment="1" applyProtection="1"/>
    <xf numFmtId="0" fontId="10" fillId="0" borderId="0" xfId="0" applyNumberFormat="1" applyFont="1" applyFill="1" applyAlignment="1" applyProtection="1"/>
    <xf numFmtId="0" fontId="11" fillId="0" borderId="0" xfId="0" applyNumberFormat="1" applyFont="1" applyFill="1" applyAlignment="1" applyProtection="1"/>
    <xf numFmtId="0" fontId="12" fillId="0" borderId="0" xfId="0" applyNumberFormat="1" applyFont="1" applyFill="1" applyAlignment="1" applyProtection="1"/>
    <xf numFmtId="0" fontId="13" fillId="0" borderId="0" xfId="0" applyNumberFormat="1" applyFont="1" applyFill="1" applyAlignment="1" applyProtection="1"/>
    <xf numFmtId="0" fontId="14" fillId="0" borderId="0" xfId="0" applyNumberFormat="1" applyFont="1" applyFill="1" applyAlignment="1" applyProtection="1"/>
    <xf numFmtId="0" fontId="15" fillId="0" borderId="0" xfId="0" applyNumberFormat="1" applyFont="1" applyFill="1" applyAlignment="1" applyProtection="1"/>
    <xf numFmtId="0" fontId="15" fillId="0" borderId="1" xfId="0" applyNumberFormat="1" applyFont="1" applyFill="1" applyBorder="1" applyAlignment="1" applyProtection="1"/>
    <xf numFmtId="164" fontId="16" fillId="0" borderId="1" xfId="0" applyNumberFormat="1" applyFont="1" applyFill="1" applyBorder="1" applyAlignment="1" applyProtection="1">
      <alignment vertical="center"/>
    </xf>
    <xf numFmtId="20" fontId="16" fillId="2" borderId="1" xfId="0" applyNumberFormat="1" applyFont="1" applyFill="1" applyBorder="1" applyAlignment="1" applyProtection="1">
      <alignment vertical="center"/>
      <protection locked="0" hidden="1"/>
    </xf>
    <xf numFmtId="168" fontId="16" fillId="0" borderId="1" xfId="0" applyNumberFormat="1" applyFont="1" applyFill="1" applyBorder="1" applyAlignment="1" applyProtection="1">
      <alignment vertical="center"/>
    </xf>
    <xf numFmtId="0" fontId="15" fillId="0" borderId="1" xfId="0" applyNumberFormat="1" applyFont="1" applyFill="1" applyBorder="1" applyAlignment="1" applyProtection="1">
      <alignment vertical="center"/>
    </xf>
    <xf numFmtId="168" fontId="15" fillId="0" borderId="1" xfId="0" applyNumberFormat="1" applyFont="1" applyFill="1" applyBorder="1" applyAlignment="1" applyProtection="1">
      <alignment vertical="center"/>
    </xf>
    <xf numFmtId="0" fontId="16" fillId="0" borderId="0" xfId="0" applyNumberFormat="1" applyFont="1" applyFill="1" applyAlignment="1" applyProtection="1">
      <alignment horizontal="right"/>
    </xf>
    <xf numFmtId="169" fontId="16" fillId="0" borderId="0" xfId="0" applyNumberFormat="1" applyFont="1" applyFill="1" applyAlignment="1" applyProtection="1">
      <alignment horizontal="left"/>
    </xf>
    <xf numFmtId="0" fontId="12" fillId="0" borderId="2" xfId="0" applyNumberFormat="1" applyFont="1" applyFill="1" applyBorder="1" applyAlignment="1" applyProtection="1"/>
    <xf numFmtId="2" fontId="16" fillId="0" borderId="1" xfId="0" applyNumberFormat="1" applyFont="1" applyFill="1" applyBorder="1" applyAlignment="1" applyProtection="1">
      <alignment vertical="center"/>
    </xf>
    <xf numFmtId="2" fontId="15" fillId="0" borderId="1" xfId="0" applyNumberFormat="1" applyFont="1" applyFill="1" applyBorder="1" applyAlignment="1" applyProtection="1">
      <alignment vertical="center"/>
    </xf>
    <xf numFmtId="0" fontId="10" fillId="0" borderId="0" xfId="0" applyFont="1"/>
    <xf numFmtId="0" fontId="10" fillId="6" borderId="1" xfId="0" applyFont="1" applyFill="1" applyBorder="1"/>
    <xf numFmtId="0" fontId="10" fillId="0" borderId="4" xfId="0" applyNumberFormat="1" applyFont="1" applyFill="1" applyBorder="1" applyAlignment="1" applyProtection="1"/>
    <xf numFmtId="167" fontId="1" fillId="4" borderId="1" xfId="0" applyNumberFormat="1" applyFont="1" applyFill="1" applyBorder="1" applyAlignment="1" applyProtection="1"/>
    <xf numFmtId="0" fontId="6" fillId="3" borderId="3" xfId="0" applyNumberFormat="1" applyFont="1" applyFill="1" applyBorder="1" applyAlignment="1" applyProtection="1">
      <alignment horizontal="center" vertical="center"/>
      <protection locked="0"/>
    </xf>
    <xf numFmtId="166" fontId="0" fillId="0" borderId="3" xfId="0" applyNumberFormat="1" applyFill="1" applyBorder="1" applyAlignment="1" applyProtection="1">
      <protection locked="0"/>
    </xf>
    <xf numFmtId="166" fontId="0" fillId="0" borderId="1" xfId="0" applyNumberFormat="1" applyFill="1" applyBorder="1" applyAlignment="1" applyProtection="1">
      <protection locked="0"/>
    </xf>
    <xf numFmtId="0" fontId="4" fillId="6" borderId="0" xfId="0" applyNumberFormat="1" applyFont="1" applyFill="1" applyAlignment="1" applyProtection="1">
      <alignment horizontal="right"/>
    </xf>
    <xf numFmtId="0" fontId="4" fillId="6" borderId="0" xfId="0" applyNumberFormat="1" applyFont="1" applyFill="1" applyAlignment="1" applyProtection="1"/>
    <xf numFmtId="0" fontId="3" fillId="6" borderId="0" xfId="0" applyNumberFormat="1" applyFont="1" applyFill="1" applyAlignment="1" applyProtection="1"/>
    <xf numFmtId="0" fontId="5" fillId="6" borderId="0" xfId="0" applyNumberFormat="1" applyFont="1" applyFill="1" applyAlignment="1" applyProtection="1"/>
    <xf numFmtId="0" fontId="0" fillId="6" borderId="0" xfId="0" applyNumberFormat="1" applyFill="1" applyAlignment="1" applyProtection="1"/>
    <xf numFmtId="165" fontId="4" fillId="6" borderId="0" xfId="0" applyNumberFormat="1" applyFont="1" applyFill="1" applyAlignment="1" applyProtection="1"/>
    <xf numFmtId="165" fontId="4" fillId="6" borderId="5" xfId="0" applyNumberFormat="1" applyFont="1" applyFill="1" applyBorder="1" applyAlignment="1" applyProtection="1">
      <protection locked="0"/>
    </xf>
    <xf numFmtId="0" fontId="4" fillId="6" borderId="5" xfId="0" applyNumberFormat="1" applyFont="1" applyFill="1" applyBorder="1" applyAlignment="1" applyProtection="1">
      <protection locked="0"/>
    </xf>
    <xf numFmtId="0" fontId="4" fillId="6" borderId="6" xfId="0" applyNumberFormat="1" applyFont="1" applyFill="1" applyBorder="1" applyAlignment="1" applyProtection="1">
      <protection locked="0"/>
    </xf>
    <xf numFmtId="166" fontId="4" fillId="6" borderId="5" xfId="0" applyNumberFormat="1" applyFont="1" applyFill="1" applyBorder="1" applyAlignment="1" applyProtection="1">
      <protection locked="0"/>
    </xf>
    <xf numFmtId="166" fontId="4" fillId="6" borderId="6" xfId="0" applyNumberFormat="1" applyFont="1" applyFill="1" applyBorder="1" applyAlignment="1" applyProtection="1">
      <protection locked="0"/>
    </xf>
    <xf numFmtId="0" fontId="17" fillId="6" borderId="0" xfId="0" applyNumberFormat="1" applyFont="1" applyFill="1" applyAlignment="1" applyProtection="1">
      <protection locked="0"/>
    </xf>
    <xf numFmtId="167" fontId="14" fillId="0" borderId="0" xfId="0" applyNumberFormat="1" applyFont="1" applyFill="1" applyAlignment="1" applyProtection="1">
      <protection locked="0"/>
    </xf>
    <xf numFmtId="14" fontId="0" fillId="0" borderId="0" xfId="0" applyNumberFormat="1"/>
    <xf numFmtId="171" fontId="10" fillId="6" borderId="1" xfId="0" applyNumberFormat="1" applyFont="1" applyFill="1" applyBorder="1" applyAlignment="1" applyProtection="1"/>
    <xf numFmtId="171" fontId="10" fillId="0" borderId="1" xfId="0" applyNumberFormat="1" applyFont="1" applyFill="1" applyBorder="1" applyAlignment="1" applyProtection="1">
      <protection locked="0"/>
    </xf>
    <xf numFmtId="171" fontId="10" fillId="0" borderId="4" xfId="0" applyNumberFormat="1" applyFont="1" applyFill="1" applyBorder="1" applyAlignment="1" applyProtection="1"/>
    <xf numFmtId="2" fontId="10" fillId="0" borderId="4" xfId="0" applyNumberFormat="1" applyFont="1" applyFill="1" applyBorder="1" applyAlignment="1" applyProtection="1"/>
    <xf numFmtId="2" fontId="10" fillId="0" borderId="4" xfId="0" applyNumberFormat="1" applyFont="1" applyFill="1" applyBorder="1"/>
    <xf numFmtId="9" fontId="4" fillId="6" borderId="0" xfId="0" applyNumberFormat="1" applyFont="1" applyFill="1" applyAlignment="1" applyProtection="1"/>
    <xf numFmtId="0" fontId="18" fillId="6" borderId="0" xfId="0" applyNumberFormat="1" applyFont="1" applyFill="1" applyAlignment="1" applyProtection="1"/>
    <xf numFmtId="0" fontId="4" fillId="6" borderId="1" xfId="0" applyNumberFormat="1" applyFont="1" applyFill="1" applyBorder="1" applyAlignment="1" applyProtection="1">
      <alignment horizontal="right"/>
    </xf>
    <xf numFmtId="167" fontId="16" fillId="0" borderId="1" xfId="0" applyNumberFormat="1" applyFont="1" applyFill="1" applyBorder="1" applyAlignment="1" applyProtection="1">
      <alignment vertical="center"/>
    </xf>
    <xf numFmtId="2" fontId="16" fillId="2" borderId="1" xfId="0" applyNumberFormat="1" applyFont="1" applyFill="1" applyBorder="1" applyAlignment="1" applyProtection="1">
      <alignment horizontal="right" vertical="center"/>
      <protection locked="0" hidden="1"/>
    </xf>
    <xf numFmtId="2" fontId="16" fillId="2" borderId="1" xfId="0" applyNumberFormat="1" applyFont="1" applyFill="1" applyBorder="1" applyAlignment="1" applyProtection="1">
      <alignment vertical="center"/>
      <protection locked="0" hidden="1"/>
    </xf>
    <xf numFmtId="2" fontId="3" fillId="6" borderId="5" xfId="0" applyNumberFormat="1" applyFont="1" applyFill="1" applyBorder="1" applyAlignment="1" applyProtection="1">
      <protection locked="0"/>
    </xf>
    <xf numFmtId="166" fontId="4" fillId="6" borderId="1" xfId="0" applyNumberFormat="1" applyFont="1" applyFill="1" applyBorder="1" applyAlignment="1" applyProtection="1">
      <alignment horizontal="right"/>
    </xf>
    <xf numFmtId="2" fontId="7" fillId="3" borderId="7" xfId="0" applyNumberFormat="1" applyFont="1" applyFill="1" applyBorder="1" applyAlignment="1" applyProtection="1"/>
    <xf numFmtId="166" fontId="7" fillId="3" borderId="7" xfId="0" applyNumberFormat="1" applyFont="1" applyFill="1" applyBorder="1" applyAlignment="1" applyProtection="1"/>
    <xf numFmtId="2" fontId="0" fillId="0" borderId="0" xfId="0" applyNumberFormat="1"/>
    <xf numFmtId="166" fontId="7" fillId="3" borderId="0" xfId="0" applyNumberFormat="1" applyFont="1" applyFill="1" applyAlignment="1" applyProtection="1"/>
    <xf numFmtId="168" fontId="7" fillId="3" borderId="0" xfId="0" applyNumberFormat="1" applyFont="1" applyFill="1" applyAlignment="1" applyProtection="1"/>
  </cellXfs>
  <cellStyles count="9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</cellStyles>
  <dxfs count="67"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theme="0"/>
      </font>
      <fill>
        <patternFill patternType="solid">
          <bgColor theme="0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rgb="FF9C0006"/>
      </font>
      <fill>
        <patternFill patternType="solid"/>
      </fill>
    </dxf>
    <dxf>
      <font>
        <color theme="0"/>
      </font>
      <fill>
        <patternFill patternType="solid">
          <bgColor theme="8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E$7" lockText="1" noThreeD="1"/>
</file>

<file path=xl/ctrlProps/ctrlProp2.xml><?xml version="1.0" encoding="utf-8"?>
<formControlPr xmlns="http://schemas.microsoft.com/office/spreadsheetml/2009/9/main" objectType="CheckBox" checked="Checked" fmlaLink="$E$6" lockText="1" noThreeD="1"/>
</file>

<file path=xl/ctrlProps/ctrlProp3.xml><?xml version="1.0" encoding="utf-8"?>
<formControlPr xmlns="http://schemas.microsoft.com/office/spreadsheetml/2009/9/main" objectType="CheckBox" checked="Checked" fmlaLink="$E$8" lockText="1" noThreeD="1"/>
</file>

<file path=xl/ctrlProps/ctrlProp4.xml><?xml version="1.0" encoding="utf-8"?>
<formControlPr xmlns="http://schemas.microsoft.com/office/spreadsheetml/2009/9/main" objectType="CheckBox" checked="Checked" fmlaLink="$E$9" lockText="1" noThreeD="1"/>
</file>

<file path=xl/ctrlProps/ctrlProp5.xml><?xml version="1.0" encoding="utf-8"?>
<formControlPr xmlns="http://schemas.microsoft.com/office/spreadsheetml/2009/9/main" objectType="CheckBox" checked="Checked" fmlaLink="$E$10" lockText="1" noThreeD="1"/>
</file>

<file path=xl/ctrlProps/ctrlProp6.xml><?xml version="1.0" encoding="utf-8"?>
<formControlPr xmlns="http://schemas.microsoft.com/office/spreadsheetml/2009/9/main" objectType="CheckBox" fmlaLink="$E$11" lockText="1" noThreeD="1"/>
</file>

<file path=xl/ctrlProps/ctrlProp7.xml><?xml version="1.0" encoding="utf-8"?>
<formControlPr xmlns="http://schemas.microsoft.com/office/spreadsheetml/2009/9/main" objectType="CheckBox" fmlaLink="$E$12" lockText="1" noThreeD="1"/>
</file>

<file path=xl/ctrlProps/ctrlProp8.xml><?xml version="1.0" encoding="utf-8"?>
<formControlPr xmlns="http://schemas.microsoft.com/office/spreadsheetml/2009/9/main" objectType="CheckBox" checked="Checked" fmlaLink="F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101600</xdr:colOff>
          <xdr:row>6</xdr:row>
          <xdr:rowOff>0</xdr:rowOff>
        </xdr:from>
        <xdr:to>
          <xdr:col>4</xdr:col>
          <xdr:colOff>952500</xdr:colOff>
          <xdr:row>7</xdr:row>
          <xdr:rowOff>12700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Dienstag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101600</xdr:colOff>
          <xdr:row>5</xdr:row>
          <xdr:rowOff>0</xdr:rowOff>
        </xdr:from>
        <xdr:to>
          <xdr:col>4</xdr:col>
          <xdr:colOff>952500</xdr:colOff>
          <xdr:row>6</xdr:row>
          <xdr:rowOff>12700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Montag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101600</xdr:colOff>
          <xdr:row>7</xdr:row>
          <xdr:rowOff>0</xdr:rowOff>
        </xdr:from>
        <xdr:to>
          <xdr:col>4</xdr:col>
          <xdr:colOff>1130300</xdr:colOff>
          <xdr:row>8</xdr:row>
          <xdr:rowOff>12700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Mittwoch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101600</xdr:colOff>
          <xdr:row>7</xdr:row>
          <xdr:rowOff>241300</xdr:rowOff>
        </xdr:from>
        <xdr:to>
          <xdr:col>5</xdr:col>
          <xdr:colOff>88900</xdr:colOff>
          <xdr:row>9</xdr:row>
          <xdr:rowOff>25400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Donnerstag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101600</xdr:colOff>
          <xdr:row>9</xdr:row>
          <xdr:rowOff>0</xdr:rowOff>
        </xdr:from>
        <xdr:to>
          <xdr:col>4</xdr:col>
          <xdr:colOff>952500</xdr:colOff>
          <xdr:row>10</xdr:row>
          <xdr:rowOff>12700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Freitag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101600</xdr:colOff>
          <xdr:row>9</xdr:row>
          <xdr:rowOff>254000</xdr:rowOff>
        </xdr:from>
        <xdr:to>
          <xdr:col>4</xdr:col>
          <xdr:colOff>1104900</xdr:colOff>
          <xdr:row>11</xdr:row>
          <xdr:rowOff>12700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Samstag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101600</xdr:colOff>
          <xdr:row>11</xdr:row>
          <xdr:rowOff>0</xdr:rowOff>
        </xdr:from>
        <xdr:to>
          <xdr:col>4</xdr:col>
          <xdr:colOff>1130300</xdr:colOff>
          <xdr:row>12</xdr:row>
          <xdr:rowOff>12700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Sonntag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88900</xdr:colOff>
          <xdr:row>8</xdr:row>
          <xdr:rowOff>241300</xdr:rowOff>
        </xdr:from>
        <xdr:to>
          <xdr:col>5</xdr:col>
          <xdr:colOff>825500</xdr:colOff>
          <xdr:row>10</xdr:row>
          <xdr:rowOff>12700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1300" b="0" i="0" u="none" strike="noStrike" baseline="0">
                  <a:solidFill>
                    <a:srgbClr val="000000"/>
                  </a:solidFill>
                  <a:latin typeface="Lucida Grande" pitchFamily="2" charset="0"/>
                  <a:cs typeface="Lucida Grande" pitchFamily="2" charset="0"/>
                </a:rPr>
                <a:t>Aktiv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TM Branding">
      <a:dk1>
        <a:srgbClr val="7A7A7A"/>
      </a:dk1>
      <a:lt1>
        <a:srgbClr val="FFFFFF"/>
      </a:lt1>
      <a:dk2>
        <a:srgbClr val="B3B3B3"/>
      </a:dk2>
      <a:lt2>
        <a:srgbClr val="414141"/>
      </a:lt2>
      <a:accent1>
        <a:srgbClr val="009CDE"/>
      </a:accent1>
      <a:accent2>
        <a:srgbClr val="414141"/>
      </a:accent2>
      <a:accent3>
        <a:srgbClr val="D0006F"/>
      </a:accent3>
      <a:accent4>
        <a:srgbClr val="768692"/>
      </a:accent4>
      <a:accent5>
        <a:srgbClr val="B7C9D3"/>
      </a:accent5>
      <a:accent6>
        <a:srgbClr val="FFFFFF"/>
      </a:accent6>
      <a:hlink>
        <a:srgbClr val="C3005C"/>
      </a:hlink>
      <a:folHlink>
        <a:srgbClr val="666666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hulferien.org/deutschland/feiertage/1weihnachtstag/" TargetMode="External"/><Relationship Id="rId13" Type="http://schemas.openxmlformats.org/officeDocument/2006/relationships/hyperlink" Target="http://www.schulferien.org/deutschland/feiertage/tag-der-arbeit/" TargetMode="External"/><Relationship Id="rId18" Type="http://schemas.openxmlformats.org/officeDocument/2006/relationships/hyperlink" Target="http://www.schulferien.org/deutschland/feiertage/2weihnachtstag/" TargetMode="External"/><Relationship Id="rId26" Type="http://schemas.openxmlformats.org/officeDocument/2006/relationships/ctrlProp" Target="../ctrlProps/ctrlProp5.xml"/><Relationship Id="rId3" Type="http://schemas.openxmlformats.org/officeDocument/2006/relationships/hyperlink" Target="http://www.schulferien.org/deutschland/feiertage/ostermontag/" TargetMode="External"/><Relationship Id="rId21" Type="http://schemas.openxmlformats.org/officeDocument/2006/relationships/vmlDrawing" Target="../drawings/vmlDrawing1.vml"/><Relationship Id="rId7" Type="http://schemas.openxmlformats.org/officeDocument/2006/relationships/hyperlink" Target="http://www.schulferien.org/deutschland/feiertage/tag-der-deutschen-einheit/" TargetMode="External"/><Relationship Id="rId12" Type="http://schemas.openxmlformats.org/officeDocument/2006/relationships/hyperlink" Target="http://www.schulferien.org/deutschland/feiertage/ostermontag/" TargetMode="External"/><Relationship Id="rId17" Type="http://schemas.openxmlformats.org/officeDocument/2006/relationships/hyperlink" Target="http://www.schulferien.org/deutschland/feiertage/1weihnachtstag/" TargetMode="External"/><Relationship Id="rId25" Type="http://schemas.openxmlformats.org/officeDocument/2006/relationships/ctrlProp" Target="../ctrlProps/ctrlProp4.xml"/><Relationship Id="rId2" Type="http://schemas.openxmlformats.org/officeDocument/2006/relationships/hyperlink" Target="http://www.schulferien.org/deutschland/feiertage/karfreitag/" TargetMode="External"/><Relationship Id="rId16" Type="http://schemas.openxmlformats.org/officeDocument/2006/relationships/hyperlink" Target="http://www.schulferien.org/deutschland/feiertage/tag-der-deutschen-einheit/" TargetMode="External"/><Relationship Id="rId20" Type="http://schemas.openxmlformats.org/officeDocument/2006/relationships/drawing" Target="../drawings/drawing1.xml"/><Relationship Id="rId29" Type="http://schemas.openxmlformats.org/officeDocument/2006/relationships/ctrlProp" Target="../ctrlProps/ctrlProp8.xml"/><Relationship Id="rId1" Type="http://schemas.openxmlformats.org/officeDocument/2006/relationships/hyperlink" Target="http://www.schulferien.org/deutschland/feiertage/neujahr/" TargetMode="External"/><Relationship Id="rId6" Type="http://schemas.openxmlformats.org/officeDocument/2006/relationships/hyperlink" Target="http://www.schulferien.org/deutschland/feiertage/pfingstmontag/" TargetMode="External"/><Relationship Id="rId11" Type="http://schemas.openxmlformats.org/officeDocument/2006/relationships/hyperlink" Target="http://www.schulferien.org/deutschland/feiertage/karfreitag/" TargetMode="External"/><Relationship Id="rId24" Type="http://schemas.openxmlformats.org/officeDocument/2006/relationships/ctrlProp" Target="../ctrlProps/ctrlProp3.xml"/><Relationship Id="rId5" Type="http://schemas.openxmlformats.org/officeDocument/2006/relationships/hyperlink" Target="http://www.schulferien.org/deutschland/feiertage/christi-himmelfahrt/" TargetMode="External"/><Relationship Id="rId15" Type="http://schemas.openxmlformats.org/officeDocument/2006/relationships/hyperlink" Target="http://www.schulferien.org/deutschland/feiertage/pfingstmontag/" TargetMode="External"/><Relationship Id="rId23" Type="http://schemas.openxmlformats.org/officeDocument/2006/relationships/ctrlProp" Target="../ctrlProps/ctrlProp2.xml"/><Relationship Id="rId28" Type="http://schemas.openxmlformats.org/officeDocument/2006/relationships/ctrlProp" Target="../ctrlProps/ctrlProp7.xml"/><Relationship Id="rId10" Type="http://schemas.openxmlformats.org/officeDocument/2006/relationships/hyperlink" Target="http://www.schulferien.org/deutschland/feiertage/neujahr/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://www.schulferien.org/deutschland/feiertage/tag-der-arbeit/" TargetMode="External"/><Relationship Id="rId9" Type="http://schemas.openxmlformats.org/officeDocument/2006/relationships/hyperlink" Target="http://www.schulferien.org/deutschland/feiertage/2weihnachtstag/" TargetMode="External"/><Relationship Id="rId14" Type="http://schemas.openxmlformats.org/officeDocument/2006/relationships/hyperlink" Target="http://www.schulferien.org/deutschland/feiertage/christi-himmelfahrt/" TargetMode="External"/><Relationship Id="rId22" Type="http://schemas.openxmlformats.org/officeDocument/2006/relationships/ctrlProp" Target="../ctrlProps/ctrlProp1.xml"/><Relationship Id="rId27" Type="http://schemas.openxmlformats.org/officeDocument/2006/relationships/ctrlProp" Target="../ctrlProps/ctrlProp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8"/>
  <sheetViews>
    <sheetView workbookViewId="0">
      <selection activeCell="C15" sqref="C15"/>
    </sheetView>
  </sheetViews>
  <sheetFormatPr baseColWidth="10" defaultRowHeight="16"/>
  <cols>
    <col min="1" max="1" width="26" style="1" bestFit="1" customWidth="1"/>
    <col min="2" max="2" width="23.6640625" style="1" bestFit="1" customWidth="1"/>
    <col min="3" max="3" width="11.33203125" style="1" customWidth="1"/>
    <col min="4" max="4" width="24.1640625" style="1" bestFit="1" customWidth="1"/>
    <col min="5" max="5" width="17.33203125" style="1" customWidth="1"/>
    <col min="6" max="6" width="23" style="1" bestFit="1" customWidth="1"/>
  </cols>
  <sheetData>
    <row r="1" spans="1:10" ht="21" customHeight="1">
      <c r="A1" s="47" t="s">
        <v>0</v>
      </c>
      <c r="B1" s="54" t="s">
        <v>63</v>
      </c>
      <c r="C1" s="49"/>
      <c r="D1" s="47" t="s">
        <v>1</v>
      </c>
      <c r="E1" s="56">
        <v>0.83333333333333337</v>
      </c>
      <c r="F1" s="51"/>
      <c r="G1" s="19" t="s">
        <v>5</v>
      </c>
      <c r="H1" s="19"/>
      <c r="I1" s="20" t="s">
        <v>6</v>
      </c>
      <c r="J1" s="21">
        <v>42736</v>
      </c>
    </row>
    <row r="2" spans="1:10" ht="21" customHeight="1">
      <c r="A2" s="47" t="s">
        <v>2</v>
      </c>
      <c r="B2" s="55" t="s">
        <v>73</v>
      </c>
      <c r="C2" s="49"/>
      <c r="D2" s="47" t="s">
        <v>3</v>
      </c>
      <c r="E2" s="57">
        <v>4.1666666666666699E-2</v>
      </c>
      <c r="F2" s="67" t="b">
        <v>1</v>
      </c>
      <c r="G2" s="19"/>
      <c r="H2" s="19"/>
      <c r="I2" s="20" t="s">
        <v>7</v>
      </c>
      <c r="J2" s="21">
        <v>42839</v>
      </c>
    </row>
    <row r="3" spans="1:10" ht="21" customHeight="1">
      <c r="A3" s="47" t="s">
        <v>67</v>
      </c>
      <c r="B3" s="55" t="s">
        <v>68</v>
      </c>
      <c r="C3" s="49"/>
      <c r="D3" s="47" t="s">
        <v>47</v>
      </c>
      <c r="E3" s="66">
        <v>0</v>
      </c>
      <c r="F3" s="51"/>
      <c r="G3" s="19"/>
      <c r="H3" s="19"/>
      <c r="I3" s="20" t="s">
        <v>8</v>
      </c>
      <c r="J3" s="21">
        <v>42842</v>
      </c>
    </row>
    <row r="4" spans="1:10" ht="21" customHeight="1">
      <c r="A4" s="47" t="s">
        <v>39</v>
      </c>
      <c r="B4" s="53">
        <v>43466</v>
      </c>
      <c r="C4" s="49"/>
      <c r="D4" s="47" t="s">
        <v>48</v>
      </c>
      <c r="E4" s="66">
        <v>0.5</v>
      </c>
      <c r="F4" s="51"/>
      <c r="G4" s="19"/>
      <c r="H4" s="19"/>
      <c r="I4" s="20" t="s">
        <v>9</v>
      </c>
      <c r="J4" s="21">
        <v>42856</v>
      </c>
    </row>
    <row r="5" spans="1:10" ht="21" customHeight="1">
      <c r="A5" s="48"/>
      <c r="B5" s="52"/>
      <c r="C5" s="49"/>
      <c r="D5" s="47" t="s">
        <v>49</v>
      </c>
      <c r="E5" s="66">
        <v>0.5</v>
      </c>
      <c r="F5" s="51"/>
      <c r="G5" s="19"/>
      <c r="H5" s="19"/>
      <c r="I5" s="20" t="s">
        <v>10</v>
      </c>
      <c r="J5" s="21">
        <v>42880</v>
      </c>
    </row>
    <row r="6" spans="1:10" ht="21" customHeight="1">
      <c r="A6" s="47" t="s">
        <v>40</v>
      </c>
      <c r="B6" s="53"/>
      <c r="C6" s="49"/>
      <c r="D6" s="47" t="s">
        <v>4</v>
      </c>
      <c r="E6" s="58" t="b">
        <v>1</v>
      </c>
      <c r="F6" s="51"/>
      <c r="G6" s="19"/>
      <c r="H6" s="19"/>
      <c r="I6" s="20" t="s">
        <v>11</v>
      </c>
      <c r="J6" s="21">
        <v>42891</v>
      </c>
    </row>
    <row r="7" spans="1:10" ht="21" customHeight="1">
      <c r="A7" s="47" t="s">
        <v>41</v>
      </c>
      <c r="B7" s="72"/>
      <c r="C7" s="49"/>
      <c r="D7" s="50"/>
      <c r="E7" s="58" t="b">
        <v>1</v>
      </c>
      <c r="F7" s="51"/>
      <c r="G7" s="19"/>
      <c r="H7" s="19"/>
      <c r="I7" s="20" t="s">
        <v>12</v>
      </c>
      <c r="J7" s="21">
        <v>43011</v>
      </c>
    </row>
    <row r="8" spans="1:10" ht="21" customHeight="1">
      <c r="A8" s="47" t="s">
        <v>42</v>
      </c>
      <c r="B8" s="72"/>
      <c r="C8" s="49"/>
      <c r="D8" s="50"/>
      <c r="E8" s="58" t="b">
        <v>1</v>
      </c>
      <c r="F8" s="51"/>
      <c r="G8" s="19"/>
      <c r="H8" s="19"/>
      <c r="I8" s="20" t="s">
        <v>13</v>
      </c>
      <c r="J8" s="21">
        <v>43039</v>
      </c>
    </row>
    <row r="9" spans="1:10" ht="21" customHeight="1">
      <c r="A9" s="47" t="s">
        <v>64</v>
      </c>
      <c r="B9" s="72"/>
      <c r="C9" s="49"/>
      <c r="D9" s="50"/>
      <c r="E9" s="58" t="b">
        <v>1</v>
      </c>
      <c r="F9" s="51"/>
      <c r="G9" s="19"/>
      <c r="H9" s="19"/>
      <c r="I9" s="20" t="s">
        <v>14</v>
      </c>
      <c r="J9" s="21">
        <v>43094</v>
      </c>
    </row>
    <row r="10" spans="1:10" ht="21" customHeight="1">
      <c r="A10" s="47"/>
      <c r="B10" s="52"/>
      <c r="C10" s="49"/>
      <c r="D10" s="50"/>
      <c r="E10" s="58" t="b">
        <v>1</v>
      </c>
      <c r="G10" s="19"/>
      <c r="H10" s="19"/>
      <c r="I10" s="20" t="s">
        <v>15</v>
      </c>
      <c r="J10" s="21">
        <v>43095</v>
      </c>
    </row>
    <row r="11" spans="1:10" ht="21" customHeight="1">
      <c r="A11" s="47" t="s">
        <v>50</v>
      </c>
      <c r="B11" s="68" t="s">
        <v>51</v>
      </c>
      <c r="C11" s="68" t="s">
        <v>52</v>
      </c>
      <c r="D11" s="50"/>
      <c r="E11" s="58" t="b">
        <v>0</v>
      </c>
      <c r="F11" s="3"/>
      <c r="G11" s="19"/>
      <c r="H11" s="19"/>
      <c r="I11" s="20" t="s">
        <v>6</v>
      </c>
      <c r="J11" s="21">
        <v>43101</v>
      </c>
    </row>
    <row r="12" spans="1:10" ht="21" customHeight="1">
      <c r="B12" s="68" t="s">
        <v>53</v>
      </c>
      <c r="C12" s="68" t="s">
        <v>54</v>
      </c>
      <c r="D12" s="50"/>
      <c r="E12" s="58" t="b">
        <v>0</v>
      </c>
      <c r="F12" s="3"/>
      <c r="G12" s="19"/>
      <c r="H12" s="19"/>
      <c r="I12" s="20" t="s">
        <v>7</v>
      </c>
      <c r="J12" s="21">
        <v>43189</v>
      </c>
    </row>
    <row r="13" spans="1:10" ht="21" customHeight="1">
      <c r="B13" s="68" t="s">
        <v>55</v>
      </c>
      <c r="C13" s="68" t="s">
        <v>56</v>
      </c>
      <c r="F13" s="4"/>
      <c r="G13" s="19"/>
      <c r="H13" s="19"/>
      <c r="I13" s="20" t="s">
        <v>8</v>
      </c>
      <c r="J13" s="21">
        <v>43192</v>
      </c>
    </row>
    <row r="14" spans="1:10" ht="20">
      <c r="B14" s="68" t="s">
        <v>57</v>
      </c>
      <c r="C14" s="68">
        <v>3</v>
      </c>
      <c r="D14" s="4"/>
      <c r="E14" s="4"/>
      <c r="F14" s="4"/>
      <c r="G14" s="19"/>
      <c r="H14" s="19"/>
      <c r="I14" s="20" t="s">
        <v>9</v>
      </c>
      <c r="J14" s="21">
        <v>43221</v>
      </c>
    </row>
    <row r="15" spans="1:10" ht="20">
      <c r="B15" s="68" t="s">
        <v>65</v>
      </c>
      <c r="C15" s="68" t="s">
        <v>66</v>
      </c>
      <c r="D15" s="4"/>
      <c r="E15" s="2"/>
      <c r="F15" s="4"/>
      <c r="G15" s="19"/>
      <c r="H15" s="19"/>
      <c r="I15" s="20" t="s">
        <v>10</v>
      </c>
      <c r="J15" s="21">
        <v>43230</v>
      </c>
    </row>
    <row r="16" spans="1:10" ht="20">
      <c r="B16" s="68" t="s">
        <v>69</v>
      </c>
      <c r="C16" s="68" t="s">
        <v>70</v>
      </c>
      <c r="E16" s="2"/>
      <c r="G16" s="19"/>
      <c r="H16" s="19"/>
      <c r="I16" s="20" t="s">
        <v>11</v>
      </c>
      <c r="J16" s="21">
        <v>43241</v>
      </c>
    </row>
    <row r="17" spans="2:10" ht="20">
      <c r="B17" s="68" t="s">
        <v>72</v>
      </c>
      <c r="C17" s="68" t="s">
        <v>71</v>
      </c>
      <c r="E17" s="2"/>
      <c r="G17" s="19"/>
      <c r="H17" s="19"/>
      <c r="I17" s="20" t="s">
        <v>12</v>
      </c>
      <c r="J17" s="21">
        <v>43376</v>
      </c>
    </row>
    <row r="18" spans="2:10" ht="20">
      <c r="B18" s="68" t="s">
        <v>76</v>
      </c>
      <c r="C18" s="73">
        <v>0.375</v>
      </c>
      <c r="D18" s="73">
        <v>0.75</v>
      </c>
      <c r="E18" s="2"/>
      <c r="G18" s="19"/>
      <c r="H18" s="19"/>
      <c r="I18" s="20" t="s">
        <v>14</v>
      </c>
      <c r="J18" s="21">
        <v>43459</v>
      </c>
    </row>
    <row r="19" spans="2:10" ht="20">
      <c r="B19" s="68" t="s">
        <v>77</v>
      </c>
      <c r="C19" s="73">
        <v>0.41666666666666669</v>
      </c>
      <c r="D19" s="73">
        <v>0.79166666666666663</v>
      </c>
      <c r="E19" s="2"/>
      <c r="G19" s="19"/>
      <c r="H19" s="19"/>
      <c r="I19" s="20" t="s">
        <v>15</v>
      </c>
      <c r="J19" s="21">
        <v>43460</v>
      </c>
    </row>
    <row r="20" spans="2:10" ht="20">
      <c r="B20" s="68" t="s">
        <v>78</v>
      </c>
      <c r="C20" s="73">
        <v>0.45833333333333331</v>
      </c>
      <c r="D20" s="73">
        <v>0.83333333333333337</v>
      </c>
      <c r="E20" s="2"/>
      <c r="G20" s="19"/>
      <c r="H20" s="19"/>
      <c r="I20" s="20" t="s">
        <v>6</v>
      </c>
      <c r="J20" s="21">
        <v>43466</v>
      </c>
    </row>
    <row r="21" spans="2:10" ht="20">
      <c r="B21" s="68" t="s">
        <v>79</v>
      </c>
      <c r="C21" s="68" t="s">
        <v>80</v>
      </c>
      <c r="E21" s="2"/>
      <c r="G21" s="19"/>
      <c r="H21" s="19"/>
      <c r="I21" s="20" t="s">
        <v>7</v>
      </c>
      <c r="J21" s="21">
        <v>43574</v>
      </c>
    </row>
    <row r="22" spans="2:10">
      <c r="E22" s="2"/>
      <c r="G22" s="19"/>
      <c r="H22" s="19"/>
      <c r="I22" s="20" t="s">
        <v>8</v>
      </c>
      <c r="J22" s="21">
        <v>43577</v>
      </c>
    </row>
    <row r="23" spans="2:10">
      <c r="E23" s="2"/>
      <c r="G23" s="19"/>
      <c r="H23" s="19"/>
      <c r="I23" s="20" t="s">
        <v>9</v>
      </c>
      <c r="J23" s="21">
        <v>43586</v>
      </c>
    </row>
    <row r="24" spans="2:10">
      <c r="E24" s="2"/>
      <c r="G24" s="19"/>
      <c r="H24" s="19"/>
      <c r="I24" s="20" t="s">
        <v>10</v>
      </c>
      <c r="J24" s="21">
        <v>43615</v>
      </c>
    </row>
    <row r="25" spans="2:10">
      <c r="E25" s="2"/>
      <c r="G25" s="19"/>
      <c r="H25" s="19"/>
      <c r="I25" s="20" t="s">
        <v>11</v>
      </c>
      <c r="J25" s="21">
        <v>43626</v>
      </c>
    </row>
    <row r="26" spans="2:10">
      <c r="E26" s="2"/>
      <c r="G26" s="19"/>
      <c r="H26" s="19"/>
      <c r="I26" s="20" t="s">
        <v>12</v>
      </c>
      <c r="J26" s="21">
        <v>43741</v>
      </c>
    </row>
    <row r="27" spans="2:10">
      <c r="E27" s="2"/>
      <c r="G27" s="19"/>
      <c r="H27" s="19"/>
      <c r="I27" s="20" t="s">
        <v>14</v>
      </c>
      <c r="J27" s="21">
        <v>43824</v>
      </c>
    </row>
    <row r="28" spans="2:10">
      <c r="E28" s="2"/>
      <c r="G28" s="19"/>
      <c r="H28" s="19"/>
      <c r="I28" s="20" t="s">
        <v>15</v>
      </c>
      <c r="J28" s="21">
        <v>43825</v>
      </c>
    </row>
  </sheetData>
  <hyperlinks>
    <hyperlink ref="I11" r:id="rId1" xr:uid="{00000000-0004-0000-0000-000000000000}"/>
    <hyperlink ref="I12" r:id="rId2" xr:uid="{00000000-0004-0000-0000-000001000000}"/>
    <hyperlink ref="I13" r:id="rId3" xr:uid="{00000000-0004-0000-0000-000002000000}"/>
    <hyperlink ref="I14" r:id="rId4" xr:uid="{00000000-0004-0000-0000-000003000000}"/>
    <hyperlink ref="I15" r:id="rId5" xr:uid="{00000000-0004-0000-0000-000004000000}"/>
    <hyperlink ref="I16" r:id="rId6" xr:uid="{00000000-0004-0000-0000-000005000000}"/>
    <hyperlink ref="I17" r:id="rId7" xr:uid="{00000000-0004-0000-0000-000006000000}"/>
    <hyperlink ref="I18" r:id="rId8" xr:uid="{00000000-0004-0000-0000-000007000000}"/>
    <hyperlink ref="I19" r:id="rId9" xr:uid="{00000000-0004-0000-0000-000008000000}"/>
    <hyperlink ref="I20" r:id="rId10" xr:uid="{00000000-0004-0000-0000-000009000000}"/>
    <hyperlink ref="I21" r:id="rId11" xr:uid="{00000000-0004-0000-0000-00000A000000}"/>
    <hyperlink ref="I22" r:id="rId12" xr:uid="{00000000-0004-0000-0000-00000B000000}"/>
    <hyperlink ref="I23" r:id="rId13" xr:uid="{00000000-0004-0000-0000-00000C000000}"/>
    <hyperlink ref="I24" r:id="rId14" xr:uid="{00000000-0004-0000-0000-00000D000000}"/>
    <hyperlink ref="I25" r:id="rId15" xr:uid="{00000000-0004-0000-0000-00000E000000}"/>
    <hyperlink ref="I26" r:id="rId16" xr:uid="{00000000-0004-0000-0000-00000F000000}"/>
    <hyperlink ref="I27" r:id="rId17" xr:uid="{00000000-0004-0000-0000-000010000000}"/>
    <hyperlink ref="I28" r:id="rId18" xr:uid="{00000000-0004-0000-0000-000011000000}"/>
  </hyperlinks>
  <pageMargins left="0.7" right="0.7" top="0.75" bottom="0.75" header="0.3" footer="0.3"/>
  <pageSetup orientation="portrait" r:id="rId19"/>
  <drawing r:id="rId20"/>
  <legacyDrawing r:id="rId21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22" name="Check Box 2">
              <controlPr defaultSize="0" autoFill="0" autoLine="0" autoPict="0">
                <anchor moveWithCells="1">
                  <from>
                    <xdr:col>4</xdr:col>
                    <xdr:colOff>101600</xdr:colOff>
                    <xdr:row>6</xdr:row>
                    <xdr:rowOff>0</xdr:rowOff>
                  </from>
                  <to>
                    <xdr:col>4</xdr:col>
                    <xdr:colOff>952500</xdr:colOff>
                    <xdr:row>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23" name="Check Box 3">
              <controlPr defaultSize="0" autoFill="0" autoLine="0" autoPict="0">
                <anchor moveWithCells="1">
                  <from>
                    <xdr:col>4</xdr:col>
                    <xdr:colOff>101600</xdr:colOff>
                    <xdr:row>5</xdr:row>
                    <xdr:rowOff>0</xdr:rowOff>
                  </from>
                  <to>
                    <xdr:col>4</xdr:col>
                    <xdr:colOff>952500</xdr:colOff>
                    <xdr:row>6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24" name="Check Box 4">
              <controlPr defaultSize="0" autoFill="0" autoLine="0" autoPict="0">
                <anchor moveWithCells="1">
                  <from>
                    <xdr:col>4</xdr:col>
                    <xdr:colOff>101600</xdr:colOff>
                    <xdr:row>7</xdr:row>
                    <xdr:rowOff>0</xdr:rowOff>
                  </from>
                  <to>
                    <xdr:col>4</xdr:col>
                    <xdr:colOff>1130300</xdr:colOff>
                    <xdr:row>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25" name="Check Box 5">
              <controlPr defaultSize="0" autoFill="0" autoLine="0" autoPict="0">
                <anchor moveWithCells="1">
                  <from>
                    <xdr:col>4</xdr:col>
                    <xdr:colOff>101600</xdr:colOff>
                    <xdr:row>7</xdr:row>
                    <xdr:rowOff>241300</xdr:rowOff>
                  </from>
                  <to>
                    <xdr:col>5</xdr:col>
                    <xdr:colOff>88900</xdr:colOff>
                    <xdr:row>9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26" name="Check Box 6">
              <controlPr defaultSize="0" autoFill="0" autoLine="0" autoPict="0">
                <anchor moveWithCells="1">
                  <from>
                    <xdr:col>4</xdr:col>
                    <xdr:colOff>101600</xdr:colOff>
                    <xdr:row>9</xdr:row>
                    <xdr:rowOff>0</xdr:rowOff>
                  </from>
                  <to>
                    <xdr:col>4</xdr:col>
                    <xdr:colOff>952500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27" name="Check Box 7">
              <controlPr defaultSize="0" autoFill="0" autoLine="0" autoPict="0">
                <anchor moveWithCells="1">
                  <from>
                    <xdr:col>4</xdr:col>
                    <xdr:colOff>101600</xdr:colOff>
                    <xdr:row>9</xdr:row>
                    <xdr:rowOff>254000</xdr:rowOff>
                  </from>
                  <to>
                    <xdr:col>4</xdr:col>
                    <xdr:colOff>1104900</xdr:colOff>
                    <xdr:row>11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28" name="Check Box 8">
              <controlPr defaultSize="0" autoFill="0" autoLine="0" autoPict="0">
                <anchor moveWithCells="1">
                  <from>
                    <xdr:col>4</xdr:col>
                    <xdr:colOff>101600</xdr:colOff>
                    <xdr:row>11</xdr:row>
                    <xdr:rowOff>0</xdr:rowOff>
                  </from>
                  <to>
                    <xdr:col>4</xdr:col>
                    <xdr:colOff>1130300</xdr:colOff>
                    <xdr:row>12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29" name="Check Box 10">
              <controlPr defaultSize="0" autoFill="0" autoLine="0" autoPict="0">
                <anchor moveWithCells="1">
                  <from>
                    <xdr:col>5</xdr:col>
                    <xdr:colOff>88900</xdr:colOff>
                    <xdr:row>8</xdr:row>
                    <xdr:rowOff>241300</xdr:rowOff>
                  </from>
                  <to>
                    <xdr:col>5</xdr:col>
                    <xdr:colOff>825500</xdr:colOff>
                    <xdr:row>10</xdr:row>
                    <xdr:rowOff>12700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I39"/>
  <sheetViews>
    <sheetView workbookViewId="0">
      <selection activeCell="I39" sqref="I39"/>
    </sheetView>
  </sheetViews>
  <sheetFormatPr baseColWidth="10" defaultRowHeight="16"/>
  <cols>
    <col min="1" max="1" width="27.6640625" style="1" bestFit="1" customWidth="1"/>
    <col min="2" max="5" width="9.1640625" style="1" customWidth="1"/>
    <col min="6" max="6" width="9" style="1" bestFit="1" customWidth="1"/>
    <col min="7" max="7" width="9.1640625" style="1" customWidth="1"/>
    <col min="8" max="8" width="12.33203125" style="1" bestFit="1" customWidth="1"/>
    <col min="9" max="9" width="18.6640625" style="1" bestFit="1" customWidth="1"/>
  </cols>
  <sheetData>
    <row r="1" spans="1:9">
      <c r="A1" s="22">
        <f>A8</f>
        <v>43709</v>
      </c>
      <c r="B1" s="7"/>
      <c r="C1" s="7"/>
      <c r="D1" s="7"/>
      <c r="E1" s="7"/>
      <c r="F1" s="7"/>
      <c r="G1" s="7"/>
      <c r="H1" s="8" t="s">
        <v>74</v>
      </c>
      <c r="I1" s="78">
        <v>0.66666666666666663</v>
      </c>
    </row>
    <row r="2" spans="1:9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15">
        <v>2</v>
      </c>
    </row>
    <row r="3" spans="1:9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>
      <c r="A5" s="8" t="s">
        <v>16</v>
      </c>
      <c r="B5" s="9">
        <f>August!B5-COUNTIF(B8:B38,"U")</f>
        <v>0</v>
      </c>
      <c r="C5" s="7"/>
      <c r="D5" s="7"/>
      <c r="E5" s="7"/>
      <c r="F5" s="7"/>
      <c r="G5" s="9"/>
      <c r="H5" s="8" t="s">
        <v>17</v>
      </c>
      <c r="I5" s="15">
        <f ca="1">August!I39</f>
        <v>0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9">
      <c r="A8" s="12">
        <f>EDATE(Vorgabe!B4,8)</f>
        <v>43709</v>
      </c>
      <c r="B8" s="44" t="str">
        <f>IF(A8="","",IF(COUNTIF(Vorgabe!$J$1:$J$28,A8),"F"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>x</v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IF(A8="","",IF(OR(B8="K",B8="U",B8="SU"),(Vorgabe!$E$1/COUNTIF(Vorgabe!$E$6:$E$12,Vorgabe!$F$2)*24),IF(C8="",0,(E8-C8-D8)*24)))</f>
        <v>0</v>
      </c>
      <c r="G8" s="17">
        <f>IF(A8="","",IF(OR(B8="F",B8="x"),0,Vorgabe!$E$1/COUNTIF(Vorgabe!$E$6:$E$12,Vorgabe!$F$2)))</f>
        <v>0</v>
      </c>
      <c r="H8" s="18">
        <f>IF(A8="","",F8-G8*24)</f>
        <v>0</v>
      </c>
      <c r="I8" s="18">
        <f ca="1">IF(A8="","",IF(A8&gt;TODAY(),I5,H8+I5))</f>
        <v>0</v>
      </c>
    </row>
    <row r="9" spans="1:9">
      <c r="A9" s="5">
        <f t="shared" ref="A9:A35" si="0">A8+1</f>
        <v>43710</v>
      </c>
      <c r="B9" s="44" t="str">
        <f>IF(A9="","",IF(COUNTIF(Vorgabe!$J$1:$J$28,A9),"F",IF(AND(WEEKDAY(A9,2)=1,Vorgabe!$E$6*1=0),"x",IF(AND(WEEKDAY(A9,2)=2,Vorgabe!$E$7*1=0),"x",IF(AND(WEEKDAY(A9,2)=3,Vorgabe!$E$8*1=0),"x",IF(AND(WEEKDAY(A9,2)=4,Vorgabe!$E$9*1=0),"x",IF(AND(WEEKDAY(A9,2)=5,Vorgabe!$E$10*1=0),"x",IF(WEEKDAY(A9,2)=6,"x",IF(WEEKDAY(A9,2)=7,"x","")))))))))</f>
        <v/>
      </c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IF(A9="","",IF(OR(B9="K",B9="U",B9="SU"),(Vorgabe!$E$1/COUNTIF(Vorgabe!$E$6:$E$12,Vorgabe!$F$2)*24),IF(C9="",0,(E9-C9-D9)*24)))</f>
        <v>0</v>
      </c>
      <c r="G9" s="17">
        <f>IF(A9="","",IF(OR(B9="F",B9="x"),0,Vorgabe!$E$1/COUNTIF(Vorgabe!$E$6:$E$12,Vorgabe!$F$2)))</f>
        <v>0.16666666666666669</v>
      </c>
      <c r="H9" s="18">
        <f t="shared" ref="H9:H38" si="1">IF(A9="","",F9-G9*24)</f>
        <v>-4</v>
      </c>
      <c r="I9" s="18">
        <f ca="1">IF(A9="","",IF(A9&gt;TODAY(),I8,H9+I8))</f>
        <v>0</v>
      </c>
    </row>
    <row r="10" spans="1:9">
      <c r="A10" s="5">
        <f t="shared" si="0"/>
        <v>43711</v>
      </c>
      <c r="B10" s="44" t="str">
        <f>IF(A10="","",IF(COUNTIF(Vorgabe!$J$1:$J$28,A10),"F",IF(AND(WEEKDAY(A10,2)=1,Vorgabe!$E$6*1=0),"x",IF(AND(WEEKDAY(A10,2)=2,Vorgabe!$E$7*1=0),"x",IF(AND(WEEKDAY(A10,2)=3,Vorgabe!$E$8*1=0),"x",IF(AND(WEEKDAY(A10,2)=4,Vorgabe!$E$9*1=0),"x",IF(AND(WEEKDAY(A10,2)=5,Vorgabe!$E$10*1=0),"x",IF(WEEKDAY(A10,2)=6,"x",IF(WEEKDAY(A10,2)=7,"x","")))))))))</f>
        <v/>
      </c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IF(A10="","",IF(OR(B10="K",B10="U",B10="SU"),(Vorgabe!$E$1/COUNTIF(Vorgabe!$E$6:$E$12,Vorgabe!$F$2)*24),IF(C10="",0,(E10-C10-D10)*24)))</f>
        <v>0</v>
      </c>
      <c r="G10" s="17">
        <f>IF(A10="","",IF(OR(B10="F",B10="x"),0,Vorgabe!$E$1/COUNTIF(Vorgabe!$E$6:$E$12,Vorgabe!$F$2)))</f>
        <v>0.16666666666666669</v>
      </c>
      <c r="H10" s="18">
        <f t="shared" si="1"/>
        <v>-4</v>
      </c>
      <c r="I10" s="18">
        <f t="shared" ref="I10:I38" ca="1" si="2">IF(A10="","",IF(A10&gt;TODAY(),I9,H10+I9))</f>
        <v>0</v>
      </c>
    </row>
    <row r="11" spans="1:9">
      <c r="A11" s="5">
        <f t="shared" si="0"/>
        <v>43712</v>
      </c>
      <c r="B11" s="44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/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IF(A11="","",IF(OR(B11="K",B11="U",B11="SU"),(Vorgabe!$E$1/COUNTIF(Vorgabe!$E$6:$E$12,Vorgabe!$F$2)*24),IF(C11="",0,(E11-C11-D11)*24)))</f>
        <v>0</v>
      </c>
      <c r="G11" s="17">
        <f>IF(A11="","",IF(OR(B11="F",B11="x"),0,Vorgabe!$E$1/COUNTIF(Vorgabe!$E$6:$E$12,Vorgabe!$F$2)))</f>
        <v>0.16666666666666669</v>
      </c>
      <c r="H11" s="18">
        <f t="shared" si="1"/>
        <v>-4</v>
      </c>
      <c r="I11" s="18">
        <f t="shared" ca="1" si="2"/>
        <v>0</v>
      </c>
    </row>
    <row r="12" spans="1:9">
      <c r="A12" s="5">
        <f t="shared" si="0"/>
        <v>43713</v>
      </c>
      <c r="B12" s="44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/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IF(A12="","",IF(OR(B12="K",B12="U",B12="SU"),(Vorgabe!$E$1/COUNTIF(Vorgabe!$E$6:$E$12,Vorgabe!$F$2)*24),IF(C12="",0,(E12-C12-D12)*24)))</f>
        <v>0</v>
      </c>
      <c r="G12" s="17">
        <f>IF(A12="","",IF(OR(B12="F",B12="x"),0,Vorgabe!$E$1/COUNTIF(Vorgabe!$E$6:$E$12,Vorgabe!$F$2)))</f>
        <v>0.16666666666666669</v>
      </c>
      <c r="H12" s="18">
        <f t="shared" si="1"/>
        <v>-4</v>
      </c>
      <c r="I12" s="18">
        <f t="shared" ca="1" si="2"/>
        <v>0</v>
      </c>
    </row>
    <row r="13" spans="1:9">
      <c r="A13" s="5">
        <f t="shared" si="0"/>
        <v>43714</v>
      </c>
      <c r="B13" s="44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/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IF(A13="","",IF(OR(B13="K",B13="U",B13="SU"),(Vorgabe!$E$1/COUNTIF(Vorgabe!$E$6:$E$12,Vorgabe!$F$2)*24),IF(C13="",0,(E13-C13-D13)*24)))</f>
        <v>0</v>
      </c>
      <c r="G13" s="17">
        <f>IF(A13="","",IF(OR(B13="F",B13="x"),0,Vorgabe!$E$1/COUNTIF(Vorgabe!$E$6:$E$12,Vorgabe!$F$2)))</f>
        <v>0.16666666666666669</v>
      </c>
      <c r="H13" s="18">
        <f t="shared" si="1"/>
        <v>-4</v>
      </c>
      <c r="I13" s="18">
        <f t="shared" ca="1" si="2"/>
        <v>0</v>
      </c>
    </row>
    <row r="14" spans="1:9">
      <c r="A14" s="5">
        <f t="shared" si="0"/>
        <v>43715</v>
      </c>
      <c r="B14" s="44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>x</v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IF(A14="","",IF(OR(B14="K",B14="U",B14="SU"),(Vorgabe!$E$1/COUNTIF(Vorgabe!$E$6:$E$12,Vorgabe!$F$2)*24),IF(C14="",0,(E14-C14-D14)*24)))</f>
        <v>0</v>
      </c>
      <c r="G14" s="17">
        <f>IF(A14="","",IF(OR(B14="F",B14="x"),0,Vorgabe!$E$1/COUNTIF(Vorgabe!$E$6:$E$12,Vorgabe!$F$2)))</f>
        <v>0</v>
      </c>
      <c r="H14" s="18">
        <f t="shared" si="1"/>
        <v>0</v>
      </c>
      <c r="I14" s="18">
        <f t="shared" ca="1" si="2"/>
        <v>0</v>
      </c>
    </row>
    <row r="15" spans="1:9">
      <c r="A15" s="5">
        <f t="shared" si="0"/>
        <v>43716</v>
      </c>
      <c r="B15" s="44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>x</v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IF(A15="","",IF(OR(B15="K",B15="U",B15="SU"),(Vorgabe!$E$1/COUNTIF(Vorgabe!$E$6:$E$12,Vorgabe!$F$2)*24),IF(C15="",0,(E15-C15-D15)*24)))</f>
        <v>0</v>
      </c>
      <c r="G15" s="17">
        <f>IF(A15="","",IF(OR(B15="F",B15="x"),0,Vorgabe!$E$1/COUNTIF(Vorgabe!$E$6:$E$12,Vorgabe!$F$2)))</f>
        <v>0</v>
      </c>
      <c r="H15" s="18">
        <f t="shared" si="1"/>
        <v>0</v>
      </c>
      <c r="I15" s="18">
        <f t="shared" ca="1" si="2"/>
        <v>0</v>
      </c>
    </row>
    <row r="16" spans="1:9">
      <c r="A16" s="5">
        <f t="shared" si="0"/>
        <v>43717</v>
      </c>
      <c r="B16" s="44" t="str">
        <f>IF(A16="","",IF(COUNTIF(Vorgabe!$J$1:$J$28,A16),"F",IF(AND(WEEKDAY(A16,2)=1,Vorgabe!$E$6*1=0),"x",IF(AND(WEEKDAY(A16,2)=2,Vorgabe!$E$7*1=0),"x",IF(AND(WEEKDAY(A16,2)=3,Vorgabe!$E$8*1=0),"x",IF(AND(WEEKDAY(A16,2)=4,Vorgabe!$E$9*1=0),"x",IF(AND(WEEKDAY(A16,2)=5,Vorgabe!$E$10*1=0),"x",IF(WEEKDAY(A16,2)=6,"x",IF(WEEKDAY(A16,2)=7,"x","")))))))))</f>
        <v/>
      </c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IF(A16="","",IF(OR(B16="K",B16="U",B16="SU"),(Vorgabe!$E$1/COUNTIF(Vorgabe!$E$6:$E$12,Vorgabe!$F$2)*24),IF(C16="",0,(E16-C16-D16)*24)))</f>
        <v>0</v>
      </c>
      <c r="G16" s="17">
        <f>IF(A16="","",IF(OR(B16="F",B16="x"),0,Vorgabe!$E$1/COUNTIF(Vorgabe!$E$6:$E$12,Vorgabe!$F$2)))</f>
        <v>0.16666666666666669</v>
      </c>
      <c r="H16" s="18">
        <f t="shared" si="1"/>
        <v>-4</v>
      </c>
      <c r="I16" s="18">
        <f t="shared" ca="1" si="2"/>
        <v>0</v>
      </c>
    </row>
    <row r="17" spans="1:9">
      <c r="A17" s="5">
        <f t="shared" si="0"/>
        <v>43718</v>
      </c>
      <c r="B17" s="44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/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IF(A17="","",IF(OR(B17="K",B17="U",B17="SU"),(Vorgabe!$E$1/COUNTIF(Vorgabe!$E$6:$E$12,Vorgabe!$F$2)*24),IF(C17="",0,(E17-C17-D17)*24)))</f>
        <v>0</v>
      </c>
      <c r="G17" s="17">
        <f>IF(A17="","",IF(OR(B17="F",B17="x"),0,Vorgabe!$E$1/COUNTIF(Vorgabe!$E$6:$E$12,Vorgabe!$F$2)))</f>
        <v>0.16666666666666669</v>
      </c>
      <c r="H17" s="18">
        <f t="shared" si="1"/>
        <v>-4</v>
      </c>
      <c r="I17" s="18">
        <f t="shared" ca="1" si="2"/>
        <v>0</v>
      </c>
    </row>
    <row r="18" spans="1:9">
      <c r="A18" s="5">
        <f t="shared" si="0"/>
        <v>43719</v>
      </c>
      <c r="B18" s="44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/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IF(A18="","",IF(OR(B18="K",B18="U",B18="SU"),(Vorgabe!$E$1/COUNTIF(Vorgabe!$E$6:$E$12,Vorgabe!$F$2)*24),IF(C18="",0,(E18-C18-D18)*24)))</f>
        <v>0</v>
      </c>
      <c r="G18" s="17">
        <f>IF(A18="","",IF(OR(B18="F",B18="x"),0,Vorgabe!$E$1/COUNTIF(Vorgabe!$E$6:$E$12,Vorgabe!$F$2)))</f>
        <v>0.16666666666666669</v>
      </c>
      <c r="H18" s="18">
        <f t="shared" si="1"/>
        <v>-4</v>
      </c>
      <c r="I18" s="18">
        <f t="shared" ca="1" si="2"/>
        <v>0</v>
      </c>
    </row>
    <row r="19" spans="1:9">
      <c r="A19" s="5">
        <f t="shared" si="0"/>
        <v>43720</v>
      </c>
      <c r="B19" s="44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/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IF(A19="","",IF(OR(B19="K",B19="U",B19="SU"),(Vorgabe!$E$1/COUNTIF(Vorgabe!$E$6:$E$12,Vorgabe!$F$2)*24),IF(C19="",0,(E19-C19-D19)*24)))</f>
        <v>0</v>
      </c>
      <c r="G19" s="17">
        <f>IF(A19="","",IF(OR(B19="F",B19="x"),0,Vorgabe!$E$1/COUNTIF(Vorgabe!$E$6:$E$12,Vorgabe!$F$2)))</f>
        <v>0.16666666666666669</v>
      </c>
      <c r="H19" s="18">
        <f t="shared" si="1"/>
        <v>-4</v>
      </c>
      <c r="I19" s="18">
        <f t="shared" ca="1" si="2"/>
        <v>0</v>
      </c>
    </row>
    <row r="20" spans="1:9">
      <c r="A20" s="5">
        <f t="shared" si="0"/>
        <v>43721</v>
      </c>
      <c r="B20" s="44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/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IF(A20="","",IF(OR(B20="K",B20="U",B20="SU"),(Vorgabe!$E$1/COUNTIF(Vorgabe!$E$6:$E$12,Vorgabe!$F$2)*24),IF(C20="",0,(E20-C20-D20)*24)))</f>
        <v>0</v>
      </c>
      <c r="G20" s="17">
        <f>IF(A20="","",IF(OR(B20="F",B20="x"),0,Vorgabe!$E$1/COUNTIF(Vorgabe!$E$6:$E$12,Vorgabe!$F$2)))</f>
        <v>0.16666666666666669</v>
      </c>
      <c r="H20" s="18">
        <f t="shared" si="1"/>
        <v>-4</v>
      </c>
      <c r="I20" s="18">
        <f t="shared" ca="1" si="2"/>
        <v>0</v>
      </c>
    </row>
    <row r="21" spans="1:9">
      <c r="A21" s="5">
        <f t="shared" si="0"/>
        <v>43722</v>
      </c>
      <c r="B21" s="44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>x</v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IF(A21="","",IF(OR(B21="K",B21="U",B21="SU"),(Vorgabe!$E$1/COUNTIF(Vorgabe!$E$6:$E$12,Vorgabe!$F$2)*24),IF(C21="",0,(E21-C21-D21)*24)))</f>
        <v>0</v>
      </c>
      <c r="G21" s="17">
        <f>IF(A21="","",IF(OR(B21="F",B21="x"),0,Vorgabe!$E$1/COUNTIF(Vorgabe!$E$6:$E$12,Vorgabe!$F$2)))</f>
        <v>0</v>
      </c>
      <c r="H21" s="18">
        <f t="shared" si="1"/>
        <v>0</v>
      </c>
      <c r="I21" s="18">
        <f t="shared" ca="1" si="2"/>
        <v>0</v>
      </c>
    </row>
    <row r="22" spans="1:9">
      <c r="A22" s="5">
        <f t="shared" si="0"/>
        <v>43723</v>
      </c>
      <c r="B22" s="44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>x</v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IF(A22="","",IF(OR(B22="K",B22="U",B22="SU"),(Vorgabe!$E$1/COUNTIF(Vorgabe!$E$6:$E$12,Vorgabe!$F$2)*24),IF(C22="",0,(E22-C22-D22)*24)))</f>
        <v>0</v>
      </c>
      <c r="G22" s="17">
        <f>IF(A22="","",IF(OR(B22="F",B22="x"),0,Vorgabe!$E$1/COUNTIF(Vorgabe!$E$6:$E$12,Vorgabe!$F$2)))</f>
        <v>0</v>
      </c>
      <c r="H22" s="18">
        <f t="shared" si="1"/>
        <v>0</v>
      </c>
      <c r="I22" s="18">
        <f t="shared" ca="1" si="2"/>
        <v>0</v>
      </c>
    </row>
    <row r="23" spans="1:9">
      <c r="A23" s="5">
        <f t="shared" si="0"/>
        <v>43724</v>
      </c>
      <c r="B23" s="44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/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IF(A23="","",IF(OR(B23="K",B23="U",B23="SU"),(Vorgabe!$E$1/COUNTIF(Vorgabe!$E$6:$E$12,Vorgabe!$F$2)*24),IF(C23="",0,(E23-C23-D23)*24)))</f>
        <v>0</v>
      </c>
      <c r="G23" s="17">
        <f>IF(A23="","",IF(OR(B23="F",B23="x"),0,Vorgabe!$E$1/COUNTIF(Vorgabe!$E$6:$E$12,Vorgabe!$F$2)))</f>
        <v>0.16666666666666669</v>
      </c>
      <c r="H23" s="18">
        <f t="shared" si="1"/>
        <v>-4</v>
      </c>
      <c r="I23" s="18">
        <f t="shared" ca="1" si="2"/>
        <v>0</v>
      </c>
    </row>
    <row r="24" spans="1:9">
      <c r="A24" s="5">
        <f t="shared" si="0"/>
        <v>43725</v>
      </c>
      <c r="B24" s="44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/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IF(A24="","",IF(OR(B24="K",B24="U",B24="SU"),(Vorgabe!$E$1/COUNTIF(Vorgabe!$E$6:$E$12,Vorgabe!$F$2)*24),IF(C24="",0,(E24-C24-D24)*24)))</f>
        <v>0</v>
      </c>
      <c r="G24" s="17">
        <f>IF(A24="","",IF(OR(B24="F",B24="x"),0,Vorgabe!$E$1/COUNTIF(Vorgabe!$E$6:$E$12,Vorgabe!$F$2)))</f>
        <v>0.16666666666666669</v>
      </c>
      <c r="H24" s="18">
        <f t="shared" si="1"/>
        <v>-4</v>
      </c>
      <c r="I24" s="18">
        <f t="shared" ca="1" si="2"/>
        <v>0</v>
      </c>
    </row>
    <row r="25" spans="1:9">
      <c r="A25" s="5">
        <f t="shared" si="0"/>
        <v>43726</v>
      </c>
      <c r="B25" s="44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/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IF(A25="","",IF(OR(B25="K",B25="U",B25="SU"),(Vorgabe!$E$1/COUNTIF(Vorgabe!$E$6:$E$12,Vorgabe!$F$2)*24),IF(C25="",0,(E25-C25-D25)*24)))</f>
        <v>0</v>
      </c>
      <c r="G25" s="17">
        <f>IF(A25="","",IF(OR(B25="F",B25="x"),0,Vorgabe!$E$1/COUNTIF(Vorgabe!$E$6:$E$12,Vorgabe!$F$2)))</f>
        <v>0.16666666666666669</v>
      </c>
      <c r="H25" s="18">
        <f t="shared" si="1"/>
        <v>-4</v>
      </c>
      <c r="I25" s="18">
        <f t="shared" ca="1" si="2"/>
        <v>0</v>
      </c>
    </row>
    <row r="26" spans="1:9">
      <c r="A26" s="5">
        <f t="shared" si="0"/>
        <v>43727</v>
      </c>
      <c r="B26" s="44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/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IF(A26="","",IF(OR(B26="K",B26="U",B26="SU"),(Vorgabe!$E$1/COUNTIF(Vorgabe!$E$6:$E$12,Vorgabe!$F$2)*24),IF(C26="",0,(E26-C26-D26)*24)))</f>
        <v>0</v>
      </c>
      <c r="G26" s="17">
        <f>IF(A26="","",IF(OR(B26="F",B26="x"),0,Vorgabe!$E$1/COUNTIF(Vorgabe!$E$6:$E$12,Vorgabe!$F$2)))</f>
        <v>0.16666666666666669</v>
      </c>
      <c r="H26" s="18">
        <f t="shared" si="1"/>
        <v>-4</v>
      </c>
      <c r="I26" s="18">
        <f t="shared" ca="1" si="2"/>
        <v>0</v>
      </c>
    </row>
    <row r="27" spans="1:9">
      <c r="A27" s="5">
        <f t="shared" si="0"/>
        <v>43728</v>
      </c>
      <c r="B27" s="44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/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IF(A27="","",IF(OR(B27="K",B27="U",B27="SU"),(Vorgabe!$E$1/COUNTIF(Vorgabe!$E$6:$E$12,Vorgabe!$F$2)*24),IF(C27="",0,(E27-C27-D27)*24)))</f>
        <v>0</v>
      </c>
      <c r="G27" s="17">
        <f>IF(A27="","",IF(OR(B27="F",B27="x"),0,Vorgabe!$E$1/COUNTIF(Vorgabe!$E$6:$E$12,Vorgabe!$F$2)))</f>
        <v>0.16666666666666669</v>
      </c>
      <c r="H27" s="18">
        <f t="shared" si="1"/>
        <v>-4</v>
      </c>
      <c r="I27" s="18">
        <f t="shared" ca="1" si="2"/>
        <v>0</v>
      </c>
    </row>
    <row r="28" spans="1:9">
      <c r="A28" s="5">
        <f t="shared" si="0"/>
        <v>43729</v>
      </c>
      <c r="B28" s="44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>x</v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IF(A28="","",IF(OR(B28="K",B28="U",B28="SU"),(Vorgabe!$E$1/COUNTIF(Vorgabe!$E$6:$E$12,Vorgabe!$F$2)*24),IF(C28="",0,(E28-C28-D28)*24)))</f>
        <v>0</v>
      </c>
      <c r="G28" s="17">
        <f>IF(A28="","",IF(OR(B28="F",B28="x"),0,Vorgabe!$E$1/COUNTIF(Vorgabe!$E$6:$E$12,Vorgabe!$F$2)))</f>
        <v>0</v>
      </c>
      <c r="H28" s="18">
        <f t="shared" si="1"/>
        <v>0</v>
      </c>
      <c r="I28" s="18">
        <f t="shared" ca="1" si="2"/>
        <v>0</v>
      </c>
    </row>
    <row r="29" spans="1:9">
      <c r="A29" s="5">
        <f t="shared" si="0"/>
        <v>43730</v>
      </c>
      <c r="B29" s="44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>x</v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IF(A29="","",IF(OR(B29="K",B29="U",B29="SU"),(Vorgabe!$E$1/COUNTIF(Vorgabe!$E$6:$E$12,Vorgabe!$F$2)*24),IF(C29="",0,(E29-C29-D29)*24)))</f>
        <v>0</v>
      </c>
      <c r="G29" s="17">
        <f>IF(A29="","",IF(OR(B29="F",B29="x"),0,Vorgabe!$E$1/COUNTIF(Vorgabe!$E$6:$E$12,Vorgabe!$F$2)))</f>
        <v>0</v>
      </c>
      <c r="H29" s="18">
        <f t="shared" si="1"/>
        <v>0</v>
      </c>
      <c r="I29" s="18">
        <f t="shared" ca="1" si="2"/>
        <v>0</v>
      </c>
    </row>
    <row r="30" spans="1:9">
      <c r="A30" s="5">
        <f t="shared" si="0"/>
        <v>43731</v>
      </c>
      <c r="B30" s="44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/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IF(A30="","",IF(OR(B30="K",B30="U",B30="SU"),(Vorgabe!$E$1/COUNTIF(Vorgabe!$E$6:$E$12,Vorgabe!$F$2)*24),IF(C30="",0,(E30-C30-D30)*24)))</f>
        <v>0</v>
      </c>
      <c r="G30" s="17">
        <f>IF(A30="","",IF(OR(B30="F",B30="x"),0,Vorgabe!$E$1/COUNTIF(Vorgabe!$E$6:$E$12,Vorgabe!$F$2)))</f>
        <v>0.16666666666666669</v>
      </c>
      <c r="H30" s="18">
        <f t="shared" si="1"/>
        <v>-4</v>
      </c>
      <c r="I30" s="18">
        <f t="shared" ca="1" si="2"/>
        <v>0</v>
      </c>
    </row>
    <row r="31" spans="1:9">
      <c r="A31" s="5">
        <f t="shared" si="0"/>
        <v>43732</v>
      </c>
      <c r="B31" s="44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/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IF(A31="","",IF(OR(B31="K",B31="U",B31="SU"),(Vorgabe!$E$1/COUNTIF(Vorgabe!$E$6:$E$12,Vorgabe!$F$2)*24),IF(C31="",0,(E31-C31-D31)*24)))</f>
        <v>0</v>
      </c>
      <c r="G31" s="17">
        <f>IF(A31="","",IF(OR(B31="F",B31="x"),0,Vorgabe!$E$1/COUNTIF(Vorgabe!$E$6:$E$12,Vorgabe!$F$2)))</f>
        <v>0.16666666666666669</v>
      </c>
      <c r="H31" s="18">
        <f t="shared" si="1"/>
        <v>-4</v>
      </c>
      <c r="I31" s="18">
        <f t="shared" ca="1" si="2"/>
        <v>0</v>
      </c>
    </row>
    <row r="32" spans="1:9">
      <c r="A32" s="5">
        <f t="shared" si="0"/>
        <v>43733</v>
      </c>
      <c r="B32" s="44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/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IF(A32="","",IF(OR(B32="K",B32="U",B32="SU"),(Vorgabe!$E$1/COUNTIF(Vorgabe!$E$6:$E$12,Vorgabe!$F$2)*24),IF(C32="",0,(E32-C32-D32)*24)))</f>
        <v>0</v>
      </c>
      <c r="G32" s="17">
        <f>IF(A32="","",IF(OR(B32="F",B32="x"),0,Vorgabe!$E$1/COUNTIF(Vorgabe!$E$6:$E$12,Vorgabe!$F$2)))</f>
        <v>0.16666666666666669</v>
      </c>
      <c r="H32" s="18">
        <f t="shared" si="1"/>
        <v>-4</v>
      </c>
      <c r="I32" s="18">
        <f t="shared" ca="1" si="2"/>
        <v>0</v>
      </c>
    </row>
    <row r="33" spans="1:9">
      <c r="A33" s="5">
        <f t="shared" si="0"/>
        <v>43734</v>
      </c>
      <c r="B33" s="44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/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IF(A33="","",IF(OR(B33="K",B33="U",B33="SU"),(Vorgabe!$E$1/COUNTIF(Vorgabe!$E$6:$E$12,Vorgabe!$F$2)*24),IF(C33="",0,(E33-C33-D33)*24)))</f>
        <v>0</v>
      </c>
      <c r="G33" s="17">
        <f>IF(A33="","",IF(OR(B33="F",B33="x"),0,Vorgabe!$E$1/COUNTIF(Vorgabe!$E$6:$E$12,Vorgabe!$F$2)))</f>
        <v>0.16666666666666669</v>
      </c>
      <c r="H33" s="18">
        <f t="shared" si="1"/>
        <v>-4</v>
      </c>
      <c r="I33" s="18">
        <f t="shared" ca="1" si="2"/>
        <v>0</v>
      </c>
    </row>
    <row r="34" spans="1:9">
      <c r="A34" s="5">
        <f t="shared" si="0"/>
        <v>43735</v>
      </c>
      <c r="B34" s="44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/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IF(A34="","",IF(OR(B34="K",B34="U",B34="SU"),(Vorgabe!$E$1/COUNTIF(Vorgabe!$E$6:$E$12,Vorgabe!$F$2)*24),IF(C34="",0,(E34-C34-D34)*24)))</f>
        <v>0</v>
      </c>
      <c r="G34" s="17">
        <f>IF(A34="","",IF(OR(B34="F",B34="x"),0,Vorgabe!$E$1/COUNTIF(Vorgabe!$E$6:$E$12,Vorgabe!$F$2)))</f>
        <v>0.16666666666666669</v>
      </c>
      <c r="H34" s="18">
        <f t="shared" si="1"/>
        <v>-4</v>
      </c>
      <c r="I34" s="18">
        <f t="shared" ca="1" si="2"/>
        <v>0</v>
      </c>
    </row>
    <row r="35" spans="1:9">
      <c r="A35" s="5">
        <f t="shared" si="0"/>
        <v>43736</v>
      </c>
      <c r="B35" s="44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>x</v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IF(A35="","",IF(OR(B35="K",B35="U",B35="SU"),(Vorgabe!$E$1/COUNTIF(Vorgabe!$E$6:$E$12,Vorgabe!$F$2)*24),IF(C35="",0,(E35-C35-D35)*24)))</f>
        <v>0</v>
      </c>
      <c r="G35" s="17">
        <f>IF(A35="","",IF(OR(B35="F",B35="x"),0,Vorgabe!$E$1/COUNTIF(Vorgabe!$E$6:$E$12,Vorgabe!$F$2)))</f>
        <v>0</v>
      </c>
      <c r="H35" s="18">
        <f t="shared" si="1"/>
        <v>0</v>
      </c>
      <c r="I35" s="18">
        <f t="shared" ca="1" si="2"/>
        <v>0</v>
      </c>
    </row>
    <row r="36" spans="1:9">
      <c r="A36" s="5">
        <f>IF(A35=EOMONTH(A35,0),"",A35+1)</f>
        <v>43737</v>
      </c>
      <c r="B36" s="44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>x</v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>
        <f>IF(A36="","",IF(OR(B36="K",B36="U",B36="SU"),(Vorgabe!$E$1/COUNTIF(Vorgabe!$E$6:$E$12,Vorgabe!$F$2)*24),IF(C36="",0,(E36-C36-D36)*24)))</f>
        <v>0</v>
      </c>
      <c r="G36" s="17">
        <f>IF(A36="","",IF(OR(B36="F",B36="x"),0,Vorgabe!$E$1/COUNTIF(Vorgabe!$E$6:$E$12,Vorgabe!$F$2)))</f>
        <v>0</v>
      </c>
      <c r="H36" s="18">
        <f t="shared" si="1"/>
        <v>0</v>
      </c>
      <c r="I36" s="18">
        <f t="shared" ca="1" si="2"/>
        <v>0</v>
      </c>
    </row>
    <row r="37" spans="1:9">
      <c r="A37" s="5">
        <f>IF(A36="","",IF(A36=EOMONTH(A36,0),"",A36+1))</f>
        <v>43738</v>
      </c>
      <c r="B37" s="44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/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>
        <f>IF(A37="","",IF(OR(B37="K",B37="U",B37="SU"),(Vorgabe!$E$1/COUNTIF(Vorgabe!$E$6:$E$12,Vorgabe!$F$2)*24),IF(C37="",0,(E37-C37-D37)*24)))</f>
        <v>0</v>
      </c>
      <c r="G37" s="17">
        <f>IF(A37="","",IF(OR(B37="F",B37="x"),0,Vorgabe!$E$1/COUNTIF(Vorgabe!$E$6:$E$12,Vorgabe!$F$2)))</f>
        <v>0.16666666666666669</v>
      </c>
      <c r="H37" s="18">
        <f t="shared" si="1"/>
        <v>-4</v>
      </c>
      <c r="I37" s="18">
        <f t="shared" ca="1" si="2"/>
        <v>0</v>
      </c>
    </row>
    <row r="38" spans="1:9">
      <c r="A38" s="5" t="str">
        <f>IF(A37="","",IF(A37=EOMONTH(A37,0),"",A37+1))</f>
        <v/>
      </c>
      <c r="B38" s="6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/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 t="str">
        <f>IF(A38="","",IF(OR(B38="K",B38="U",B38="SU"),(Vorgabe!$E$1/COUNTIF(Vorgabe!$E$6:$E$12,Vorgabe!$F$2)*24),IF(C38="",0,(E38-C38-D38)*24)))</f>
        <v/>
      </c>
      <c r="G38" s="17" t="str">
        <f>IF(A38="","",IF(OR(B38="F",B38="x"),0,Vorgabe!$E$1/COUNTIF(Vorgabe!$E$6:$E$12,Vorgabe!$F$2)))</f>
        <v/>
      </c>
      <c r="H38" s="18" t="str">
        <f t="shared" si="1"/>
        <v/>
      </c>
      <c r="I38" s="18" t="str">
        <f t="shared" ca="1" si="2"/>
        <v/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83.999999999999972</v>
      </c>
      <c r="H39" s="14">
        <f>SUM(H8:H38)</f>
        <v>-84</v>
      </c>
      <c r="I39" s="14">
        <f ca="1">IF(AND(A37&gt;TODAY(),MONTH(TODAY())=MONTH(A1)),VLOOKUP(TODAY(),A8:I38,9,TRUE),IF(OR(MONTH(TODAY())&lt;MONTH(A1),YEAR(TODAY())&lt;YEAR(A1)),I5,F39-G39+I5))</f>
        <v>0</v>
      </c>
    </row>
  </sheetData>
  <conditionalFormatting sqref="A14">
    <cfRule type="expression" dxfId="35" priority="4">
      <formula>"B14=""x"""</formula>
    </cfRule>
  </conditionalFormatting>
  <conditionalFormatting sqref="H8:H39">
    <cfRule type="cellIs" dxfId="34" priority="5" operator="lessThan">
      <formula>0</formula>
    </cfRule>
  </conditionalFormatting>
  <conditionalFormatting sqref="I8:I38">
    <cfRule type="cellIs" dxfId="33" priority="3" operator="lessThan">
      <formula>0</formula>
    </cfRule>
  </conditionalFormatting>
  <conditionalFormatting sqref="I39">
    <cfRule type="cellIs" dxfId="3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39"/>
  <sheetViews>
    <sheetView workbookViewId="0">
      <selection activeCell="I39" sqref="I39"/>
    </sheetView>
  </sheetViews>
  <sheetFormatPr baseColWidth="10" defaultRowHeight="16"/>
  <cols>
    <col min="1" max="1" width="28" style="1" bestFit="1" customWidth="1"/>
    <col min="2" max="5" width="9.1640625" style="1" customWidth="1"/>
    <col min="6" max="6" width="9" style="1" bestFit="1" customWidth="1"/>
    <col min="7" max="7" width="9.1640625" style="1" customWidth="1"/>
    <col min="8" max="8" width="12.33203125" style="1" bestFit="1" customWidth="1"/>
    <col min="9" max="9" width="18.6640625" style="1" bestFit="1" customWidth="1"/>
  </cols>
  <sheetData>
    <row r="1" spans="1:11">
      <c r="A1" s="22">
        <f>A8</f>
        <v>43739</v>
      </c>
      <c r="B1" s="7"/>
      <c r="C1" s="7"/>
      <c r="D1" s="7"/>
      <c r="E1" s="7"/>
      <c r="F1" s="7"/>
      <c r="G1" s="7"/>
      <c r="H1" s="8" t="s">
        <v>74</v>
      </c>
      <c r="I1" s="78">
        <v>0.66666666666666663</v>
      </c>
    </row>
    <row r="2" spans="1:11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15">
        <v>2</v>
      </c>
    </row>
    <row r="3" spans="1:11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11">
      <c r="A4" s="7"/>
      <c r="B4" s="7"/>
      <c r="C4" s="7"/>
      <c r="D4" s="7"/>
      <c r="E4" s="7"/>
      <c r="F4" s="7"/>
      <c r="G4" s="7"/>
      <c r="H4" s="7"/>
      <c r="I4" s="7"/>
    </row>
    <row r="5" spans="1:11">
      <c r="A5" s="8" t="s">
        <v>16</v>
      </c>
      <c r="B5" s="9">
        <f>September!B5-COUNTIF(B8:B38,"U")</f>
        <v>0</v>
      </c>
      <c r="C5" s="7"/>
      <c r="D5" s="7"/>
      <c r="E5" s="7"/>
      <c r="F5" s="7"/>
      <c r="G5" s="9"/>
      <c r="H5" s="8" t="s">
        <v>17</v>
      </c>
      <c r="I5" s="15">
        <f ca="1">September!I39</f>
        <v>0</v>
      </c>
    </row>
    <row r="6" spans="1:11">
      <c r="A6" s="7"/>
      <c r="B6" s="7"/>
      <c r="C6" s="7"/>
      <c r="D6" s="7"/>
      <c r="E6" s="7"/>
      <c r="F6" s="7"/>
      <c r="G6" s="7"/>
      <c r="H6" s="7"/>
      <c r="I6" s="7"/>
    </row>
    <row r="7" spans="1:11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11">
      <c r="A8" s="12">
        <f>EDATE(Vorgabe!B4,9)</f>
        <v>43739</v>
      </c>
      <c r="B8" s="6" t="str">
        <f>IF(A8="","",IF(COUNTIF(Vorgabe!$J$1:$J$28,A8),"F"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/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IF(A8="","",IF(OR(B8="K",B8="U",B8="SU"),(Vorgabe!$E$1/COUNTIF(Vorgabe!$E$6:$E$12,Vorgabe!$F$2)*24),IF(C8="",0,(E8-C8-D8)*24)))</f>
        <v>0</v>
      </c>
      <c r="G8" s="17">
        <f>IF(A8="","",IF(OR(B8="F",B8="x"),0,Vorgabe!$E$1/COUNTIF(Vorgabe!$E$6:$E$12,Vorgabe!$F$2)))</f>
        <v>0.16666666666666669</v>
      </c>
      <c r="H8" s="18">
        <f>IF(A8="","",F8-G8*24)</f>
        <v>-4</v>
      </c>
      <c r="I8" s="18">
        <f ca="1">IF(A8="","",IF(A8&gt;TODAY(),I5,H8+I5))</f>
        <v>0</v>
      </c>
    </row>
    <row r="9" spans="1:11">
      <c r="A9" s="5">
        <f t="shared" ref="A9:A35" si="0">A8+1</f>
        <v>43740</v>
      </c>
      <c r="B9" s="6" t="str">
        <f>IF(A9="","",IF(COUNTIF(Vorgabe!$J$1:$J$28,A9),"F",IF(AND(WEEKDAY(A9,2)=1,Vorgabe!$E$6*1=0),"x",IF(AND(WEEKDAY(A9,2)=2,Vorgabe!$E$7*1=0),"x",IF(AND(WEEKDAY(A9,2)=3,Vorgabe!$E$8*1=0),"x",IF(AND(WEEKDAY(A9,2)=4,Vorgabe!$E$9*1=0),"x",IF(AND(WEEKDAY(A9,2)=5,Vorgabe!$E$10*1=0),"x",IF(WEEKDAY(A9,2)=6,"x",IF(WEEKDAY(A9,2)=7,"x","")))))))))</f>
        <v/>
      </c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IF(A9="","",IF(OR(B9="K",B9="U",B9="SU"),(Vorgabe!$E$1/COUNTIF(Vorgabe!$E$6:$E$12,Vorgabe!$F$2)*24),IF(C9="",0,(E9-C9-D9)*24)))</f>
        <v>0</v>
      </c>
      <c r="G9" s="17">
        <f>IF(A9="","",IF(OR(B9="F",B9="x"),0,Vorgabe!$E$1/COUNTIF(Vorgabe!$E$6:$E$12,Vorgabe!$F$2)))</f>
        <v>0.16666666666666669</v>
      </c>
      <c r="H9" s="18">
        <f t="shared" ref="H9:H38" si="1">IF(A9="","",F9-G9*24)</f>
        <v>-4</v>
      </c>
      <c r="I9" s="18">
        <f ca="1">IF(A9="","",IF(A9&gt;TODAY(),I8,H9+I8))</f>
        <v>0</v>
      </c>
      <c r="K9">
        <f ca="1">IF(A9&gt;TODAY(),0,I9)</f>
        <v>0</v>
      </c>
    </row>
    <row r="10" spans="1:11">
      <c r="A10" s="5">
        <f t="shared" si="0"/>
        <v>43741</v>
      </c>
      <c r="B10" s="6" t="str">
        <f>IF(A10="","",IF(COUNTIF(Vorgabe!$J$1:$J$28,A10),"F",IF(AND(WEEKDAY(A10,2)=1,Vorgabe!$E$6*1=0),"x",IF(AND(WEEKDAY(A10,2)=2,Vorgabe!$E$7*1=0),"x",IF(AND(WEEKDAY(A10,2)=3,Vorgabe!$E$8*1=0),"x",IF(AND(WEEKDAY(A10,2)=4,Vorgabe!$E$9*1=0),"x",IF(AND(WEEKDAY(A10,2)=5,Vorgabe!$E$10*1=0),"x",IF(WEEKDAY(A10,2)=6,"x",IF(WEEKDAY(A10,2)=7,"x","")))))))))</f>
        <v>F</v>
      </c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IF(A10="","",IF(OR(B10="K",B10="U",B10="SU"),(Vorgabe!$E$1/COUNTIF(Vorgabe!$E$6:$E$12,Vorgabe!$F$2)*24),IF(C10="",0,(E10-C10-D10)*24)))</f>
        <v>0</v>
      </c>
      <c r="G10" s="17">
        <f>IF(A10="","",IF(OR(B10="F",B10="x"),0,Vorgabe!$E$1/COUNTIF(Vorgabe!$E$6:$E$12,Vorgabe!$F$2)))</f>
        <v>0</v>
      </c>
      <c r="H10" s="18">
        <f t="shared" si="1"/>
        <v>0</v>
      </c>
      <c r="I10" s="18">
        <f t="shared" ref="I10:I38" ca="1" si="2">IF(A10="","",IF(A10&gt;TODAY(),I9,H10+I9))</f>
        <v>0</v>
      </c>
    </row>
    <row r="11" spans="1:11">
      <c r="A11" s="5">
        <f t="shared" si="0"/>
        <v>43742</v>
      </c>
      <c r="B11" s="6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/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IF(A11="","",IF(OR(B11="K",B11="U",B11="SU"),(Vorgabe!$E$1/COUNTIF(Vorgabe!$E$6:$E$12,Vorgabe!$F$2)*24),IF(C11="",0,(E11-C11-D11)*24)))</f>
        <v>0</v>
      </c>
      <c r="G11" s="17">
        <f>IF(A11="","",IF(OR(B11="F",B11="x"),0,Vorgabe!$E$1/COUNTIF(Vorgabe!$E$6:$E$12,Vorgabe!$F$2)))</f>
        <v>0.16666666666666669</v>
      </c>
      <c r="H11" s="18">
        <f t="shared" si="1"/>
        <v>-4</v>
      </c>
      <c r="I11" s="18">
        <f t="shared" ca="1" si="2"/>
        <v>0</v>
      </c>
    </row>
    <row r="12" spans="1:11">
      <c r="A12" s="5">
        <f t="shared" si="0"/>
        <v>43743</v>
      </c>
      <c r="B12" s="6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>x</v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IF(A12="","",IF(OR(B12="K",B12="U",B12="SU"),(Vorgabe!$E$1/COUNTIF(Vorgabe!$E$6:$E$12,Vorgabe!$F$2)*24),IF(C12="",0,(E12-C12-D12)*24)))</f>
        <v>0</v>
      </c>
      <c r="G12" s="17">
        <f>IF(A12="","",IF(OR(B12="F",B12="x"),0,Vorgabe!$E$1/COUNTIF(Vorgabe!$E$6:$E$12,Vorgabe!$F$2)))</f>
        <v>0</v>
      </c>
      <c r="H12" s="18">
        <f t="shared" si="1"/>
        <v>0</v>
      </c>
      <c r="I12" s="18">
        <f t="shared" ca="1" si="2"/>
        <v>0</v>
      </c>
    </row>
    <row r="13" spans="1:11">
      <c r="A13" s="5">
        <f t="shared" si="0"/>
        <v>43744</v>
      </c>
      <c r="B13" s="6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>x</v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IF(A13="","",IF(OR(B13="K",B13="U",B13="SU"),(Vorgabe!$E$1/COUNTIF(Vorgabe!$E$6:$E$12,Vorgabe!$F$2)*24),IF(C13="",0,(E13-C13-D13)*24)))</f>
        <v>0</v>
      </c>
      <c r="G13" s="17">
        <f>IF(A13="","",IF(OR(B13="F",B13="x"),0,Vorgabe!$E$1/COUNTIF(Vorgabe!$E$6:$E$12,Vorgabe!$F$2)))</f>
        <v>0</v>
      </c>
      <c r="H13" s="18">
        <f t="shared" si="1"/>
        <v>0</v>
      </c>
      <c r="I13" s="18">
        <f t="shared" ca="1" si="2"/>
        <v>0</v>
      </c>
    </row>
    <row r="14" spans="1:11">
      <c r="A14" s="5">
        <f t="shared" si="0"/>
        <v>43745</v>
      </c>
      <c r="B14" s="6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/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IF(A14="","",IF(OR(B14="K",B14="U",B14="SU"),(Vorgabe!$E$1/COUNTIF(Vorgabe!$E$6:$E$12,Vorgabe!$F$2)*24),IF(C14="",0,(E14-C14-D14)*24)))</f>
        <v>0</v>
      </c>
      <c r="G14" s="17">
        <f>IF(A14="","",IF(OR(B14="F",B14="x"),0,Vorgabe!$E$1/COUNTIF(Vorgabe!$E$6:$E$12,Vorgabe!$F$2)))</f>
        <v>0.16666666666666669</v>
      </c>
      <c r="H14" s="18">
        <f t="shared" si="1"/>
        <v>-4</v>
      </c>
      <c r="I14" s="18">
        <f t="shared" ca="1" si="2"/>
        <v>0</v>
      </c>
    </row>
    <row r="15" spans="1:11">
      <c r="A15" s="5">
        <f t="shared" si="0"/>
        <v>43746</v>
      </c>
      <c r="B15" s="6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/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IF(A15="","",IF(OR(B15="K",B15="U",B15="SU"),(Vorgabe!$E$1/COUNTIF(Vorgabe!$E$6:$E$12,Vorgabe!$F$2)*24),IF(C15="",0,(E15-C15-D15)*24)))</f>
        <v>0</v>
      </c>
      <c r="G15" s="17">
        <f>IF(A15="","",IF(OR(B15="F",B15="x"),0,Vorgabe!$E$1/COUNTIF(Vorgabe!$E$6:$E$12,Vorgabe!$F$2)))</f>
        <v>0.16666666666666669</v>
      </c>
      <c r="H15" s="18">
        <f t="shared" si="1"/>
        <v>-4</v>
      </c>
      <c r="I15" s="18">
        <f t="shared" ca="1" si="2"/>
        <v>0</v>
      </c>
    </row>
    <row r="16" spans="1:11">
      <c r="A16" s="5">
        <f t="shared" si="0"/>
        <v>43747</v>
      </c>
      <c r="B16" s="6" t="str">
        <f>IF(A16="","",IF(COUNTIF(Vorgabe!$J$1:$J$28,A16),"F",IF(AND(WEEKDAY(A16,2)=1,Vorgabe!$E$6*1=0),"x",IF(AND(WEEKDAY(A16,2)=2,Vorgabe!$E$7*1=0),"x",IF(AND(WEEKDAY(A16,2)=3,Vorgabe!$E$8*1=0),"x",IF(AND(WEEKDAY(A16,2)=4,Vorgabe!$E$9*1=0),"x",IF(AND(WEEKDAY(A16,2)=5,Vorgabe!$E$10*1=0),"x",IF(WEEKDAY(A16,2)=6,"x",IF(WEEKDAY(A16,2)=7,"x","")))))))))</f>
        <v/>
      </c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IF(A16="","",IF(OR(B16="K",B16="U",B16="SU"),(Vorgabe!$E$1/COUNTIF(Vorgabe!$E$6:$E$12,Vorgabe!$F$2)*24),IF(C16="",0,(E16-C16-D16)*24)))</f>
        <v>0</v>
      </c>
      <c r="G16" s="17">
        <f>IF(A16="","",IF(OR(B16="F",B16="x"),0,Vorgabe!$E$1/COUNTIF(Vorgabe!$E$6:$E$12,Vorgabe!$F$2)))</f>
        <v>0.16666666666666669</v>
      </c>
      <c r="H16" s="18">
        <f t="shared" si="1"/>
        <v>-4</v>
      </c>
      <c r="I16" s="18">
        <f t="shared" ca="1" si="2"/>
        <v>0</v>
      </c>
    </row>
    <row r="17" spans="1:9">
      <c r="A17" s="5">
        <f t="shared" si="0"/>
        <v>43748</v>
      </c>
      <c r="B17" s="6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/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IF(A17="","",IF(OR(B17="K",B17="U",B17="SU"),(Vorgabe!$E$1/COUNTIF(Vorgabe!$E$6:$E$12,Vorgabe!$F$2)*24),IF(C17="",0,(E17-C17-D17)*24)))</f>
        <v>0</v>
      </c>
      <c r="G17" s="17">
        <f>IF(A17="","",IF(OR(B17="F",B17="x"),0,Vorgabe!$E$1/COUNTIF(Vorgabe!$E$6:$E$12,Vorgabe!$F$2)))</f>
        <v>0.16666666666666669</v>
      </c>
      <c r="H17" s="18">
        <f t="shared" si="1"/>
        <v>-4</v>
      </c>
      <c r="I17" s="18">
        <f t="shared" ca="1" si="2"/>
        <v>0</v>
      </c>
    </row>
    <row r="18" spans="1:9">
      <c r="A18" s="5">
        <f t="shared" si="0"/>
        <v>43749</v>
      </c>
      <c r="B18" s="6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/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IF(A18="","",IF(OR(B18="K",B18="U",B18="SU"),(Vorgabe!$E$1/COUNTIF(Vorgabe!$E$6:$E$12,Vorgabe!$F$2)*24),IF(C18="",0,(E18-C18-D18)*24)))</f>
        <v>0</v>
      </c>
      <c r="G18" s="17">
        <f>IF(A18="","",IF(OR(B18="F",B18="x"),0,Vorgabe!$E$1/COUNTIF(Vorgabe!$E$6:$E$12,Vorgabe!$F$2)))</f>
        <v>0.16666666666666669</v>
      </c>
      <c r="H18" s="18">
        <f t="shared" si="1"/>
        <v>-4</v>
      </c>
      <c r="I18" s="18">
        <f t="shared" ca="1" si="2"/>
        <v>0</v>
      </c>
    </row>
    <row r="19" spans="1:9">
      <c r="A19" s="5">
        <f t="shared" si="0"/>
        <v>43750</v>
      </c>
      <c r="B19" s="6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>x</v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IF(A19="","",IF(OR(B19="K",B19="U",B19="SU"),(Vorgabe!$E$1/COUNTIF(Vorgabe!$E$6:$E$12,Vorgabe!$F$2)*24),IF(C19="",0,(E19-C19-D19)*24)))</f>
        <v>0</v>
      </c>
      <c r="G19" s="17">
        <f>IF(A19="","",IF(OR(B19="F",B19="x"),0,Vorgabe!$E$1/COUNTIF(Vorgabe!$E$6:$E$12,Vorgabe!$F$2)))</f>
        <v>0</v>
      </c>
      <c r="H19" s="18">
        <f t="shared" si="1"/>
        <v>0</v>
      </c>
      <c r="I19" s="18">
        <f t="shared" ca="1" si="2"/>
        <v>0</v>
      </c>
    </row>
    <row r="20" spans="1:9">
      <c r="A20" s="5">
        <f t="shared" si="0"/>
        <v>43751</v>
      </c>
      <c r="B20" s="6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>x</v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IF(A20="","",IF(OR(B20="K",B20="U",B20="SU"),(Vorgabe!$E$1/COUNTIF(Vorgabe!$E$6:$E$12,Vorgabe!$F$2)*24),IF(C20="",0,(E20-C20-D20)*24)))</f>
        <v>0</v>
      </c>
      <c r="G20" s="17">
        <f>IF(A20="","",IF(OR(B20="F",B20="x"),0,Vorgabe!$E$1/COUNTIF(Vorgabe!$E$6:$E$12,Vorgabe!$F$2)))</f>
        <v>0</v>
      </c>
      <c r="H20" s="18">
        <f t="shared" si="1"/>
        <v>0</v>
      </c>
      <c r="I20" s="18">
        <f t="shared" ca="1" si="2"/>
        <v>0</v>
      </c>
    </row>
    <row r="21" spans="1:9">
      <c r="A21" s="5">
        <f t="shared" si="0"/>
        <v>43752</v>
      </c>
      <c r="B21" s="6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/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IF(A21="","",IF(OR(B21="K",B21="U",B21="SU"),(Vorgabe!$E$1/COUNTIF(Vorgabe!$E$6:$E$12,Vorgabe!$F$2)*24),IF(C21="",0,(E21-C21-D21)*24)))</f>
        <v>0</v>
      </c>
      <c r="G21" s="17">
        <f>IF(A21="","",IF(OR(B21="F",B21="x"),0,Vorgabe!$E$1/COUNTIF(Vorgabe!$E$6:$E$12,Vorgabe!$F$2)))</f>
        <v>0.16666666666666669</v>
      </c>
      <c r="H21" s="18">
        <f t="shared" si="1"/>
        <v>-4</v>
      </c>
      <c r="I21" s="18">
        <f t="shared" ca="1" si="2"/>
        <v>0</v>
      </c>
    </row>
    <row r="22" spans="1:9">
      <c r="A22" s="5">
        <f t="shared" si="0"/>
        <v>43753</v>
      </c>
      <c r="B22" s="6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/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IF(A22="","",IF(OR(B22="K",B22="U",B22="SU"),(Vorgabe!$E$1/COUNTIF(Vorgabe!$E$6:$E$12,Vorgabe!$F$2)*24),IF(C22="",0,(E22-C22-D22)*24)))</f>
        <v>0</v>
      </c>
      <c r="G22" s="17">
        <f>IF(A22="","",IF(OR(B22="F",B22="x"),0,Vorgabe!$E$1/COUNTIF(Vorgabe!$E$6:$E$12,Vorgabe!$F$2)))</f>
        <v>0.16666666666666669</v>
      </c>
      <c r="H22" s="18">
        <f t="shared" si="1"/>
        <v>-4</v>
      </c>
      <c r="I22" s="18">
        <f t="shared" ca="1" si="2"/>
        <v>0</v>
      </c>
    </row>
    <row r="23" spans="1:9">
      <c r="A23" s="5">
        <f t="shared" si="0"/>
        <v>43754</v>
      </c>
      <c r="B23" s="6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/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IF(A23="","",IF(OR(B23="K",B23="U",B23="SU"),(Vorgabe!$E$1/COUNTIF(Vorgabe!$E$6:$E$12,Vorgabe!$F$2)*24),IF(C23="",0,(E23-C23-D23)*24)))</f>
        <v>0</v>
      </c>
      <c r="G23" s="17">
        <f>IF(A23="","",IF(OR(B23="F",B23="x"),0,Vorgabe!$E$1/COUNTIF(Vorgabe!$E$6:$E$12,Vorgabe!$F$2)))</f>
        <v>0.16666666666666669</v>
      </c>
      <c r="H23" s="18">
        <f t="shared" si="1"/>
        <v>-4</v>
      </c>
      <c r="I23" s="18">
        <f t="shared" ca="1" si="2"/>
        <v>0</v>
      </c>
    </row>
    <row r="24" spans="1:9">
      <c r="A24" s="5">
        <f t="shared" si="0"/>
        <v>43755</v>
      </c>
      <c r="B24" s="6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/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IF(A24="","",IF(OR(B24="K",B24="U",B24="SU"),(Vorgabe!$E$1/COUNTIF(Vorgabe!$E$6:$E$12,Vorgabe!$F$2)*24),IF(C24="",0,(E24-C24-D24)*24)))</f>
        <v>0</v>
      </c>
      <c r="G24" s="17">
        <f>IF(A24="","",IF(OR(B24="F",B24="x"),0,Vorgabe!$E$1/COUNTIF(Vorgabe!$E$6:$E$12,Vorgabe!$F$2)))</f>
        <v>0.16666666666666669</v>
      </c>
      <c r="H24" s="18">
        <f t="shared" si="1"/>
        <v>-4</v>
      </c>
      <c r="I24" s="18">
        <f t="shared" ca="1" si="2"/>
        <v>0</v>
      </c>
    </row>
    <row r="25" spans="1:9">
      <c r="A25" s="5">
        <f t="shared" si="0"/>
        <v>43756</v>
      </c>
      <c r="B25" s="6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/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IF(A25="","",IF(OR(B25="K",B25="U",B25="SU"),(Vorgabe!$E$1/COUNTIF(Vorgabe!$E$6:$E$12,Vorgabe!$F$2)*24),IF(C25="",0,(E25-C25-D25)*24)))</f>
        <v>0</v>
      </c>
      <c r="G25" s="17">
        <f>IF(A25="","",IF(OR(B25="F",B25="x"),0,Vorgabe!$E$1/COUNTIF(Vorgabe!$E$6:$E$12,Vorgabe!$F$2)))</f>
        <v>0.16666666666666669</v>
      </c>
      <c r="H25" s="18">
        <f t="shared" si="1"/>
        <v>-4</v>
      </c>
      <c r="I25" s="18">
        <f t="shared" ca="1" si="2"/>
        <v>0</v>
      </c>
    </row>
    <row r="26" spans="1:9">
      <c r="A26" s="5">
        <f t="shared" si="0"/>
        <v>43757</v>
      </c>
      <c r="B26" s="6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>x</v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IF(A26="","",IF(OR(B26="K",B26="U",B26="SU"),(Vorgabe!$E$1/COUNTIF(Vorgabe!$E$6:$E$12,Vorgabe!$F$2)*24),IF(C26="",0,(E26-C26-D26)*24)))</f>
        <v>0</v>
      </c>
      <c r="G26" s="17">
        <f>IF(A26="","",IF(OR(B26="F",B26="x"),0,Vorgabe!$E$1/COUNTIF(Vorgabe!$E$6:$E$12,Vorgabe!$F$2)))</f>
        <v>0</v>
      </c>
      <c r="H26" s="18">
        <f t="shared" si="1"/>
        <v>0</v>
      </c>
      <c r="I26" s="18">
        <f t="shared" ca="1" si="2"/>
        <v>0</v>
      </c>
    </row>
    <row r="27" spans="1:9">
      <c r="A27" s="5">
        <f t="shared" si="0"/>
        <v>43758</v>
      </c>
      <c r="B27" s="6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>x</v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IF(A27="","",IF(OR(B27="K",B27="U",B27="SU"),(Vorgabe!$E$1/COUNTIF(Vorgabe!$E$6:$E$12,Vorgabe!$F$2)*24),IF(C27="",0,(E27-C27-D27)*24)))</f>
        <v>0</v>
      </c>
      <c r="G27" s="17">
        <f>IF(A27="","",IF(OR(B27="F",B27="x"),0,Vorgabe!$E$1/COUNTIF(Vorgabe!$E$6:$E$12,Vorgabe!$F$2)))</f>
        <v>0</v>
      </c>
      <c r="H27" s="18">
        <f t="shared" si="1"/>
        <v>0</v>
      </c>
      <c r="I27" s="18">
        <f t="shared" ca="1" si="2"/>
        <v>0</v>
      </c>
    </row>
    <row r="28" spans="1:9">
      <c r="A28" s="5">
        <f t="shared" si="0"/>
        <v>43759</v>
      </c>
      <c r="B28" s="6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/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IF(A28="","",IF(OR(B28="K",B28="U",B28="SU"),(Vorgabe!$E$1/COUNTIF(Vorgabe!$E$6:$E$12,Vorgabe!$F$2)*24),IF(C28="",0,(E28-C28-D28)*24)))</f>
        <v>0</v>
      </c>
      <c r="G28" s="17">
        <f>IF(A28="","",IF(OR(B28="F",B28="x"),0,Vorgabe!$E$1/COUNTIF(Vorgabe!$E$6:$E$12,Vorgabe!$F$2)))</f>
        <v>0.16666666666666669</v>
      </c>
      <c r="H28" s="18">
        <f t="shared" si="1"/>
        <v>-4</v>
      </c>
      <c r="I28" s="18">
        <f t="shared" ca="1" si="2"/>
        <v>0</v>
      </c>
    </row>
    <row r="29" spans="1:9">
      <c r="A29" s="5">
        <f t="shared" si="0"/>
        <v>43760</v>
      </c>
      <c r="B29" s="6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/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IF(A29="","",IF(OR(B29="K",B29="U",B29="SU"),(Vorgabe!$E$1/COUNTIF(Vorgabe!$E$6:$E$12,Vorgabe!$F$2)*24),IF(C29="",0,(E29-C29-D29)*24)))</f>
        <v>0</v>
      </c>
      <c r="G29" s="17">
        <f>IF(A29="","",IF(OR(B29="F",B29="x"),0,Vorgabe!$E$1/COUNTIF(Vorgabe!$E$6:$E$12,Vorgabe!$F$2)))</f>
        <v>0.16666666666666669</v>
      </c>
      <c r="H29" s="18">
        <f t="shared" si="1"/>
        <v>-4</v>
      </c>
      <c r="I29" s="18">
        <f t="shared" ca="1" si="2"/>
        <v>0</v>
      </c>
    </row>
    <row r="30" spans="1:9">
      <c r="A30" s="5">
        <f t="shared" si="0"/>
        <v>43761</v>
      </c>
      <c r="B30" s="6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/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IF(A30="","",IF(OR(B30="K",B30="U",B30="SU"),(Vorgabe!$E$1/COUNTIF(Vorgabe!$E$6:$E$12,Vorgabe!$F$2)*24),IF(C30="",0,(E30-C30-D30)*24)))</f>
        <v>0</v>
      </c>
      <c r="G30" s="17">
        <f>IF(A30="","",IF(OR(B30="F",B30="x"),0,Vorgabe!$E$1/COUNTIF(Vorgabe!$E$6:$E$12,Vorgabe!$F$2)))</f>
        <v>0.16666666666666669</v>
      </c>
      <c r="H30" s="18">
        <f t="shared" si="1"/>
        <v>-4</v>
      </c>
      <c r="I30" s="18">
        <f t="shared" ca="1" si="2"/>
        <v>0</v>
      </c>
    </row>
    <row r="31" spans="1:9">
      <c r="A31" s="5">
        <f t="shared" si="0"/>
        <v>43762</v>
      </c>
      <c r="B31" s="6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/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IF(A31="","",IF(OR(B31="K",B31="U",B31="SU"),(Vorgabe!$E$1/COUNTIF(Vorgabe!$E$6:$E$12,Vorgabe!$F$2)*24),IF(C31="",0,(E31-C31-D31)*24)))</f>
        <v>0</v>
      </c>
      <c r="G31" s="17">
        <f>IF(A31="","",IF(OR(B31="F",B31="x"),0,Vorgabe!$E$1/COUNTIF(Vorgabe!$E$6:$E$12,Vorgabe!$F$2)))</f>
        <v>0.16666666666666669</v>
      </c>
      <c r="H31" s="18">
        <f t="shared" si="1"/>
        <v>-4</v>
      </c>
      <c r="I31" s="18">
        <f t="shared" ca="1" si="2"/>
        <v>0</v>
      </c>
    </row>
    <row r="32" spans="1:9">
      <c r="A32" s="5">
        <f t="shared" si="0"/>
        <v>43763</v>
      </c>
      <c r="B32" s="6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/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IF(A32="","",IF(OR(B32="K",B32="U",B32="SU"),(Vorgabe!$E$1/COUNTIF(Vorgabe!$E$6:$E$12,Vorgabe!$F$2)*24),IF(C32="",0,(E32-C32-D32)*24)))</f>
        <v>0</v>
      </c>
      <c r="G32" s="17">
        <f>IF(A32="","",IF(OR(B32="F",B32="x"),0,Vorgabe!$E$1/COUNTIF(Vorgabe!$E$6:$E$12,Vorgabe!$F$2)))</f>
        <v>0.16666666666666669</v>
      </c>
      <c r="H32" s="18">
        <f t="shared" si="1"/>
        <v>-4</v>
      </c>
      <c r="I32" s="18">
        <f t="shared" ca="1" si="2"/>
        <v>0</v>
      </c>
    </row>
    <row r="33" spans="1:9">
      <c r="A33" s="5">
        <f t="shared" si="0"/>
        <v>43764</v>
      </c>
      <c r="B33" s="6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>x</v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IF(A33="","",IF(OR(B33="K",B33="U",B33="SU"),(Vorgabe!$E$1/COUNTIF(Vorgabe!$E$6:$E$12,Vorgabe!$F$2)*24),IF(C33="",0,(E33-C33-D33)*24)))</f>
        <v>0</v>
      </c>
      <c r="G33" s="17">
        <f>IF(A33="","",IF(OR(B33="F",B33="x"),0,Vorgabe!$E$1/COUNTIF(Vorgabe!$E$6:$E$12,Vorgabe!$F$2)))</f>
        <v>0</v>
      </c>
      <c r="H33" s="18">
        <f t="shared" si="1"/>
        <v>0</v>
      </c>
      <c r="I33" s="18">
        <f t="shared" ca="1" si="2"/>
        <v>0</v>
      </c>
    </row>
    <row r="34" spans="1:9">
      <c r="A34" s="5">
        <f t="shared" si="0"/>
        <v>43765</v>
      </c>
      <c r="B34" s="6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>x</v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IF(A34="","",IF(OR(B34="K",B34="U",B34="SU"),(Vorgabe!$E$1/COUNTIF(Vorgabe!$E$6:$E$12,Vorgabe!$F$2)*24),IF(C34="",0,(E34-C34-D34)*24)))</f>
        <v>0</v>
      </c>
      <c r="G34" s="17">
        <f>IF(A34="","",IF(OR(B34="F",B34="x"),0,Vorgabe!$E$1/COUNTIF(Vorgabe!$E$6:$E$12,Vorgabe!$F$2)))</f>
        <v>0</v>
      </c>
      <c r="H34" s="18">
        <f t="shared" si="1"/>
        <v>0</v>
      </c>
      <c r="I34" s="18">
        <f t="shared" ca="1" si="2"/>
        <v>0</v>
      </c>
    </row>
    <row r="35" spans="1:9">
      <c r="A35" s="5">
        <f t="shared" si="0"/>
        <v>43766</v>
      </c>
      <c r="B35" s="6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/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IF(A35="","",IF(OR(B35="K",B35="U",B35="SU"),(Vorgabe!$E$1/COUNTIF(Vorgabe!$E$6:$E$12,Vorgabe!$F$2)*24),IF(C35="",0,(E35-C35-D35)*24)))</f>
        <v>0</v>
      </c>
      <c r="G35" s="17">
        <f>IF(A35="","",IF(OR(B35="F",B35="x"),0,Vorgabe!$E$1/COUNTIF(Vorgabe!$E$6:$E$12,Vorgabe!$F$2)))</f>
        <v>0.16666666666666669</v>
      </c>
      <c r="H35" s="18">
        <f t="shared" si="1"/>
        <v>-4</v>
      </c>
      <c r="I35" s="18">
        <f t="shared" ca="1" si="2"/>
        <v>0</v>
      </c>
    </row>
    <row r="36" spans="1:9">
      <c r="A36" s="5">
        <f>IF(A35=EOMONTH(A35,0),"",A35+1)</f>
        <v>43767</v>
      </c>
      <c r="B36" s="6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/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>
        <f>IF(A36="","",IF(OR(B36="K",B36="U",B36="SU"),(Vorgabe!$E$1/COUNTIF(Vorgabe!$E$6:$E$12,Vorgabe!$F$2)*24),IF(C36="",0,(E36-C36-D36)*24)))</f>
        <v>0</v>
      </c>
      <c r="G36" s="17">
        <f>IF(A36="","",IF(OR(B36="F",B36="x"),0,Vorgabe!$E$1/COUNTIF(Vorgabe!$E$6:$E$12,Vorgabe!$F$2)))</f>
        <v>0.16666666666666669</v>
      </c>
      <c r="H36" s="18">
        <f t="shared" si="1"/>
        <v>-4</v>
      </c>
      <c r="I36" s="18">
        <f t="shared" ca="1" si="2"/>
        <v>0</v>
      </c>
    </row>
    <row r="37" spans="1:9">
      <c r="A37" s="5">
        <f>IF(A36="","",IF(A36=EOMONTH(A36,0),"",A36+1))</f>
        <v>43768</v>
      </c>
      <c r="B37" s="6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/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>
        <f>IF(A37="","",IF(OR(B37="K",B37="U",B37="SU"),(Vorgabe!$E$1/COUNTIF(Vorgabe!$E$6:$E$12,Vorgabe!$F$2)*24),IF(C37="",0,(E37-C37-D37)*24)))</f>
        <v>0</v>
      </c>
      <c r="G37" s="17">
        <f>IF(A37="","",IF(OR(B37="F",B37="x"),0,Vorgabe!$E$1/COUNTIF(Vorgabe!$E$6:$E$12,Vorgabe!$F$2)))</f>
        <v>0.16666666666666669</v>
      </c>
      <c r="H37" s="18">
        <f t="shared" si="1"/>
        <v>-4</v>
      </c>
      <c r="I37" s="18">
        <f t="shared" ca="1" si="2"/>
        <v>0</v>
      </c>
    </row>
    <row r="38" spans="1:9">
      <c r="A38" s="5">
        <f>IF(A37="","",IF(A37=EOMONTH(A37,0),"",A37+1))</f>
        <v>43769</v>
      </c>
      <c r="B38" s="6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/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>
        <f>IF(A38="","",IF(OR(B38="K",B38="U",B38="SU"),(Vorgabe!$E$1/COUNTIF(Vorgabe!$E$6:$E$12,Vorgabe!$F$2)*24),IF(C38="",0,(E38-C38-D38)*24)))</f>
        <v>0</v>
      </c>
      <c r="G38" s="17">
        <f>IF(A38="","",IF(OR(B38="F",B38="x"),0,Vorgabe!$E$1/COUNTIF(Vorgabe!$E$6:$E$12,Vorgabe!$F$2)))</f>
        <v>0.16666666666666669</v>
      </c>
      <c r="H38" s="18">
        <f t="shared" si="1"/>
        <v>-4</v>
      </c>
      <c r="I38" s="18">
        <f t="shared" ca="1" si="2"/>
        <v>0</v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87.999999999999972</v>
      </c>
      <c r="H39" s="14">
        <f>SUM(H8:H38)</f>
        <v>-88</v>
      </c>
      <c r="I39" s="14">
        <f ca="1">IF(AND(A37&gt;TODAY(),MONTH(TODAY())=MONTH(A1)),VLOOKUP(TODAY(),A8:I38,9,TRUE),IF(OR(MONTH(TODAY())&lt;MONTH(A1),YEAR(TODAY())&lt;YEAR(A1)),I5,F39-G39+I5))</f>
        <v>0</v>
      </c>
    </row>
  </sheetData>
  <conditionalFormatting sqref="A14">
    <cfRule type="expression" dxfId="31" priority="5">
      <formula>"B14=""x"""</formula>
    </cfRule>
  </conditionalFormatting>
  <conditionalFormatting sqref="H8:H39">
    <cfRule type="cellIs" dxfId="30" priority="6" operator="lessThan">
      <formula>0</formula>
    </cfRule>
  </conditionalFormatting>
  <conditionalFormatting sqref="I8:I38">
    <cfRule type="cellIs" dxfId="29" priority="4" operator="lessThan">
      <formula>0</formula>
    </cfRule>
  </conditionalFormatting>
  <conditionalFormatting sqref="I39">
    <cfRule type="cellIs" dxfId="2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I39"/>
  <sheetViews>
    <sheetView workbookViewId="0">
      <selection activeCell="I39" sqref="I39"/>
    </sheetView>
  </sheetViews>
  <sheetFormatPr baseColWidth="10" defaultRowHeight="16"/>
  <cols>
    <col min="1" max="1" width="27.33203125" style="1" bestFit="1" customWidth="1"/>
    <col min="2" max="5" width="9.1640625" style="1" customWidth="1"/>
    <col min="6" max="6" width="9" style="1" bestFit="1" customWidth="1"/>
    <col min="7" max="7" width="9.1640625" style="1" customWidth="1"/>
    <col min="8" max="8" width="12.33203125" style="1" bestFit="1" customWidth="1"/>
    <col min="9" max="9" width="18.6640625" style="1" bestFit="1" customWidth="1"/>
  </cols>
  <sheetData>
    <row r="1" spans="1:9">
      <c r="A1" s="22">
        <f>A8</f>
        <v>43770</v>
      </c>
      <c r="B1" s="7"/>
      <c r="C1" s="7"/>
      <c r="D1" s="7"/>
      <c r="E1" s="7"/>
      <c r="F1" s="7"/>
      <c r="G1" s="7"/>
      <c r="H1" s="8" t="s">
        <v>74</v>
      </c>
      <c r="I1" s="78">
        <v>0.66666666666666663</v>
      </c>
    </row>
    <row r="2" spans="1:9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15">
        <v>2</v>
      </c>
    </row>
    <row r="3" spans="1:9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>
      <c r="A5" s="8" t="s">
        <v>16</v>
      </c>
      <c r="B5" s="9">
        <f>Oktober!B5-COUNTIF(B8:B38,"U")</f>
        <v>0</v>
      </c>
      <c r="C5" s="7"/>
      <c r="D5" s="7"/>
      <c r="E5" s="7"/>
      <c r="F5" s="7"/>
      <c r="G5" s="9"/>
      <c r="H5" s="8" t="s">
        <v>17</v>
      </c>
      <c r="I5" s="15">
        <f ca="1">Oktober!I39</f>
        <v>0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9">
      <c r="A8" s="12">
        <f>EDATE(Vorgabe!B4,10)</f>
        <v>43770</v>
      </c>
      <c r="B8" s="44" t="str">
        <f>IF(A8="","",IF(COUNTIF(Vorgabe!$J$1:$J$28,A8),"F"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/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IF(A8="","",IF(OR(B8="K",B8="U",B8="SU"),(Vorgabe!$E$1/COUNTIF(Vorgabe!$E$6:$E$12,Vorgabe!$F$2)*24),IF(C8="",0,(E8-C8-D8)*24)))</f>
        <v>0</v>
      </c>
      <c r="G8" s="17">
        <f>IF(A8="","",IF(OR(B8="F",B8="x"),0,Vorgabe!$E$1/COUNTIF(Vorgabe!$E$6:$E$12,Vorgabe!$F$2)))</f>
        <v>0.16666666666666669</v>
      </c>
      <c r="H8" s="18">
        <f>IF(A8="","",F8-G8*24)</f>
        <v>-4</v>
      </c>
      <c r="I8" s="18">
        <f ca="1">IF(A8="","",IF(A8&gt;TODAY(),I5,H8+I5))</f>
        <v>0</v>
      </c>
    </row>
    <row r="9" spans="1:9">
      <c r="A9" s="5">
        <f t="shared" ref="A9:A35" si="0">A8+1</f>
        <v>43771</v>
      </c>
      <c r="B9" s="44" t="str">
        <f>IF(A9="","",IF(COUNTIF(Vorgabe!$J$1:$J$28,A9),"F",IF(AND(WEEKDAY(A9,2)=1,Vorgabe!$E$6*1=0),"x",IF(AND(WEEKDAY(A9,2)=2,Vorgabe!$E$7*1=0),"x",IF(AND(WEEKDAY(A9,2)=3,Vorgabe!$E$8*1=0),"x",IF(AND(WEEKDAY(A9,2)=4,Vorgabe!$E$9*1=0),"x",IF(AND(WEEKDAY(A9,2)=5,Vorgabe!$E$10*1=0),"x",IF(WEEKDAY(A9,2)=6,"x",IF(WEEKDAY(A9,2)=7,"x","")))))))))</f>
        <v>x</v>
      </c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IF(A9="","",IF(OR(B9="K",B9="U",B9="SU"),(Vorgabe!$E$1/COUNTIF(Vorgabe!$E$6:$E$12,Vorgabe!$F$2)*24),IF(C9="",0,(E9-C9-D9)*24)))</f>
        <v>0</v>
      </c>
      <c r="G9" s="17">
        <f>IF(A9="","",IF(OR(B9="F",B9="x"),0,Vorgabe!$E$1/COUNTIF(Vorgabe!$E$6:$E$12,Vorgabe!$F$2)))</f>
        <v>0</v>
      </c>
      <c r="H9" s="18">
        <f t="shared" ref="H9:H38" si="1">IF(A9="","",F9-G9*24)</f>
        <v>0</v>
      </c>
      <c r="I9" s="18">
        <f ca="1">IF(A9="","",IF(A9&gt;TODAY(),I8,H9+I8))</f>
        <v>0</v>
      </c>
    </row>
    <row r="10" spans="1:9">
      <c r="A10" s="5">
        <f t="shared" si="0"/>
        <v>43772</v>
      </c>
      <c r="B10" s="44" t="str">
        <f>IF(A10="","",IF(COUNTIF(Vorgabe!$J$1:$J$28,A10),"F",IF(AND(WEEKDAY(A10,2)=1,Vorgabe!$E$6*1=0),"x",IF(AND(WEEKDAY(A10,2)=2,Vorgabe!$E$7*1=0),"x",IF(AND(WEEKDAY(A10,2)=3,Vorgabe!$E$8*1=0),"x",IF(AND(WEEKDAY(A10,2)=4,Vorgabe!$E$9*1=0),"x",IF(AND(WEEKDAY(A10,2)=5,Vorgabe!$E$10*1=0),"x",IF(WEEKDAY(A10,2)=6,"x",IF(WEEKDAY(A10,2)=7,"x","")))))))))</f>
        <v>x</v>
      </c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IF(A10="","",IF(OR(B10="K",B10="U",B10="SU"),(Vorgabe!$E$1/COUNTIF(Vorgabe!$E$6:$E$12,Vorgabe!$F$2)*24),IF(C10="",0,(E10-C10-D10)*24)))</f>
        <v>0</v>
      </c>
      <c r="G10" s="17">
        <f>IF(A10="","",IF(OR(B10="F",B10="x"),0,Vorgabe!$E$1/COUNTIF(Vorgabe!$E$6:$E$12,Vorgabe!$F$2)))</f>
        <v>0</v>
      </c>
      <c r="H10" s="18">
        <f t="shared" si="1"/>
        <v>0</v>
      </c>
      <c r="I10" s="18">
        <f t="shared" ref="I10:I38" ca="1" si="2">IF(A10="","",IF(A10&gt;TODAY(),I9,H10+I9))</f>
        <v>0</v>
      </c>
    </row>
    <row r="11" spans="1:9">
      <c r="A11" s="5">
        <f t="shared" si="0"/>
        <v>43773</v>
      </c>
      <c r="B11" s="44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/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IF(A11="","",IF(OR(B11="K",B11="U",B11="SU"),(Vorgabe!$E$1/COUNTIF(Vorgabe!$E$6:$E$12,Vorgabe!$F$2)*24),IF(C11="",0,(E11-C11-D11)*24)))</f>
        <v>0</v>
      </c>
      <c r="G11" s="17">
        <f>IF(A11="","",IF(OR(B11="F",B11="x"),0,Vorgabe!$E$1/COUNTIF(Vorgabe!$E$6:$E$12,Vorgabe!$F$2)))</f>
        <v>0.16666666666666669</v>
      </c>
      <c r="H11" s="18">
        <f t="shared" si="1"/>
        <v>-4</v>
      </c>
      <c r="I11" s="18">
        <f t="shared" ca="1" si="2"/>
        <v>0</v>
      </c>
    </row>
    <row r="12" spans="1:9">
      <c r="A12" s="5">
        <f t="shared" si="0"/>
        <v>43774</v>
      </c>
      <c r="B12" s="44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/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IF(A12="","",IF(OR(B12="K",B12="U",B12="SU"),(Vorgabe!$E$1/COUNTIF(Vorgabe!$E$6:$E$12,Vorgabe!$F$2)*24),IF(C12="",0,(E12-C12-D12)*24)))</f>
        <v>0</v>
      </c>
      <c r="G12" s="17">
        <f>IF(A12="","",IF(OR(B12="F",B12="x"),0,Vorgabe!$E$1/COUNTIF(Vorgabe!$E$6:$E$12,Vorgabe!$F$2)))</f>
        <v>0.16666666666666669</v>
      </c>
      <c r="H12" s="18">
        <f t="shared" si="1"/>
        <v>-4</v>
      </c>
      <c r="I12" s="18">
        <f t="shared" ca="1" si="2"/>
        <v>0</v>
      </c>
    </row>
    <row r="13" spans="1:9">
      <c r="A13" s="5">
        <f t="shared" si="0"/>
        <v>43775</v>
      </c>
      <c r="B13" s="44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/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IF(A13="","",IF(OR(B13="K",B13="U",B13="SU"),(Vorgabe!$E$1/COUNTIF(Vorgabe!$E$6:$E$12,Vorgabe!$F$2)*24),IF(C13="",0,(E13-C13-D13)*24)))</f>
        <v>0</v>
      </c>
      <c r="G13" s="17">
        <f>IF(A13="","",IF(OR(B13="F",B13="x"),0,Vorgabe!$E$1/COUNTIF(Vorgabe!$E$6:$E$12,Vorgabe!$F$2)))</f>
        <v>0.16666666666666669</v>
      </c>
      <c r="H13" s="18">
        <f t="shared" si="1"/>
        <v>-4</v>
      </c>
      <c r="I13" s="18">
        <f t="shared" ca="1" si="2"/>
        <v>0</v>
      </c>
    </row>
    <row r="14" spans="1:9">
      <c r="A14" s="5">
        <f t="shared" si="0"/>
        <v>43776</v>
      </c>
      <c r="B14" s="44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/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IF(A14="","",IF(OR(B14="K",B14="U",B14="SU"),(Vorgabe!$E$1/COUNTIF(Vorgabe!$E$6:$E$12,Vorgabe!$F$2)*24),IF(C14="",0,(E14-C14-D14)*24)))</f>
        <v>0</v>
      </c>
      <c r="G14" s="17">
        <f>IF(A14="","",IF(OR(B14="F",B14="x"),0,Vorgabe!$E$1/COUNTIF(Vorgabe!$E$6:$E$12,Vorgabe!$F$2)))</f>
        <v>0.16666666666666669</v>
      </c>
      <c r="H14" s="18">
        <f t="shared" si="1"/>
        <v>-4</v>
      </c>
      <c r="I14" s="18">
        <f t="shared" ca="1" si="2"/>
        <v>0</v>
      </c>
    </row>
    <row r="15" spans="1:9">
      <c r="A15" s="5">
        <f t="shared" si="0"/>
        <v>43777</v>
      </c>
      <c r="B15" s="44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/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IF(A15="","",IF(OR(B15="K",B15="U",B15="SU"),(Vorgabe!$E$1/COUNTIF(Vorgabe!$E$6:$E$12,Vorgabe!$F$2)*24),IF(C15="",0,(E15-C15-D15)*24)))</f>
        <v>0</v>
      </c>
      <c r="G15" s="17">
        <f>IF(A15="","",IF(OR(B15="F",B15="x"),0,Vorgabe!$E$1/COUNTIF(Vorgabe!$E$6:$E$12,Vorgabe!$F$2)))</f>
        <v>0.16666666666666669</v>
      </c>
      <c r="H15" s="18">
        <f t="shared" si="1"/>
        <v>-4</v>
      </c>
      <c r="I15" s="18">
        <f t="shared" ca="1" si="2"/>
        <v>0</v>
      </c>
    </row>
    <row r="16" spans="1:9">
      <c r="A16" s="5">
        <f t="shared" si="0"/>
        <v>43778</v>
      </c>
      <c r="B16" s="44" t="str">
        <f>IF(A16="","",IF(COUNTIF(Vorgabe!$J$1:$J$28,A16),"F",IF(AND(WEEKDAY(A16,2)=1,Vorgabe!$E$6*1=0),"x",IF(AND(WEEKDAY(A16,2)=2,Vorgabe!$E$7*1=0),"x",IF(AND(WEEKDAY(A16,2)=3,Vorgabe!$E$8*1=0),"x",IF(AND(WEEKDAY(A16,2)=4,Vorgabe!$E$9*1=0),"x",IF(AND(WEEKDAY(A16,2)=5,Vorgabe!$E$10*1=0),"x",IF(WEEKDAY(A16,2)=6,"x",IF(WEEKDAY(A16,2)=7,"x","")))))))))</f>
        <v>x</v>
      </c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IF(A16="","",IF(OR(B16="K",B16="U",B16="SU"),(Vorgabe!$E$1/COUNTIF(Vorgabe!$E$6:$E$12,Vorgabe!$F$2)*24),IF(C16="",0,(E16-C16-D16)*24)))</f>
        <v>0</v>
      </c>
      <c r="G16" s="17">
        <f>IF(A16="","",IF(OR(B16="F",B16="x"),0,Vorgabe!$E$1/COUNTIF(Vorgabe!$E$6:$E$12,Vorgabe!$F$2)))</f>
        <v>0</v>
      </c>
      <c r="H16" s="18">
        <f t="shared" si="1"/>
        <v>0</v>
      </c>
      <c r="I16" s="18">
        <f t="shared" ca="1" si="2"/>
        <v>0</v>
      </c>
    </row>
    <row r="17" spans="1:9">
      <c r="A17" s="5">
        <f t="shared" si="0"/>
        <v>43779</v>
      </c>
      <c r="B17" s="44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>x</v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IF(A17="","",IF(OR(B17="K",B17="U",B17="SU"),(Vorgabe!$E$1/COUNTIF(Vorgabe!$E$6:$E$12,Vorgabe!$F$2)*24),IF(C17="",0,(E17-C17-D17)*24)))</f>
        <v>0</v>
      </c>
      <c r="G17" s="17">
        <f>IF(A17="","",IF(OR(B17="F",B17="x"),0,Vorgabe!$E$1/COUNTIF(Vorgabe!$E$6:$E$12,Vorgabe!$F$2)))</f>
        <v>0</v>
      </c>
      <c r="H17" s="18">
        <f t="shared" si="1"/>
        <v>0</v>
      </c>
      <c r="I17" s="18">
        <f t="shared" ca="1" si="2"/>
        <v>0</v>
      </c>
    </row>
    <row r="18" spans="1:9">
      <c r="A18" s="5">
        <f t="shared" si="0"/>
        <v>43780</v>
      </c>
      <c r="B18" s="44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/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IF(A18="","",IF(OR(B18="K",B18="U",B18="SU"),(Vorgabe!$E$1/COUNTIF(Vorgabe!$E$6:$E$12,Vorgabe!$F$2)*24),IF(C18="",0,(E18-C18-D18)*24)))</f>
        <v>0</v>
      </c>
      <c r="G18" s="17">
        <f>IF(A18="","",IF(OR(B18="F",B18="x"),0,Vorgabe!$E$1/COUNTIF(Vorgabe!$E$6:$E$12,Vorgabe!$F$2)))</f>
        <v>0.16666666666666669</v>
      </c>
      <c r="H18" s="18">
        <f t="shared" si="1"/>
        <v>-4</v>
      </c>
      <c r="I18" s="18">
        <f t="shared" ca="1" si="2"/>
        <v>0</v>
      </c>
    </row>
    <row r="19" spans="1:9">
      <c r="A19" s="5">
        <f t="shared" si="0"/>
        <v>43781</v>
      </c>
      <c r="B19" s="44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/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IF(A19="","",IF(OR(B19="K",B19="U",B19="SU"),(Vorgabe!$E$1/COUNTIF(Vorgabe!$E$6:$E$12,Vorgabe!$F$2)*24),IF(C19="",0,(E19-C19-D19)*24)))</f>
        <v>0</v>
      </c>
      <c r="G19" s="17">
        <f>IF(A19="","",IF(OR(B19="F",B19="x"),0,Vorgabe!$E$1/COUNTIF(Vorgabe!$E$6:$E$12,Vorgabe!$F$2)))</f>
        <v>0.16666666666666669</v>
      </c>
      <c r="H19" s="18">
        <f t="shared" si="1"/>
        <v>-4</v>
      </c>
      <c r="I19" s="18">
        <f t="shared" ca="1" si="2"/>
        <v>0</v>
      </c>
    </row>
    <row r="20" spans="1:9">
      <c r="A20" s="5">
        <f t="shared" si="0"/>
        <v>43782</v>
      </c>
      <c r="B20" s="44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/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IF(A20="","",IF(OR(B20="K",B20="U",B20="SU"),(Vorgabe!$E$1/COUNTIF(Vorgabe!$E$6:$E$12,Vorgabe!$F$2)*24),IF(C20="",0,(E20-C20-D20)*24)))</f>
        <v>0</v>
      </c>
      <c r="G20" s="17">
        <f>IF(A20="","",IF(OR(B20="F",B20="x"),0,Vorgabe!$E$1/COUNTIF(Vorgabe!$E$6:$E$12,Vorgabe!$F$2)))</f>
        <v>0.16666666666666669</v>
      </c>
      <c r="H20" s="18">
        <f t="shared" si="1"/>
        <v>-4</v>
      </c>
      <c r="I20" s="18">
        <f t="shared" ca="1" si="2"/>
        <v>0</v>
      </c>
    </row>
    <row r="21" spans="1:9">
      <c r="A21" s="5">
        <f t="shared" si="0"/>
        <v>43783</v>
      </c>
      <c r="B21" s="44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/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IF(A21="","",IF(OR(B21="K",B21="U",B21="SU"),(Vorgabe!$E$1/COUNTIF(Vorgabe!$E$6:$E$12,Vorgabe!$F$2)*24),IF(C21="",0,(E21-C21-D21)*24)))</f>
        <v>0</v>
      </c>
      <c r="G21" s="17">
        <f>IF(A21="","",IF(OR(B21="F",B21="x"),0,Vorgabe!$E$1/COUNTIF(Vorgabe!$E$6:$E$12,Vorgabe!$F$2)))</f>
        <v>0.16666666666666669</v>
      </c>
      <c r="H21" s="18">
        <f t="shared" si="1"/>
        <v>-4</v>
      </c>
      <c r="I21" s="18">
        <f t="shared" ca="1" si="2"/>
        <v>0</v>
      </c>
    </row>
    <row r="22" spans="1:9">
      <c r="A22" s="5">
        <f t="shared" si="0"/>
        <v>43784</v>
      </c>
      <c r="B22" s="44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/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IF(A22="","",IF(OR(B22="K",B22="U",B22="SU"),(Vorgabe!$E$1/COUNTIF(Vorgabe!$E$6:$E$12,Vorgabe!$F$2)*24),IF(C22="",0,(E22-C22-D22)*24)))</f>
        <v>0</v>
      </c>
      <c r="G22" s="17">
        <f>IF(A22="","",IF(OR(B22="F",B22="x"),0,Vorgabe!$E$1/COUNTIF(Vorgabe!$E$6:$E$12,Vorgabe!$F$2)))</f>
        <v>0.16666666666666669</v>
      </c>
      <c r="H22" s="18">
        <f t="shared" si="1"/>
        <v>-4</v>
      </c>
      <c r="I22" s="18">
        <f t="shared" ca="1" si="2"/>
        <v>0</v>
      </c>
    </row>
    <row r="23" spans="1:9">
      <c r="A23" s="5">
        <f t="shared" si="0"/>
        <v>43785</v>
      </c>
      <c r="B23" s="44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>x</v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IF(A23="","",IF(OR(B23="K",B23="U",B23="SU"),(Vorgabe!$E$1/COUNTIF(Vorgabe!$E$6:$E$12,Vorgabe!$F$2)*24),IF(C23="",0,(E23-C23-D23)*24)))</f>
        <v>0</v>
      </c>
      <c r="G23" s="17">
        <f>IF(A23="","",IF(OR(B23="F",B23="x"),0,Vorgabe!$E$1/COUNTIF(Vorgabe!$E$6:$E$12,Vorgabe!$F$2)))</f>
        <v>0</v>
      </c>
      <c r="H23" s="18">
        <f t="shared" si="1"/>
        <v>0</v>
      </c>
      <c r="I23" s="18">
        <f t="shared" ca="1" si="2"/>
        <v>0</v>
      </c>
    </row>
    <row r="24" spans="1:9">
      <c r="A24" s="5">
        <f t="shared" si="0"/>
        <v>43786</v>
      </c>
      <c r="B24" s="44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>x</v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IF(A24="","",IF(OR(B24="K",B24="U",B24="SU"),(Vorgabe!$E$1/COUNTIF(Vorgabe!$E$6:$E$12,Vorgabe!$F$2)*24),IF(C24="",0,(E24-C24-D24)*24)))</f>
        <v>0</v>
      </c>
      <c r="G24" s="17">
        <f>IF(A24="","",IF(OR(B24="F",B24="x"),0,Vorgabe!$E$1/COUNTIF(Vorgabe!$E$6:$E$12,Vorgabe!$F$2)))</f>
        <v>0</v>
      </c>
      <c r="H24" s="18">
        <f t="shared" si="1"/>
        <v>0</v>
      </c>
      <c r="I24" s="18">
        <f t="shared" ca="1" si="2"/>
        <v>0</v>
      </c>
    </row>
    <row r="25" spans="1:9">
      <c r="A25" s="5">
        <f t="shared" si="0"/>
        <v>43787</v>
      </c>
      <c r="B25" s="44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/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IF(A25="","",IF(OR(B25="K",B25="U",B25="SU"),(Vorgabe!$E$1/COUNTIF(Vorgabe!$E$6:$E$12,Vorgabe!$F$2)*24),IF(C25="",0,(E25-C25-D25)*24)))</f>
        <v>0</v>
      </c>
      <c r="G25" s="17">
        <f>IF(A25="","",IF(OR(B25="F",B25="x"),0,Vorgabe!$E$1/COUNTIF(Vorgabe!$E$6:$E$12,Vorgabe!$F$2)))</f>
        <v>0.16666666666666669</v>
      </c>
      <c r="H25" s="18">
        <f t="shared" si="1"/>
        <v>-4</v>
      </c>
      <c r="I25" s="18">
        <f t="shared" ca="1" si="2"/>
        <v>0</v>
      </c>
    </row>
    <row r="26" spans="1:9">
      <c r="A26" s="5">
        <f t="shared" si="0"/>
        <v>43788</v>
      </c>
      <c r="B26" s="44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/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IF(A26="","",IF(OR(B26="K",B26="U",B26="SU"),(Vorgabe!$E$1/COUNTIF(Vorgabe!$E$6:$E$12,Vorgabe!$F$2)*24),IF(C26="",0,(E26-C26-D26)*24)))</f>
        <v>0</v>
      </c>
      <c r="G26" s="17">
        <f>IF(A26="","",IF(OR(B26="F",B26="x"),0,Vorgabe!$E$1/COUNTIF(Vorgabe!$E$6:$E$12,Vorgabe!$F$2)))</f>
        <v>0.16666666666666669</v>
      </c>
      <c r="H26" s="18">
        <f t="shared" si="1"/>
        <v>-4</v>
      </c>
      <c r="I26" s="18">
        <f t="shared" ca="1" si="2"/>
        <v>0</v>
      </c>
    </row>
    <row r="27" spans="1:9">
      <c r="A27" s="5">
        <f t="shared" si="0"/>
        <v>43789</v>
      </c>
      <c r="B27" s="44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/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IF(A27="","",IF(OR(B27="K",B27="U",B27="SU"),(Vorgabe!$E$1/COUNTIF(Vorgabe!$E$6:$E$12,Vorgabe!$F$2)*24),IF(C27="",0,(E27-C27-D27)*24)))</f>
        <v>0</v>
      </c>
      <c r="G27" s="17">
        <f>IF(A27="","",IF(OR(B27="F",B27="x"),0,Vorgabe!$E$1/COUNTIF(Vorgabe!$E$6:$E$12,Vorgabe!$F$2)))</f>
        <v>0.16666666666666669</v>
      </c>
      <c r="H27" s="18">
        <f t="shared" si="1"/>
        <v>-4</v>
      </c>
      <c r="I27" s="18">
        <f t="shared" ca="1" si="2"/>
        <v>0</v>
      </c>
    </row>
    <row r="28" spans="1:9">
      <c r="A28" s="5">
        <f t="shared" si="0"/>
        <v>43790</v>
      </c>
      <c r="B28" s="44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/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IF(A28="","",IF(OR(B28="K",B28="U",B28="SU"),(Vorgabe!$E$1/COUNTIF(Vorgabe!$E$6:$E$12,Vorgabe!$F$2)*24),IF(C28="",0,(E28-C28-D28)*24)))</f>
        <v>0</v>
      </c>
      <c r="G28" s="17">
        <f>IF(A28="","",IF(OR(B28="F",B28="x"),0,Vorgabe!$E$1/COUNTIF(Vorgabe!$E$6:$E$12,Vorgabe!$F$2)))</f>
        <v>0.16666666666666669</v>
      </c>
      <c r="H28" s="18">
        <f t="shared" si="1"/>
        <v>-4</v>
      </c>
      <c r="I28" s="18">
        <f t="shared" ca="1" si="2"/>
        <v>0</v>
      </c>
    </row>
    <row r="29" spans="1:9">
      <c r="A29" s="5">
        <f t="shared" si="0"/>
        <v>43791</v>
      </c>
      <c r="B29" s="44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/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IF(A29="","",IF(OR(B29="K",B29="U",B29="SU"),(Vorgabe!$E$1/COUNTIF(Vorgabe!$E$6:$E$12,Vorgabe!$F$2)*24),IF(C29="",0,(E29-C29-D29)*24)))</f>
        <v>0</v>
      </c>
      <c r="G29" s="17">
        <f>IF(A29="","",IF(OR(B29="F",B29="x"),0,Vorgabe!$E$1/COUNTIF(Vorgabe!$E$6:$E$12,Vorgabe!$F$2)))</f>
        <v>0.16666666666666669</v>
      </c>
      <c r="H29" s="18">
        <f t="shared" si="1"/>
        <v>-4</v>
      </c>
      <c r="I29" s="18">
        <f t="shared" ca="1" si="2"/>
        <v>0</v>
      </c>
    </row>
    <row r="30" spans="1:9">
      <c r="A30" s="5">
        <f t="shared" si="0"/>
        <v>43792</v>
      </c>
      <c r="B30" s="44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>x</v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IF(A30="","",IF(OR(B30="K",B30="U",B30="SU"),(Vorgabe!$E$1/COUNTIF(Vorgabe!$E$6:$E$12,Vorgabe!$F$2)*24),IF(C30="",0,(E30-C30-D30)*24)))</f>
        <v>0</v>
      </c>
      <c r="G30" s="17">
        <f>IF(A30="","",IF(OR(B30="F",B30="x"),0,Vorgabe!$E$1/COUNTIF(Vorgabe!$E$6:$E$12,Vorgabe!$F$2)))</f>
        <v>0</v>
      </c>
      <c r="H30" s="18">
        <f t="shared" si="1"/>
        <v>0</v>
      </c>
      <c r="I30" s="18">
        <f t="shared" ca="1" si="2"/>
        <v>0</v>
      </c>
    </row>
    <row r="31" spans="1:9">
      <c r="A31" s="5">
        <f t="shared" si="0"/>
        <v>43793</v>
      </c>
      <c r="B31" s="44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>x</v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IF(A31="","",IF(OR(B31="K",B31="U",B31="SU"),(Vorgabe!$E$1/COUNTIF(Vorgabe!$E$6:$E$12,Vorgabe!$F$2)*24),IF(C31="",0,(E31-C31-D31)*24)))</f>
        <v>0</v>
      </c>
      <c r="G31" s="17">
        <f>IF(A31="","",IF(OR(B31="F",B31="x"),0,Vorgabe!$E$1/COUNTIF(Vorgabe!$E$6:$E$12,Vorgabe!$F$2)))</f>
        <v>0</v>
      </c>
      <c r="H31" s="18">
        <f t="shared" si="1"/>
        <v>0</v>
      </c>
      <c r="I31" s="18">
        <f t="shared" ca="1" si="2"/>
        <v>0</v>
      </c>
    </row>
    <row r="32" spans="1:9">
      <c r="A32" s="5">
        <f t="shared" si="0"/>
        <v>43794</v>
      </c>
      <c r="B32" s="44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/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IF(A32="","",IF(OR(B32="K",B32="U",B32="SU"),(Vorgabe!$E$1/COUNTIF(Vorgabe!$E$6:$E$12,Vorgabe!$F$2)*24),IF(C32="",0,(E32-C32-D32)*24)))</f>
        <v>0</v>
      </c>
      <c r="G32" s="17">
        <f>IF(A32="","",IF(OR(B32="F",B32="x"),0,Vorgabe!$E$1/COUNTIF(Vorgabe!$E$6:$E$12,Vorgabe!$F$2)))</f>
        <v>0.16666666666666669</v>
      </c>
      <c r="H32" s="18">
        <f t="shared" si="1"/>
        <v>-4</v>
      </c>
      <c r="I32" s="18">
        <f t="shared" ca="1" si="2"/>
        <v>0</v>
      </c>
    </row>
    <row r="33" spans="1:9">
      <c r="A33" s="5">
        <f t="shared" si="0"/>
        <v>43795</v>
      </c>
      <c r="B33" s="44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/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IF(A33="","",IF(OR(B33="K",B33="U",B33="SU"),(Vorgabe!$E$1/COUNTIF(Vorgabe!$E$6:$E$12,Vorgabe!$F$2)*24),IF(C33="",0,(E33-C33-D33)*24)))</f>
        <v>0</v>
      </c>
      <c r="G33" s="17">
        <f>IF(A33="","",IF(OR(B33="F",B33="x"),0,Vorgabe!$E$1/COUNTIF(Vorgabe!$E$6:$E$12,Vorgabe!$F$2)))</f>
        <v>0.16666666666666669</v>
      </c>
      <c r="H33" s="18">
        <f t="shared" si="1"/>
        <v>-4</v>
      </c>
      <c r="I33" s="18">
        <f t="shared" ca="1" si="2"/>
        <v>0</v>
      </c>
    </row>
    <row r="34" spans="1:9">
      <c r="A34" s="5">
        <f t="shared" si="0"/>
        <v>43796</v>
      </c>
      <c r="B34" s="44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/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IF(A34="","",IF(OR(B34="K",B34="U",B34="SU"),(Vorgabe!$E$1/COUNTIF(Vorgabe!$E$6:$E$12,Vorgabe!$F$2)*24),IF(C34="",0,(E34-C34-D34)*24)))</f>
        <v>0</v>
      </c>
      <c r="G34" s="17">
        <f>IF(A34="","",IF(OR(B34="F",B34="x"),0,Vorgabe!$E$1/COUNTIF(Vorgabe!$E$6:$E$12,Vorgabe!$F$2)))</f>
        <v>0.16666666666666669</v>
      </c>
      <c r="H34" s="18">
        <f t="shared" si="1"/>
        <v>-4</v>
      </c>
      <c r="I34" s="18">
        <f t="shared" ca="1" si="2"/>
        <v>0</v>
      </c>
    </row>
    <row r="35" spans="1:9">
      <c r="A35" s="5">
        <f t="shared" si="0"/>
        <v>43797</v>
      </c>
      <c r="B35" s="44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/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IF(A35="","",IF(OR(B35="K",B35="U",B35="SU"),(Vorgabe!$E$1/COUNTIF(Vorgabe!$E$6:$E$12,Vorgabe!$F$2)*24),IF(C35="",0,(E35-C35-D35)*24)))</f>
        <v>0</v>
      </c>
      <c r="G35" s="17">
        <f>IF(A35="","",IF(OR(B35="F",B35="x"),0,Vorgabe!$E$1/COUNTIF(Vorgabe!$E$6:$E$12,Vorgabe!$F$2)))</f>
        <v>0.16666666666666669</v>
      </c>
      <c r="H35" s="18">
        <f t="shared" si="1"/>
        <v>-4</v>
      </c>
      <c r="I35" s="18">
        <f t="shared" ca="1" si="2"/>
        <v>0</v>
      </c>
    </row>
    <row r="36" spans="1:9">
      <c r="A36" s="5">
        <f>IF(A35=EOMONTH(A35,0),"",A35+1)</f>
        <v>43798</v>
      </c>
      <c r="B36" s="44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/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>
        <f>IF(A36="","",IF(OR(B36="K",B36="U",B36="SU"),(Vorgabe!$E$1/COUNTIF(Vorgabe!$E$6:$E$12,Vorgabe!$F$2)*24),IF(C36="",0,(E36-C36-D36)*24)))</f>
        <v>0</v>
      </c>
      <c r="G36" s="17">
        <f>IF(A36="","",IF(OR(B36="F",B36="x"),0,Vorgabe!$E$1/COUNTIF(Vorgabe!$E$6:$E$12,Vorgabe!$F$2)))</f>
        <v>0.16666666666666669</v>
      </c>
      <c r="H36" s="18">
        <f t="shared" si="1"/>
        <v>-4</v>
      </c>
      <c r="I36" s="18">
        <f t="shared" ca="1" si="2"/>
        <v>0</v>
      </c>
    </row>
    <row r="37" spans="1:9">
      <c r="A37" s="5">
        <f>IF(A36="","",IF(A36=EOMONTH(A36,0),"",A36+1))</f>
        <v>43799</v>
      </c>
      <c r="B37" s="44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>x</v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>
        <f>IF(A37="","",IF(OR(B37="K",B37="U",B37="SU"),(Vorgabe!$E$1/COUNTIF(Vorgabe!$E$6:$E$12,Vorgabe!$F$2)*24),IF(C37="",0,(E37-C37-D37)*24)))</f>
        <v>0</v>
      </c>
      <c r="G37" s="17">
        <f>IF(A37="","",IF(OR(B37="F",B37="x"),0,Vorgabe!$E$1/COUNTIF(Vorgabe!$E$6:$E$12,Vorgabe!$F$2)))</f>
        <v>0</v>
      </c>
      <c r="H37" s="18">
        <f t="shared" si="1"/>
        <v>0</v>
      </c>
      <c r="I37" s="18">
        <f t="shared" ca="1" si="2"/>
        <v>0</v>
      </c>
    </row>
    <row r="38" spans="1:9">
      <c r="A38" s="5" t="str">
        <f>IF(A37="","",IF(A37=EOMONTH(A37,0),"",A37+1))</f>
        <v/>
      </c>
      <c r="B38" s="6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/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 t="str">
        <f>IF(A38="","",IF(OR(B38="K",B38="U",B38="SU"),(Vorgabe!$E$1/COUNTIF(Vorgabe!$E$6:$E$12,Vorgabe!$F$2)*24),IF(C38="",0,(E38-C38-D38)*24)))</f>
        <v/>
      </c>
      <c r="G38" s="17" t="str">
        <f>IF(A38="","",IF(OR(B38="F",B38="x"),0,Vorgabe!$E$1/COUNTIF(Vorgabe!$E$6:$E$12,Vorgabe!$F$2)))</f>
        <v/>
      </c>
      <c r="H38" s="18" t="str">
        <f t="shared" si="1"/>
        <v/>
      </c>
      <c r="I38" s="18" t="str">
        <f t="shared" ca="1" si="2"/>
        <v/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83.999999999999972</v>
      </c>
      <c r="H39" s="14">
        <f>SUM(H8:H38)</f>
        <v>-84</v>
      </c>
      <c r="I39" s="14">
        <f ca="1">IF(AND(A37&gt;TODAY(),MONTH(TODAY())=MONTH(A1)),VLOOKUP(TODAY(),A8:I38,9,TRUE),IF(OR(MONTH(TODAY())&lt;MONTH(A1),YEAR(TODAY())&lt;YEAR(A1)),I5,F39-G39+I5))</f>
        <v>0</v>
      </c>
    </row>
  </sheetData>
  <conditionalFormatting sqref="A14">
    <cfRule type="expression" dxfId="27" priority="5">
      <formula>"B14=""x"""</formula>
    </cfRule>
  </conditionalFormatting>
  <conditionalFormatting sqref="H8:H39">
    <cfRule type="cellIs" dxfId="26" priority="6" operator="lessThan">
      <formula>0</formula>
    </cfRule>
  </conditionalFormatting>
  <conditionalFormatting sqref="I8:I38">
    <cfRule type="cellIs" dxfId="25" priority="4" operator="lessThan">
      <formula>0</formula>
    </cfRule>
  </conditionalFormatting>
  <conditionalFormatting sqref="I39">
    <cfRule type="cellIs" dxfId="1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I39"/>
  <sheetViews>
    <sheetView tabSelected="1" workbookViewId="0">
      <selection activeCell="C31" sqref="C31"/>
    </sheetView>
  </sheetViews>
  <sheetFormatPr baseColWidth="10" defaultRowHeight="16"/>
  <cols>
    <col min="1" max="1" width="27.1640625" style="1" bestFit="1" customWidth="1"/>
    <col min="2" max="5" width="9.1640625" style="1" customWidth="1"/>
    <col min="6" max="6" width="9" style="1" bestFit="1" customWidth="1"/>
    <col min="7" max="7" width="9.1640625" style="1" customWidth="1"/>
    <col min="8" max="8" width="12.33203125" style="1" bestFit="1" customWidth="1"/>
    <col min="9" max="9" width="9.33203125" style="1" bestFit="1" customWidth="1"/>
  </cols>
  <sheetData>
    <row r="1" spans="1:9">
      <c r="A1" s="22">
        <f>A8</f>
        <v>43800</v>
      </c>
      <c r="B1" s="7"/>
      <c r="C1" s="7"/>
      <c r="D1" s="7"/>
      <c r="E1" s="7"/>
      <c r="F1" s="7"/>
      <c r="G1" s="7"/>
      <c r="H1" s="8" t="s">
        <v>74</v>
      </c>
      <c r="I1" s="78">
        <v>0.66666666666666663</v>
      </c>
    </row>
    <row r="2" spans="1:9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15">
        <v>2</v>
      </c>
    </row>
    <row r="3" spans="1:9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>
      <c r="A5" s="8" t="s">
        <v>16</v>
      </c>
      <c r="B5" s="9">
        <f>November!B5-COUNTIF(B8:B38,"U")</f>
        <v>0</v>
      </c>
      <c r="C5" s="7"/>
      <c r="D5" s="7"/>
      <c r="E5" s="7"/>
      <c r="F5" s="7"/>
      <c r="G5" s="9"/>
      <c r="H5" s="8" t="s">
        <v>17</v>
      </c>
      <c r="I5" s="15">
        <f ca="1">November!I39</f>
        <v>0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9">
      <c r="A8" s="12">
        <f>EDATE(Vorgabe!B4,11)</f>
        <v>43800</v>
      </c>
      <c r="B8" s="44" t="str">
        <f>IF(A8="","",IF(COUNTIF(Vorgabe!$J$1:$J$28,A8),"F"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>x</v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IF(A8="","",IF(OR(B8="K",B8="U",B8="SU"),(Vorgabe!$E$1/COUNTIF(Vorgabe!$E$6:$E$12,Vorgabe!$F$2)*24),IF(C8="",0,(E8-C8-D8)*24)))</f>
        <v>0</v>
      </c>
      <c r="G8" s="17">
        <f>IF(A8="","",IF(OR(B8="F",B8="x"),0,Vorgabe!$E$1/COUNTIF(Vorgabe!$E$6:$E$12,Vorgabe!$F$2)))</f>
        <v>0</v>
      </c>
      <c r="H8" s="18">
        <f>IF(A8="","",F8-G8*24)</f>
        <v>0</v>
      </c>
      <c r="I8" s="18">
        <f ca="1">IF(A8="","",IF(A8&gt;TODAY(),I5,H8+I5))</f>
        <v>0</v>
      </c>
    </row>
    <row r="9" spans="1:9">
      <c r="A9" s="5">
        <f t="shared" ref="A9:A35" si="0">A8+1</f>
        <v>43801</v>
      </c>
      <c r="B9" s="44" t="str">
        <f>IF(A9="","",IF(COUNTIF(Vorgabe!$J$1:$J$28,A9),"F",IF(AND(WEEKDAY(A9,2)=1,Vorgabe!$E$6*1=0),"x",IF(AND(WEEKDAY(A9,2)=2,Vorgabe!$E$7*1=0),"x",IF(AND(WEEKDAY(A9,2)=3,Vorgabe!$E$8*1=0),"x",IF(AND(WEEKDAY(A9,2)=4,Vorgabe!$E$9*1=0),"x",IF(AND(WEEKDAY(A9,2)=5,Vorgabe!$E$10*1=0),"x",IF(WEEKDAY(A9,2)=6,"x",IF(WEEKDAY(A9,2)=7,"x","")))))))))</f>
        <v/>
      </c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IF(A9="","",IF(OR(B9="K",B9="U",B9="SU"),(Vorgabe!$E$1/COUNTIF(Vorgabe!$E$6:$E$12,Vorgabe!$F$2)*24),IF(C9="",0,(E9-C9-D9)*24)))</f>
        <v>0</v>
      </c>
      <c r="G9" s="17">
        <f>IF(A9="","",IF(OR(B9="F",B9="x"),0,Vorgabe!$E$1/COUNTIF(Vorgabe!$E$6:$E$12,Vorgabe!$F$2)))</f>
        <v>0.16666666666666669</v>
      </c>
      <c r="H9" s="18">
        <f t="shared" ref="H9:H38" si="1">IF(A9="","",F9-G9*24)</f>
        <v>-4</v>
      </c>
      <c r="I9" s="18">
        <f ca="1">IF(A9="","",IF(A9&gt;TODAY(),I8,H9+I8))</f>
        <v>0</v>
      </c>
    </row>
    <row r="10" spans="1:9">
      <c r="A10" s="5">
        <f t="shared" si="0"/>
        <v>43802</v>
      </c>
      <c r="B10" s="44" t="str">
        <f>IF(A10="","",IF(COUNTIF(Vorgabe!$J$1:$J$28,A10),"F",IF(AND(WEEKDAY(A10,2)=1,Vorgabe!$E$6*1=0),"x",IF(AND(WEEKDAY(A10,2)=2,Vorgabe!$E$7*1=0),"x",IF(AND(WEEKDAY(A10,2)=3,Vorgabe!$E$8*1=0),"x",IF(AND(WEEKDAY(A10,2)=4,Vorgabe!$E$9*1=0),"x",IF(AND(WEEKDAY(A10,2)=5,Vorgabe!$E$10*1=0),"x",IF(WEEKDAY(A10,2)=6,"x",IF(WEEKDAY(A10,2)=7,"x","")))))))))</f>
        <v/>
      </c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IF(A10="","",IF(OR(B10="K",B10="U",B10="SU"),(Vorgabe!$E$1/COUNTIF(Vorgabe!$E$6:$E$12,Vorgabe!$F$2)*24),IF(C10="",0,(E10-C10-D10)*24)))</f>
        <v>0</v>
      </c>
      <c r="G10" s="17">
        <f>IF(A10="","",IF(OR(B10="F",B10="x"),0,Vorgabe!$E$1/COUNTIF(Vorgabe!$E$6:$E$12,Vorgabe!$F$2)))</f>
        <v>0.16666666666666669</v>
      </c>
      <c r="H10" s="18">
        <f t="shared" si="1"/>
        <v>-4</v>
      </c>
      <c r="I10" s="18">
        <f t="shared" ref="I10:I38" ca="1" si="2">IF(A10="","",IF(A10&gt;TODAY(),I9,H10+I9))</f>
        <v>0</v>
      </c>
    </row>
    <row r="11" spans="1:9">
      <c r="A11" s="5">
        <f t="shared" si="0"/>
        <v>43803</v>
      </c>
      <c r="B11" s="44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/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IF(A11="","",IF(OR(B11="K",B11="U",B11="SU"),(Vorgabe!$E$1/COUNTIF(Vorgabe!$E$6:$E$12,Vorgabe!$F$2)*24),IF(C11="",0,(E11-C11-D11)*24)))</f>
        <v>0</v>
      </c>
      <c r="G11" s="17">
        <f>IF(A11="","",IF(OR(B11="F",B11="x"),0,Vorgabe!$E$1/COUNTIF(Vorgabe!$E$6:$E$12,Vorgabe!$F$2)))</f>
        <v>0.16666666666666669</v>
      </c>
      <c r="H11" s="18">
        <f t="shared" si="1"/>
        <v>-4</v>
      </c>
      <c r="I11" s="18">
        <f t="shared" ca="1" si="2"/>
        <v>0</v>
      </c>
    </row>
    <row r="12" spans="1:9">
      <c r="A12" s="5">
        <f t="shared" si="0"/>
        <v>43804</v>
      </c>
      <c r="B12" s="44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/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IF(A12="","",IF(OR(B12="K",B12="U",B12="SU"),(Vorgabe!$E$1/COUNTIF(Vorgabe!$E$6:$E$12,Vorgabe!$F$2)*24),IF(C12="",0,(E12-C12-D12)*24)))</f>
        <v>0</v>
      </c>
      <c r="G12" s="17">
        <f>IF(A12="","",IF(OR(B12="F",B12="x"),0,Vorgabe!$E$1/COUNTIF(Vorgabe!$E$6:$E$12,Vorgabe!$F$2)))</f>
        <v>0.16666666666666669</v>
      </c>
      <c r="H12" s="18">
        <f t="shared" si="1"/>
        <v>-4</v>
      </c>
      <c r="I12" s="18">
        <f t="shared" ca="1" si="2"/>
        <v>0</v>
      </c>
    </row>
    <row r="13" spans="1:9">
      <c r="A13" s="5">
        <f t="shared" si="0"/>
        <v>43805</v>
      </c>
      <c r="B13" s="44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/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IF(A13="","",IF(OR(B13="K",B13="U",B13="SU"),(Vorgabe!$E$1/COUNTIF(Vorgabe!$E$6:$E$12,Vorgabe!$F$2)*24),IF(C13="",0,(E13-C13-D13)*24)))</f>
        <v>0</v>
      </c>
      <c r="G13" s="17">
        <f>IF(A13="","",IF(OR(B13="F",B13="x"),0,Vorgabe!$E$1/COUNTIF(Vorgabe!$E$6:$E$12,Vorgabe!$F$2)))</f>
        <v>0.16666666666666669</v>
      </c>
      <c r="H13" s="18">
        <f t="shared" si="1"/>
        <v>-4</v>
      </c>
      <c r="I13" s="18">
        <f t="shared" ca="1" si="2"/>
        <v>0</v>
      </c>
    </row>
    <row r="14" spans="1:9">
      <c r="A14" s="5">
        <f t="shared" si="0"/>
        <v>43806</v>
      </c>
      <c r="B14" s="44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>x</v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IF(A14="","",IF(OR(B14="K",B14="U",B14="SU"),(Vorgabe!$E$1/COUNTIF(Vorgabe!$E$6:$E$12,Vorgabe!$F$2)*24),IF(C14="",0,(E14-C14-D14)*24)))</f>
        <v>0</v>
      </c>
      <c r="G14" s="17">
        <f>IF(A14="","",IF(OR(B14="F",B14="x"),0,Vorgabe!$E$1/COUNTIF(Vorgabe!$E$6:$E$12,Vorgabe!$F$2)))</f>
        <v>0</v>
      </c>
      <c r="H14" s="18">
        <f t="shared" si="1"/>
        <v>0</v>
      </c>
      <c r="I14" s="18">
        <f t="shared" ca="1" si="2"/>
        <v>0</v>
      </c>
    </row>
    <row r="15" spans="1:9">
      <c r="A15" s="5">
        <f t="shared" si="0"/>
        <v>43807</v>
      </c>
      <c r="B15" s="44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>x</v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IF(A15="","",IF(OR(B15="K",B15="U",B15="SU"),(Vorgabe!$E$1/COUNTIF(Vorgabe!$E$6:$E$12,Vorgabe!$F$2)*24),IF(C15="",0,(E15-C15-D15)*24)))</f>
        <v>0</v>
      </c>
      <c r="G15" s="17">
        <f>IF(A15="","",IF(OR(B15="F",B15="x"),0,Vorgabe!$E$1/COUNTIF(Vorgabe!$E$6:$E$12,Vorgabe!$F$2)))</f>
        <v>0</v>
      </c>
      <c r="H15" s="18">
        <f t="shared" si="1"/>
        <v>0</v>
      </c>
      <c r="I15" s="18">
        <f t="shared" ca="1" si="2"/>
        <v>0</v>
      </c>
    </row>
    <row r="16" spans="1:9">
      <c r="A16" s="5">
        <f t="shared" si="0"/>
        <v>43808</v>
      </c>
      <c r="B16" s="44" t="str">
        <f>IF(A16="","",IF(COUNTIF(Vorgabe!$J$1:$J$28,A16),"F",IF(AND(WEEKDAY(A16,2)=1,Vorgabe!$E$6*1=0),"x",IF(AND(WEEKDAY(A16,2)=2,Vorgabe!$E$7*1=0),"x",IF(AND(WEEKDAY(A16,2)=3,Vorgabe!$E$8*1=0),"x",IF(AND(WEEKDAY(A16,2)=4,Vorgabe!$E$9*1=0),"x",IF(AND(WEEKDAY(A16,2)=5,Vorgabe!$E$10*1=0),"x",IF(WEEKDAY(A16,2)=6,"x",IF(WEEKDAY(A16,2)=7,"x","")))))))))</f>
        <v/>
      </c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IF(A16="","",IF(OR(B16="K",B16="U",B16="SU"),(Vorgabe!$E$1/COUNTIF(Vorgabe!$E$6:$E$12,Vorgabe!$F$2)*24),IF(C16="",0,(E16-C16-D16)*24)))</f>
        <v>0</v>
      </c>
      <c r="G16" s="17">
        <f>IF(A16="","",IF(OR(B16="F",B16="x"),0,Vorgabe!$E$1/COUNTIF(Vorgabe!$E$6:$E$12,Vorgabe!$F$2)))</f>
        <v>0.16666666666666669</v>
      </c>
      <c r="H16" s="18">
        <f t="shared" si="1"/>
        <v>-4</v>
      </c>
      <c r="I16" s="18">
        <f t="shared" ca="1" si="2"/>
        <v>0</v>
      </c>
    </row>
    <row r="17" spans="1:9">
      <c r="A17" s="5">
        <f t="shared" si="0"/>
        <v>43809</v>
      </c>
      <c r="B17" s="44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/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IF(A17="","",IF(OR(B17="K",B17="U",B17="SU"),(Vorgabe!$E$1/COUNTIF(Vorgabe!$E$6:$E$12,Vorgabe!$F$2)*24),IF(C17="",0,(E17-C17-D17)*24)))</f>
        <v>0</v>
      </c>
      <c r="G17" s="17">
        <f>IF(A17="","",IF(OR(B17="F",B17="x"),0,Vorgabe!$E$1/COUNTIF(Vorgabe!$E$6:$E$12,Vorgabe!$F$2)))</f>
        <v>0.16666666666666669</v>
      </c>
      <c r="H17" s="18">
        <f t="shared" si="1"/>
        <v>-4</v>
      </c>
      <c r="I17" s="18">
        <f t="shared" ca="1" si="2"/>
        <v>0</v>
      </c>
    </row>
    <row r="18" spans="1:9">
      <c r="A18" s="5">
        <f t="shared" si="0"/>
        <v>43810</v>
      </c>
      <c r="B18" s="44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/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IF(A18="","",IF(OR(B18="K",B18="U",B18="SU"),(Vorgabe!$E$1/COUNTIF(Vorgabe!$E$6:$E$12,Vorgabe!$F$2)*24),IF(C18="",0,(E18-C18-D18)*24)))</f>
        <v>0</v>
      </c>
      <c r="G18" s="17">
        <f>IF(A18="","",IF(OR(B18="F",B18="x"),0,Vorgabe!$E$1/COUNTIF(Vorgabe!$E$6:$E$12,Vorgabe!$F$2)))</f>
        <v>0.16666666666666669</v>
      </c>
      <c r="H18" s="18">
        <f t="shared" si="1"/>
        <v>-4</v>
      </c>
      <c r="I18" s="18">
        <f t="shared" ca="1" si="2"/>
        <v>0</v>
      </c>
    </row>
    <row r="19" spans="1:9">
      <c r="A19" s="5">
        <f t="shared" si="0"/>
        <v>43811</v>
      </c>
      <c r="B19" s="44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/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IF(A19="","",IF(OR(B19="K",B19="U",B19="SU"),(Vorgabe!$E$1/COUNTIF(Vorgabe!$E$6:$E$12,Vorgabe!$F$2)*24),IF(C19="",0,(E19-C19-D19)*24)))</f>
        <v>0</v>
      </c>
      <c r="G19" s="17">
        <f>IF(A19="","",IF(OR(B19="F",B19="x"),0,Vorgabe!$E$1/COUNTIF(Vorgabe!$E$6:$E$12,Vorgabe!$F$2)))</f>
        <v>0.16666666666666669</v>
      </c>
      <c r="H19" s="18">
        <f t="shared" si="1"/>
        <v>-4</v>
      </c>
      <c r="I19" s="18">
        <f t="shared" ca="1" si="2"/>
        <v>0</v>
      </c>
    </row>
    <row r="20" spans="1:9">
      <c r="A20" s="5">
        <f t="shared" si="0"/>
        <v>43812</v>
      </c>
      <c r="B20" s="44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/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IF(A20="","",IF(OR(B20="K",B20="U",B20="SU"),(Vorgabe!$E$1/COUNTIF(Vorgabe!$E$6:$E$12,Vorgabe!$F$2)*24),IF(C20="",0,(E20-C20-D20)*24)))</f>
        <v>0</v>
      </c>
      <c r="G20" s="17">
        <f>IF(A20="","",IF(OR(B20="F",B20="x"),0,Vorgabe!$E$1/COUNTIF(Vorgabe!$E$6:$E$12,Vorgabe!$F$2)))</f>
        <v>0.16666666666666669</v>
      </c>
      <c r="H20" s="18">
        <f t="shared" si="1"/>
        <v>-4</v>
      </c>
      <c r="I20" s="18">
        <f t="shared" ca="1" si="2"/>
        <v>0</v>
      </c>
    </row>
    <row r="21" spans="1:9">
      <c r="A21" s="5">
        <f t="shared" si="0"/>
        <v>43813</v>
      </c>
      <c r="B21" s="44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>x</v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IF(A21="","",IF(OR(B21="K",B21="U",B21="SU"),(Vorgabe!$E$1/COUNTIF(Vorgabe!$E$6:$E$12,Vorgabe!$F$2)*24),IF(C21="",0,(E21-C21-D21)*24)))</f>
        <v>0</v>
      </c>
      <c r="G21" s="17">
        <f>IF(A21="","",IF(OR(B21="F",B21="x"),0,Vorgabe!$E$1/COUNTIF(Vorgabe!$E$6:$E$12,Vorgabe!$F$2)))</f>
        <v>0</v>
      </c>
      <c r="H21" s="18">
        <f t="shared" si="1"/>
        <v>0</v>
      </c>
      <c r="I21" s="18">
        <f t="shared" ca="1" si="2"/>
        <v>0</v>
      </c>
    </row>
    <row r="22" spans="1:9">
      <c r="A22" s="5">
        <f t="shared" si="0"/>
        <v>43814</v>
      </c>
      <c r="B22" s="44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>x</v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IF(A22="","",IF(OR(B22="K",B22="U",B22="SU"),(Vorgabe!$E$1/COUNTIF(Vorgabe!$E$6:$E$12,Vorgabe!$F$2)*24),IF(C22="",0,(E22-C22-D22)*24)))</f>
        <v>0</v>
      </c>
      <c r="G22" s="17">
        <f>IF(A22="","",IF(OR(B22="F",B22="x"),0,Vorgabe!$E$1/COUNTIF(Vorgabe!$E$6:$E$12,Vorgabe!$F$2)))</f>
        <v>0</v>
      </c>
      <c r="H22" s="18">
        <f t="shared" si="1"/>
        <v>0</v>
      </c>
      <c r="I22" s="18">
        <f t="shared" ca="1" si="2"/>
        <v>0</v>
      </c>
    </row>
    <row r="23" spans="1:9">
      <c r="A23" s="5">
        <f t="shared" si="0"/>
        <v>43815</v>
      </c>
      <c r="B23" s="44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/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IF(A23="","",IF(OR(B23="K",B23="U",B23="SU"),(Vorgabe!$E$1/COUNTIF(Vorgabe!$E$6:$E$12,Vorgabe!$F$2)*24),IF(C23="",0,(E23-C23-D23)*24)))</f>
        <v>0</v>
      </c>
      <c r="G23" s="17">
        <f>IF(A23="","",IF(OR(B23="F",B23="x"),0,Vorgabe!$E$1/COUNTIF(Vorgabe!$E$6:$E$12,Vorgabe!$F$2)))</f>
        <v>0.16666666666666669</v>
      </c>
      <c r="H23" s="18">
        <f t="shared" si="1"/>
        <v>-4</v>
      </c>
      <c r="I23" s="18">
        <f t="shared" ca="1" si="2"/>
        <v>0</v>
      </c>
    </row>
    <row r="24" spans="1:9">
      <c r="A24" s="5">
        <f t="shared" si="0"/>
        <v>43816</v>
      </c>
      <c r="B24" s="44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/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IF(A24="","",IF(OR(B24="K",B24="U",B24="SU"),(Vorgabe!$E$1/COUNTIF(Vorgabe!$E$6:$E$12,Vorgabe!$F$2)*24),IF(C24="",0,(E24-C24-D24)*24)))</f>
        <v>0</v>
      </c>
      <c r="G24" s="17">
        <f>IF(A24="","",IF(OR(B24="F",B24="x"),0,Vorgabe!$E$1/COUNTIF(Vorgabe!$E$6:$E$12,Vorgabe!$F$2)))</f>
        <v>0.16666666666666669</v>
      </c>
      <c r="H24" s="18">
        <f t="shared" si="1"/>
        <v>-4</v>
      </c>
      <c r="I24" s="18">
        <f t="shared" ca="1" si="2"/>
        <v>0</v>
      </c>
    </row>
    <row r="25" spans="1:9">
      <c r="A25" s="5">
        <f t="shared" si="0"/>
        <v>43817</v>
      </c>
      <c r="B25" s="44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/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IF(A25="","",IF(OR(B25="K",B25="U",B25="SU"),(Vorgabe!$E$1/COUNTIF(Vorgabe!$E$6:$E$12,Vorgabe!$F$2)*24),IF(C25="",0,(E25-C25-D25)*24)))</f>
        <v>0</v>
      </c>
      <c r="G25" s="17">
        <f>IF(A25="","",IF(OR(B25="F",B25="x"),0,Vorgabe!$E$1/COUNTIF(Vorgabe!$E$6:$E$12,Vorgabe!$F$2)))</f>
        <v>0.16666666666666669</v>
      </c>
      <c r="H25" s="18">
        <f t="shared" si="1"/>
        <v>-4</v>
      </c>
      <c r="I25" s="18">
        <f t="shared" ca="1" si="2"/>
        <v>0</v>
      </c>
    </row>
    <row r="26" spans="1:9">
      <c r="A26" s="5">
        <f t="shared" si="0"/>
        <v>43818</v>
      </c>
      <c r="B26" s="44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/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IF(A26="","",IF(OR(B26="K",B26="U",B26="SU"),(Vorgabe!$E$1/COUNTIF(Vorgabe!$E$6:$E$12,Vorgabe!$F$2)*24),IF(C26="",0,(E26-C26-D26)*24)))</f>
        <v>0</v>
      </c>
      <c r="G26" s="17">
        <f>IF(A26="","",IF(OR(B26="F",B26="x"),0,Vorgabe!$E$1/COUNTIF(Vorgabe!$E$6:$E$12,Vorgabe!$F$2)))</f>
        <v>0.16666666666666669</v>
      </c>
      <c r="H26" s="18">
        <f t="shared" si="1"/>
        <v>-4</v>
      </c>
      <c r="I26" s="18">
        <f t="shared" ca="1" si="2"/>
        <v>0</v>
      </c>
    </row>
    <row r="27" spans="1:9">
      <c r="A27" s="5">
        <f t="shared" si="0"/>
        <v>43819</v>
      </c>
      <c r="B27" s="44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/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IF(A27="","",IF(OR(B27="K",B27="U",B27="SU"),(Vorgabe!$E$1/COUNTIF(Vorgabe!$E$6:$E$12,Vorgabe!$F$2)*24),IF(C27="",0,(E27-C27-D27)*24)))</f>
        <v>0</v>
      </c>
      <c r="G27" s="17">
        <f>IF(A27="","",IF(OR(B27="F",B27="x"),0,Vorgabe!$E$1/COUNTIF(Vorgabe!$E$6:$E$12,Vorgabe!$F$2)))</f>
        <v>0.16666666666666669</v>
      </c>
      <c r="H27" s="18">
        <f t="shared" si="1"/>
        <v>-4</v>
      </c>
      <c r="I27" s="18">
        <f t="shared" ca="1" si="2"/>
        <v>0</v>
      </c>
    </row>
    <row r="28" spans="1:9">
      <c r="A28" s="5">
        <f t="shared" si="0"/>
        <v>43820</v>
      </c>
      <c r="B28" s="44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>x</v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IF(A28="","",IF(OR(B28="K",B28="U",B28="SU"),(Vorgabe!$E$1/COUNTIF(Vorgabe!$E$6:$E$12,Vorgabe!$F$2)*24),IF(C28="",0,(E28-C28-D28)*24)))</f>
        <v>0</v>
      </c>
      <c r="G28" s="17">
        <f>IF(A28="","",IF(OR(B28="F",B28="x"),0,Vorgabe!$E$1/COUNTIF(Vorgabe!$E$6:$E$12,Vorgabe!$F$2)))</f>
        <v>0</v>
      </c>
      <c r="H28" s="18">
        <f t="shared" si="1"/>
        <v>0</v>
      </c>
      <c r="I28" s="18">
        <f t="shared" ca="1" si="2"/>
        <v>0</v>
      </c>
    </row>
    <row r="29" spans="1:9">
      <c r="A29" s="5">
        <f t="shared" si="0"/>
        <v>43821</v>
      </c>
      <c r="B29" s="44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>x</v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IF(A29="","",IF(OR(B29="K",B29="U",B29="SU"),(Vorgabe!$E$1/COUNTIF(Vorgabe!$E$6:$E$12,Vorgabe!$F$2)*24),IF(C29="",0,(E29-C29-D29)*24)))</f>
        <v>0</v>
      </c>
      <c r="G29" s="17">
        <f>IF(A29="","",IF(OR(B29="F",B29="x"),0,Vorgabe!$E$1/COUNTIF(Vorgabe!$E$6:$E$12,Vorgabe!$F$2)))</f>
        <v>0</v>
      </c>
      <c r="H29" s="18">
        <f t="shared" si="1"/>
        <v>0</v>
      </c>
      <c r="I29" s="18">
        <f t="shared" ca="1" si="2"/>
        <v>0</v>
      </c>
    </row>
    <row r="30" spans="1:9">
      <c r="A30" s="5">
        <f t="shared" si="0"/>
        <v>43822</v>
      </c>
      <c r="B30" s="44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/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IF(A30="","",IF(OR(B30="K",B30="U",B30="SU"),(Vorgabe!$E$1/COUNTIF(Vorgabe!$E$6:$E$12,Vorgabe!$F$2)*24),IF(C30="",0,(E30-C30-D30)*24)))</f>
        <v>0</v>
      </c>
      <c r="G30" s="17">
        <f>IF(A30="","",IF(OR(B30="F",B30="x"),0,Vorgabe!$E$1/COUNTIF(Vorgabe!$E$6:$E$12,Vorgabe!$F$2)))</f>
        <v>0.16666666666666669</v>
      </c>
      <c r="H30" s="18">
        <f t="shared" si="1"/>
        <v>-4</v>
      </c>
      <c r="I30" s="18">
        <f t="shared" ca="1" si="2"/>
        <v>0</v>
      </c>
    </row>
    <row r="31" spans="1:9">
      <c r="A31" s="5">
        <f t="shared" si="0"/>
        <v>43823</v>
      </c>
      <c r="B31" s="44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/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IF(A31="","",IF(OR(B31="K",B31="U",B31="SU"),(Vorgabe!$E$1/COUNTIF(Vorgabe!$E$6:$E$12,Vorgabe!$F$2)*24),IF(C31="",0,(E31-C31-D31)*24)))</f>
        <v>0</v>
      </c>
      <c r="G31" s="17">
        <f>IF(A31="","",IF(OR(B31="F",B31="x"),0,Vorgabe!$E$1/COUNTIF(Vorgabe!$E$6:$E$12,Vorgabe!$F$2)))</f>
        <v>0.16666666666666669</v>
      </c>
      <c r="H31" s="18">
        <f t="shared" si="1"/>
        <v>-4</v>
      </c>
      <c r="I31" s="18">
        <f t="shared" ca="1" si="2"/>
        <v>0</v>
      </c>
    </row>
    <row r="32" spans="1:9">
      <c r="A32" s="5">
        <f t="shared" si="0"/>
        <v>43824</v>
      </c>
      <c r="B32" s="44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>F</v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IF(A32="","",IF(OR(B32="K",B32="U",B32="SU"),(Vorgabe!$E$1/COUNTIF(Vorgabe!$E$6:$E$12,Vorgabe!$F$2)*24),IF(C32="",0,(E32-C32-D32)*24)))</f>
        <v>0</v>
      </c>
      <c r="G32" s="17">
        <f>IF(A32="","",IF(OR(B32="F",B32="x"),0,Vorgabe!$E$1/COUNTIF(Vorgabe!$E$6:$E$12,Vorgabe!$F$2)))</f>
        <v>0</v>
      </c>
      <c r="H32" s="18">
        <f t="shared" si="1"/>
        <v>0</v>
      </c>
      <c r="I32" s="18">
        <f t="shared" ca="1" si="2"/>
        <v>0</v>
      </c>
    </row>
    <row r="33" spans="1:9">
      <c r="A33" s="5">
        <f t="shared" si="0"/>
        <v>43825</v>
      </c>
      <c r="B33" s="44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>F</v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IF(A33="","",IF(OR(B33="K",B33="U",B33="SU"),(Vorgabe!$E$1/COUNTIF(Vorgabe!$E$6:$E$12,Vorgabe!$F$2)*24),IF(C33="",0,(E33-C33-D33)*24)))</f>
        <v>0</v>
      </c>
      <c r="G33" s="17">
        <f>IF(A33="","",IF(OR(B33="F",B33="x"),0,Vorgabe!$E$1/COUNTIF(Vorgabe!$E$6:$E$12,Vorgabe!$F$2)))</f>
        <v>0</v>
      </c>
      <c r="H33" s="18">
        <f t="shared" si="1"/>
        <v>0</v>
      </c>
      <c r="I33" s="18">
        <f t="shared" ca="1" si="2"/>
        <v>0</v>
      </c>
    </row>
    <row r="34" spans="1:9">
      <c r="A34" s="5">
        <f t="shared" si="0"/>
        <v>43826</v>
      </c>
      <c r="B34" s="44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/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IF(A34="","",IF(OR(B34="K",B34="U",B34="SU"),(Vorgabe!$E$1/COUNTIF(Vorgabe!$E$6:$E$12,Vorgabe!$F$2)*24),IF(C34="",0,(E34-C34-D34)*24)))</f>
        <v>0</v>
      </c>
      <c r="G34" s="17">
        <f>IF(A34="","",IF(OR(B34="F",B34="x"),0,Vorgabe!$E$1/COUNTIF(Vorgabe!$E$6:$E$12,Vorgabe!$F$2)))</f>
        <v>0.16666666666666669</v>
      </c>
      <c r="H34" s="18">
        <f t="shared" si="1"/>
        <v>-4</v>
      </c>
      <c r="I34" s="18">
        <f t="shared" ca="1" si="2"/>
        <v>0</v>
      </c>
    </row>
    <row r="35" spans="1:9">
      <c r="A35" s="5">
        <f t="shared" si="0"/>
        <v>43827</v>
      </c>
      <c r="B35" s="44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>x</v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IF(A35="","",IF(OR(B35="K",B35="U",B35="SU"),(Vorgabe!$E$1/COUNTIF(Vorgabe!$E$6:$E$12,Vorgabe!$F$2)*24),IF(C35="",0,(E35-C35-D35)*24)))</f>
        <v>0</v>
      </c>
      <c r="G35" s="17">
        <f>IF(A35="","",IF(OR(B35="F",B35="x"),0,Vorgabe!$E$1/COUNTIF(Vorgabe!$E$6:$E$12,Vorgabe!$F$2)))</f>
        <v>0</v>
      </c>
      <c r="H35" s="18">
        <f t="shared" si="1"/>
        <v>0</v>
      </c>
      <c r="I35" s="18">
        <f t="shared" ca="1" si="2"/>
        <v>0</v>
      </c>
    </row>
    <row r="36" spans="1:9">
      <c r="A36" s="5">
        <f>IF(A35=EOMONTH(A35,0),"",A35+1)</f>
        <v>43828</v>
      </c>
      <c r="B36" s="44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>x</v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>
        <f>IF(A36="","",IF(OR(B36="K",B36="U",B36="SU"),(Vorgabe!$E$1/COUNTIF(Vorgabe!$E$6:$E$12,Vorgabe!$F$2)*24),IF(C36="",0,(E36-C36-D36)*24)))</f>
        <v>0</v>
      </c>
      <c r="G36" s="17">
        <f>IF(A36="","",IF(OR(B36="F",B36="x"),0,Vorgabe!$E$1/COUNTIF(Vorgabe!$E$6:$E$12,Vorgabe!$F$2)))</f>
        <v>0</v>
      </c>
      <c r="H36" s="18">
        <f t="shared" si="1"/>
        <v>0</v>
      </c>
      <c r="I36" s="18">
        <f t="shared" ca="1" si="2"/>
        <v>0</v>
      </c>
    </row>
    <row r="37" spans="1:9">
      <c r="A37" s="5">
        <f>IF(A36="","",IF(A36=EOMONTH(A36,0),"",A36+1))</f>
        <v>43829</v>
      </c>
      <c r="B37" s="44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/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>
        <f>IF(A37="","",IF(OR(B37="K",B37="U",B37="SU"),(Vorgabe!$E$1/COUNTIF(Vorgabe!$E$6:$E$12,Vorgabe!$F$2)*24),IF(C37="",0,(E37-C37-D37)*24)))</f>
        <v>0</v>
      </c>
      <c r="G37" s="17">
        <f>IF(A37="","",IF(OR(B37="F",B37="x"),0,Vorgabe!$E$1/COUNTIF(Vorgabe!$E$6:$E$12,Vorgabe!$F$2)))</f>
        <v>0.16666666666666669</v>
      </c>
      <c r="H37" s="18">
        <f t="shared" si="1"/>
        <v>-4</v>
      </c>
      <c r="I37" s="18">
        <f t="shared" ca="1" si="2"/>
        <v>0</v>
      </c>
    </row>
    <row r="38" spans="1:9">
      <c r="A38" s="5">
        <f>IF(A37="","",IF(A37=EOMONTH(A37,0),"",A37+1))</f>
        <v>43830</v>
      </c>
      <c r="B38" s="44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/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>
        <f>IF(A38="","",IF(OR(B38="K",B38="U",B38="SU"),(Vorgabe!$E$1/COUNTIF(Vorgabe!$E$6:$E$12,Vorgabe!$F$2)*24),IF(C38="",0,(E38-C38-D38)*24)))</f>
        <v>0</v>
      </c>
      <c r="G38" s="17">
        <f>IF(A38="","",IF(OR(B38="F",B38="x"),0,Vorgabe!$E$1/COUNTIF(Vorgabe!$E$6:$E$12,Vorgabe!$F$2)))</f>
        <v>0.16666666666666669</v>
      </c>
      <c r="H38" s="18">
        <f t="shared" si="1"/>
        <v>-4</v>
      </c>
      <c r="I38" s="18">
        <f t="shared" ca="1" si="2"/>
        <v>0</v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79.999999999999986</v>
      </c>
      <c r="H39" s="14">
        <f>SUM(H8:H38)</f>
        <v>-80</v>
      </c>
      <c r="I39" s="14" t="e">
        <f ca="1">IF(AND(A37&gt;TODAY(),MONTH(TODAY())=MONTH(A1)),VLOOKUP(TODAY(),A8:I38,9,TRUE),IF(OR(MONTH(TODAY())&lt;MONTH(A1),YEAR(TODAY())&lt;YEAR(A1)),I5,F39-G39+I5))</f>
        <v>#N/A</v>
      </c>
    </row>
  </sheetData>
  <conditionalFormatting sqref="A14">
    <cfRule type="expression" dxfId="23" priority="5">
      <formula>"B14=""x"""</formula>
    </cfRule>
  </conditionalFormatting>
  <conditionalFormatting sqref="H8:H39">
    <cfRule type="cellIs" dxfId="22" priority="6" operator="lessThan">
      <formula>0</formula>
    </cfRule>
  </conditionalFormatting>
  <conditionalFormatting sqref="I8:I38">
    <cfRule type="cellIs" dxfId="21" priority="4" operator="lessThan">
      <formula>0</formula>
    </cfRule>
  </conditionalFormatting>
  <conditionalFormatting sqref="I39">
    <cfRule type="cellIs" dxfId="0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K19"/>
  <sheetViews>
    <sheetView zoomScaleNormal="100" workbookViewId="0">
      <selection activeCell="E13" sqref="E13"/>
    </sheetView>
  </sheetViews>
  <sheetFormatPr baseColWidth="10" defaultRowHeight="16"/>
  <cols>
    <col min="1" max="1" width="14.5" style="1" bestFit="1" customWidth="1"/>
    <col min="2" max="2" width="9" style="1" bestFit="1" customWidth="1"/>
    <col min="3" max="3" width="11.1640625" style="1" bestFit="1" customWidth="1"/>
    <col min="4" max="4" width="12.33203125" style="1" bestFit="1" customWidth="1"/>
    <col min="5" max="5" width="13.1640625" style="1" customWidth="1"/>
    <col min="6" max="6" width="9.1640625" style="1" customWidth="1"/>
    <col min="7" max="7" width="15.6640625" style="1" customWidth="1"/>
    <col min="8" max="8" width="13.1640625" bestFit="1" customWidth="1"/>
  </cols>
  <sheetData>
    <row r="1" spans="1:11">
      <c r="A1" s="9" t="s">
        <v>27</v>
      </c>
      <c r="B1" s="9" t="s">
        <v>22</v>
      </c>
      <c r="C1" s="9" t="s">
        <v>24</v>
      </c>
      <c r="D1" s="9" t="s">
        <v>38</v>
      </c>
      <c r="E1" s="9" t="s">
        <v>62</v>
      </c>
      <c r="F1" s="9" t="s">
        <v>28</v>
      </c>
      <c r="G1" s="9" t="s">
        <v>29</v>
      </c>
      <c r="H1" s="9" t="s">
        <v>43</v>
      </c>
      <c r="I1" s="9" t="s">
        <v>44</v>
      </c>
      <c r="J1" s="9" t="s">
        <v>45</v>
      </c>
      <c r="K1" s="9" t="s">
        <v>46</v>
      </c>
    </row>
    <row r="2" spans="1:11">
      <c r="A2" s="43">
        <f>Januar!A8</f>
        <v>43466</v>
      </c>
      <c r="B2" s="61">
        <f>Januar!$F$39</f>
        <v>0</v>
      </c>
      <c r="C2" s="61">
        <f>Januar!$H$39</f>
        <v>-88</v>
      </c>
      <c r="D2" s="61">
        <f>Januar!F39</f>
        <v>0</v>
      </c>
      <c r="E2" s="41">
        <f>SUMPRODUCT(Januar!$B$8:$B$38,JanHours)/3</f>
        <v>0</v>
      </c>
      <c r="F2" s="41">
        <f>SUMPRODUCT((WEEKDAY(Januar!$A$8:$A$38,2)=6)*Januar!$F$8:$F$38)</f>
        <v>0</v>
      </c>
      <c r="G2" s="41">
        <f>SUMPRODUCT((WEEKDAY(Januar!$A$8:$A$38,2)=7)*Januar!$F$8:$F$38)+SUMIF(Januar!$B$8:$B$38,"F",Januar!$F$8:$F$38)</f>
        <v>0</v>
      </c>
      <c r="H2" s="41">
        <f>G2+(0.5*F2)+B2</f>
        <v>0</v>
      </c>
      <c r="I2" s="41">
        <f>Zusammenfassung!B2+(Zusammenfassung!E2*Vorgabe!$E$5)+(Zusammenfassung!F2*Vorgabe!$E$3)+(Zusammenfassung!G2*Vorgabe!$E$4)</f>
        <v>0</v>
      </c>
      <c r="J2" s="62"/>
      <c r="K2" s="61">
        <f>J2-I2</f>
        <v>0</v>
      </c>
    </row>
    <row r="3" spans="1:11">
      <c r="A3" s="43">
        <f>Februar!A8</f>
        <v>43497</v>
      </c>
      <c r="B3" s="61">
        <f>Februar!F$39</f>
        <v>0</v>
      </c>
      <c r="C3" s="61">
        <f>Februar!H$39</f>
        <v>-184</v>
      </c>
      <c r="D3" s="61">
        <f t="shared" ref="D3:D13" si="0">I2-D2+B3</f>
        <v>0</v>
      </c>
      <c r="E3" s="41">
        <f>SUMPRODUCT(Februar!$B$8:$B$38,FebHours)/3</f>
        <v>0</v>
      </c>
      <c r="F3" s="41">
        <f>SUMPRODUCT((WEEKDAY(Februar!$A$8:$A$35,2)=6)*Februar!$F$8:$F$35)</f>
        <v>0</v>
      </c>
      <c r="G3" s="41">
        <f>SUMPRODUCT((WEEKDAY(Februar!$A$8:$A$35,2)=7)*Februar!$F$8:$F$35)+SUMIF(Februar!$B$8:$B$35,"F",Februar!$F$8:$F$35)</f>
        <v>0</v>
      </c>
      <c r="H3" s="41">
        <f t="shared" ref="H3:H13" si="1">G3+(0.5*F3)+B3</f>
        <v>0</v>
      </c>
      <c r="I3" s="41">
        <f>Zusammenfassung!B3+(Zusammenfassung!E3*Vorgabe!$E$5)+(Zusammenfassung!F3*Vorgabe!$E$3)+(Zusammenfassung!G3*Vorgabe!$E$4)</f>
        <v>0</v>
      </c>
      <c r="J3" s="62"/>
      <c r="K3" s="61">
        <f t="shared" ref="K3:K13" si="2">J3-I3</f>
        <v>0</v>
      </c>
    </row>
    <row r="4" spans="1:11">
      <c r="A4" s="43">
        <f>März!A8</f>
        <v>43525</v>
      </c>
      <c r="B4" s="61">
        <f>März!F$39</f>
        <v>0</v>
      </c>
      <c r="C4" s="61">
        <f>März!H$39</f>
        <v>-168</v>
      </c>
      <c r="D4" s="61">
        <f t="shared" si="0"/>
        <v>0</v>
      </c>
      <c r="E4" s="41">
        <f>SUMPRODUCT(März!$B$8:$B$38,März!$F$8:$F$38)/3</f>
        <v>0</v>
      </c>
      <c r="F4" s="41">
        <f>SUMPRODUCT((WEEKDAY(März!$A$8:$A$38,2)=6)*März!$F$8:$F$38)</f>
        <v>0</v>
      </c>
      <c r="G4" s="41">
        <f>SUMPRODUCT((WEEKDAY(März!$A$8:$A$38,2)=7)*März!$F$8:$F$38)+SUMIF(März!$B$8:$B$38,"F",März!$F$8:$F$38)</f>
        <v>0</v>
      </c>
      <c r="H4" s="41">
        <f t="shared" si="1"/>
        <v>0</v>
      </c>
      <c r="I4" s="41">
        <f>Zusammenfassung!B4+(Zusammenfassung!E4*Vorgabe!$E$5)+(Zusammenfassung!F4*Vorgabe!$E$3)+(Zusammenfassung!G4*Vorgabe!$E$4)</f>
        <v>0</v>
      </c>
      <c r="J4" s="62"/>
      <c r="K4" s="61">
        <f t="shared" si="2"/>
        <v>0</v>
      </c>
    </row>
    <row r="5" spans="1:11">
      <c r="A5" s="43">
        <f>April!A8</f>
        <v>43556</v>
      </c>
      <c r="B5" s="61">
        <f>April!F$39</f>
        <v>0</v>
      </c>
      <c r="C5" s="61">
        <f>April!H$39</f>
        <v>-160</v>
      </c>
      <c r="D5" s="61">
        <f t="shared" si="0"/>
        <v>0</v>
      </c>
      <c r="E5" s="41">
        <f>SUMPRODUCT(April!$B$8:$B$38,April!$F$8:$F$38)/3</f>
        <v>0</v>
      </c>
      <c r="F5" s="41">
        <f>SUMPRODUCT((WEEKDAY(April!$A$8:$A$37,2)=6)*April!$F$8:$F$37)</f>
        <v>0</v>
      </c>
      <c r="G5" s="41">
        <f>SUMPRODUCT((WEEKDAY(April!$A$8:$A$37,2)=7)*April!$F$8:$F$37)+SUMIF(April!$B$8:$B$37,"F",April!$F$8:$F$37)</f>
        <v>0</v>
      </c>
      <c r="H5" s="41">
        <f t="shared" si="1"/>
        <v>0</v>
      </c>
      <c r="I5" s="41">
        <f>Zusammenfassung!B5+(Zusammenfassung!E5*Vorgabe!$E$5)+(Zusammenfassung!F5*Vorgabe!$E$3)+(Zusammenfassung!G5*Vorgabe!$E$4)</f>
        <v>0</v>
      </c>
      <c r="J5" s="62"/>
      <c r="K5" s="61">
        <f t="shared" si="2"/>
        <v>0</v>
      </c>
    </row>
    <row r="6" spans="1:11">
      <c r="A6" s="43">
        <f>Mai!A8</f>
        <v>43586</v>
      </c>
      <c r="B6" s="61">
        <f>Mai!F$39</f>
        <v>0</v>
      </c>
      <c r="C6" s="61">
        <f>Mai!H$39</f>
        <v>-168</v>
      </c>
      <c r="D6" s="61">
        <f t="shared" si="0"/>
        <v>0</v>
      </c>
      <c r="E6" s="41">
        <f>SUMPRODUCT(Mai!$B$8:$B$38,Mai!$F$8:$F$38)/3</f>
        <v>0</v>
      </c>
      <c r="F6" s="41">
        <f>SUMPRODUCT((WEEKDAY(Mai!$A$8:$A$38,2)=6)*Mai!$F$8:$F$38)</f>
        <v>0</v>
      </c>
      <c r="G6" s="41">
        <f>SUMPRODUCT((WEEKDAY(Mai!$A$8:$A$38,2)=7)*Mai!$F$8:$F$38)+SUMIF(Mai!$B$8:$B$38,"F",Mai!$F$8:$F$38)</f>
        <v>0</v>
      </c>
      <c r="H6" s="41">
        <f t="shared" si="1"/>
        <v>0</v>
      </c>
      <c r="I6" s="41">
        <f>Zusammenfassung!B6+(Zusammenfassung!E6*Vorgabe!$E$5)+(Zusammenfassung!F6*Vorgabe!$E$3)+(Zusammenfassung!G6*Vorgabe!$E$4)</f>
        <v>0</v>
      </c>
      <c r="J6" s="62"/>
      <c r="K6" s="61">
        <f t="shared" si="2"/>
        <v>0</v>
      </c>
    </row>
    <row r="7" spans="1:11">
      <c r="A7" s="43">
        <f>Juni!A8</f>
        <v>43617</v>
      </c>
      <c r="B7" s="61">
        <f>Juni!F$39</f>
        <v>0</v>
      </c>
      <c r="C7" s="61">
        <v>0.75</v>
      </c>
      <c r="D7" s="61">
        <f t="shared" si="0"/>
        <v>0</v>
      </c>
      <c r="E7" s="41">
        <f>SUMPRODUCT(Juni!$B$8:$B$38,Juni!$F$8:$F$38)/3</f>
        <v>0</v>
      </c>
      <c r="F7" s="41">
        <f>SUMPRODUCT((WEEKDAY(Juni!$A$8:$A$37,2)=6)*Juni!$F$8:$F$37)</f>
        <v>0</v>
      </c>
      <c r="G7" s="41">
        <f>SUMPRODUCT((WEEKDAY(Juni!$A$8:$A$37,2)=7)*Juni!$F$8:$F$37)+SUMIF(Juni!$B$8:$B$37,"F",Juni!$F$8:$F$37)</f>
        <v>0</v>
      </c>
      <c r="H7" s="41">
        <f t="shared" si="1"/>
        <v>0</v>
      </c>
      <c r="I7" s="41">
        <f>Zusammenfassung!B7+(Zusammenfassung!E7*Vorgabe!$E$5)+(Zusammenfassung!F7*Vorgabe!$E$3)+(Zusammenfassung!G7*Vorgabe!$E$4)</f>
        <v>0</v>
      </c>
      <c r="J7" s="62"/>
      <c r="K7" s="61">
        <f t="shared" si="2"/>
        <v>0</v>
      </c>
    </row>
    <row r="8" spans="1:11">
      <c r="A8" s="43">
        <f>Juli!A8</f>
        <v>43647</v>
      </c>
      <c r="B8" s="61">
        <f>Juli!F$39</f>
        <v>0</v>
      </c>
      <c r="C8" s="61">
        <f>Juli!H$39</f>
        <v>-92</v>
      </c>
      <c r="D8" s="61">
        <f t="shared" si="0"/>
        <v>0</v>
      </c>
      <c r="E8" s="41">
        <f>SUMPRODUCT(Juli!$B$8:$B$38,Juli!$F$8:$F$38)/3</f>
        <v>0</v>
      </c>
      <c r="F8" s="41">
        <f>SUMPRODUCT((WEEKDAY(Juli!$A$8:$A$38,2)=6)*Juli!$F$8:$F$38)</f>
        <v>0</v>
      </c>
      <c r="G8" s="41">
        <f>SUMPRODUCT((WEEKDAY(Juli!$A$8:$A$38,2)=7)*Juli!$F$8:$F$38)+SUMIF(Juli!$B$8:$B$38,"F",Juli!$F$8:$F$38)</f>
        <v>0</v>
      </c>
      <c r="H8" s="41">
        <f t="shared" si="1"/>
        <v>0</v>
      </c>
      <c r="I8" s="41">
        <f>Zusammenfassung!B8+(Zusammenfassung!E8*Vorgabe!$E$5)+(Zusammenfassung!F8*Vorgabe!$E$3)+(Zusammenfassung!G8*Vorgabe!$E$4)</f>
        <v>0</v>
      </c>
      <c r="J8" s="62"/>
      <c r="K8" s="61">
        <f t="shared" si="2"/>
        <v>0</v>
      </c>
    </row>
    <row r="9" spans="1:11">
      <c r="A9" s="43">
        <f>August!A8</f>
        <v>43678</v>
      </c>
      <c r="B9" s="61">
        <f>August!F$39</f>
        <v>0</v>
      </c>
      <c r="C9" s="61">
        <f>August!H$39</f>
        <v>-88</v>
      </c>
      <c r="D9" s="61">
        <f t="shared" si="0"/>
        <v>0</v>
      </c>
      <c r="E9" s="41">
        <f>SUMPRODUCT(August!$B$8:$B$38,August!$F$8:$F$38)/3</f>
        <v>0</v>
      </c>
      <c r="F9" s="41">
        <f>SUMPRODUCT((WEEKDAY(August!$A$8:$A$38,2)=6)*August!$F$8:$F$38)</f>
        <v>0</v>
      </c>
      <c r="G9" s="41">
        <f>SUMPRODUCT((WEEKDAY(August!$A$8:$A$38,2)=7)*August!$F$8:$F$38)+SUMIF(August!$B$8:$B$38,"F",August!$F$8:$F$38)</f>
        <v>0</v>
      </c>
      <c r="H9" s="41">
        <f t="shared" si="1"/>
        <v>0</v>
      </c>
      <c r="I9" s="41">
        <f>Zusammenfassung!B9+(Zusammenfassung!E9*Vorgabe!$E$5)+(Zusammenfassung!F9*Vorgabe!$E$3)+(Zusammenfassung!G9*Vorgabe!$E$4)</f>
        <v>0</v>
      </c>
      <c r="J9" s="62"/>
      <c r="K9" s="61">
        <f t="shared" si="2"/>
        <v>0</v>
      </c>
    </row>
    <row r="10" spans="1:11">
      <c r="A10" s="43">
        <f>September!A8</f>
        <v>43709</v>
      </c>
      <c r="B10" s="61">
        <f>September!F$39</f>
        <v>0</v>
      </c>
      <c r="C10" s="61">
        <f>September!H$39</f>
        <v>-84</v>
      </c>
      <c r="D10" s="61">
        <f t="shared" si="0"/>
        <v>0</v>
      </c>
      <c r="E10" s="41">
        <f>SUMPRODUCT(September!$B$8:$B$38,September!$F$8:$F$38)/3</f>
        <v>0</v>
      </c>
      <c r="F10" s="41">
        <f>SUMPRODUCT((WEEKDAY(September!$A$8:$A$37,2)=6)*September!$F$8:$F$37)</f>
        <v>0</v>
      </c>
      <c r="G10" s="41">
        <f>SUMPRODUCT((WEEKDAY(September!$A$8:$A$37,2)=7)*September!$F$8:$F$37)+SUMIF(September!$B$8:$B$37,"F",September!$F$8:$F$37)</f>
        <v>0</v>
      </c>
      <c r="H10" s="41">
        <f t="shared" si="1"/>
        <v>0</v>
      </c>
      <c r="I10" s="41">
        <f>Zusammenfassung!B10+(Zusammenfassung!E10*Vorgabe!$E$5)+(Zusammenfassung!F10*Vorgabe!$E$3)+(Zusammenfassung!G10*Vorgabe!$E$4)</f>
        <v>0</v>
      </c>
      <c r="J10" s="62"/>
      <c r="K10" s="61">
        <f t="shared" si="2"/>
        <v>0</v>
      </c>
    </row>
    <row r="11" spans="1:11">
      <c r="A11" s="43">
        <f>Oktober!A8</f>
        <v>43739</v>
      </c>
      <c r="B11" s="61">
        <f>Oktober!F$39</f>
        <v>0</v>
      </c>
      <c r="C11" s="61">
        <f>Oktober!H$39</f>
        <v>-88</v>
      </c>
      <c r="D11" s="61">
        <f t="shared" si="0"/>
        <v>0</v>
      </c>
      <c r="E11" s="41">
        <f>SUMPRODUCT(Oktober!$B$8:$B$38,Oktober!$F$8:$F$38)/3</f>
        <v>0</v>
      </c>
      <c r="F11" s="41">
        <f>SUMPRODUCT((WEEKDAY(Oktober!$A$8:$A$38,2)=6)*Oktober!$F$8:$F$38)</f>
        <v>0</v>
      </c>
      <c r="G11" s="41">
        <f>SUMPRODUCT((WEEKDAY(Oktober!$A$8:$A$38,2)=7)*Oktober!$F$8:$F$38)+SUMIF(Oktober!$B$8:$B$38,"F",Oktober!$F$8:$F$38)</f>
        <v>0</v>
      </c>
      <c r="H11" s="41">
        <f t="shared" si="1"/>
        <v>0</v>
      </c>
      <c r="I11" s="41">
        <f>Zusammenfassung!B11+(Zusammenfassung!E11*Vorgabe!$E$5)+(Zusammenfassung!F11*Vorgabe!$E$3)+(Zusammenfassung!G11*Vorgabe!$E$4)</f>
        <v>0</v>
      </c>
      <c r="J11" s="62"/>
      <c r="K11" s="61">
        <f t="shared" si="2"/>
        <v>0</v>
      </c>
    </row>
    <row r="12" spans="1:11">
      <c r="A12" s="43">
        <f>November!A8</f>
        <v>43770</v>
      </c>
      <c r="B12" s="61">
        <f>November!F$39</f>
        <v>0</v>
      </c>
      <c r="C12" s="61">
        <f>November!H$39</f>
        <v>-84</v>
      </c>
      <c r="D12" s="61">
        <f t="shared" si="0"/>
        <v>0</v>
      </c>
      <c r="E12" s="41">
        <f>SUMPRODUCT(November!$B$8:$B$38,November!$F$8:$F$38)/3</f>
        <v>0</v>
      </c>
      <c r="F12" s="41">
        <f>SUMPRODUCT((WEEKDAY(November!$A$8:$A$37,2)=6)*November!$F$8:$F$37)</f>
        <v>0</v>
      </c>
      <c r="G12" s="41">
        <f>SUMPRODUCT((WEEKDAY(November!$A$8:$A$37,2)=7)*November!$F$8:$F$37)+SUMIF(November!$B$8:$B$37,"F",November!$F$8:$F$37)</f>
        <v>0</v>
      </c>
      <c r="H12" s="41">
        <f t="shared" si="1"/>
        <v>0</v>
      </c>
      <c r="I12" s="41">
        <f>Zusammenfassung!B12+(Zusammenfassung!E12*Vorgabe!$E$5)+(Zusammenfassung!F12*Vorgabe!$E$3)+(Zusammenfassung!G12*Vorgabe!$E$4)</f>
        <v>0</v>
      </c>
      <c r="J12" s="62"/>
      <c r="K12" s="61">
        <f t="shared" si="2"/>
        <v>0</v>
      </c>
    </row>
    <row r="13" spans="1:11">
      <c r="A13" s="43">
        <f>Dezember!A8</f>
        <v>43800</v>
      </c>
      <c r="B13" s="61">
        <f>Dezember!F$39</f>
        <v>0</v>
      </c>
      <c r="C13" s="61">
        <f>Dezember!H$39</f>
        <v>-80</v>
      </c>
      <c r="D13" s="61">
        <f t="shared" si="0"/>
        <v>0</v>
      </c>
      <c r="E13" s="41">
        <f>SUMPRODUCT(Dezember!$B$8:$B$38,Dezember!$F$8:$F$38)/3</f>
        <v>0</v>
      </c>
      <c r="F13" s="41">
        <f>SUMPRODUCT((WEEKDAY(Dezember!$A$8:$A$38,2)=6)*Dezember!$F$8:$F$38)</f>
        <v>0</v>
      </c>
      <c r="G13" s="41">
        <f>SUMPRODUCT((WEEKDAY(Dezember!$A$8:$A$38,2)=7)*Dezember!$F$8:$F$38)+SUMIF(Dezember!$B$8:$B$38,"F",Dezember!$F$8:$F$38)</f>
        <v>0</v>
      </c>
      <c r="H13" s="41">
        <f t="shared" si="1"/>
        <v>0</v>
      </c>
      <c r="I13" s="41">
        <f>Zusammenfassung!B13+(Zusammenfassung!E13*Vorgabe!$E$5)+(Zusammenfassung!F13*Vorgabe!$E$3)+(Zusammenfassung!G13*Vorgabe!$E$4)</f>
        <v>0</v>
      </c>
      <c r="J13" s="62"/>
      <c r="K13" s="61">
        <f t="shared" si="2"/>
        <v>0</v>
      </c>
    </row>
    <row r="14" spans="1:11" ht="17" thickBot="1">
      <c r="A14" s="42" t="s">
        <v>36</v>
      </c>
      <c r="B14" s="63">
        <f t="shared" ref="B14:G14" si="3">SUM(B2:B13)</f>
        <v>0</v>
      </c>
      <c r="C14" s="63">
        <f t="shared" si="3"/>
        <v>-1283.25</v>
      </c>
      <c r="D14" s="63">
        <f t="shared" si="3"/>
        <v>0</v>
      </c>
      <c r="E14" s="63"/>
      <c r="F14" s="64">
        <f t="shared" si="3"/>
        <v>0</v>
      </c>
      <c r="G14" s="65">
        <f t="shared" si="3"/>
        <v>0</v>
      </c>
      <c r="H14" s="65">
        <f>SUM(H2:H13)</f>
        <v>0</v>
      </c>
      <c r="I14" s="63"/>
      <c r="J14" s="63">
        <f>SUM(J1:J13)</f>
        <v>0</v>
      </c>
      <c r="K14" s="63"/>
    </row>
    <row r="15" spans="1:11">
      <c r="A15" s="23"/>
      <c r="B15" s="23"/>
      <c r="C15" s="23"/>
      <c r="D15" s="23"/>
      <c r="E15" s="23"/>
      <c r="F15" s="23"/>
      <c r="G15" s="23"/>
      <c r="H15" s="40"/>
      <c r="J15" s="40"/>
    </row>
    <row r="16" spans="1:11">
      <c r="A16" s="23"/>
      <c r="B16" s="23"/>
      <c r="C16" s="23"/>
      <c r="D16" s="23"/>
      <c r="E16" s="23"/>
      <c r="F16" s="23"/>
      <c r="G16" s="23"/>
      <c r="H16" s="40"/>
      <c r="J16" s="40"/>
    </row>
    <row r="17" spans="1:10">
      <c r="A17" s="23"/>
      <c r="B17" s="23"/>
      <c r="C17" s="23"/>
      <c r="D17" s="23"/>
      <c r="E17" s="23"/>
      <c r="F17" s="23"/>
      <c r="G17" s="23"/>
      <c r="H17" s="40"/>
      <c r="J17" s="40"/>
    </row>
    <row r="18" spans="1:10">
      <c r="A18" s="23"/>
      <c r="B18" s="23"/>
      <c r="C18" s="23"/>
      <c r="D18" s="23"/>
      <c r="E18" s="23"/>
      <c r="F18" s="23"/>
      <c r="G18" s="23"/>
      <c r="H18" s="40"/>
      <c r="J18" s="40"/>
    </row>
    <row r="19" spans="1:10">
      <c r="A19" s="23"/>
      <c r="B19" s="23"/>
      <c r="C19" s="23"/>
      <c r="D19" s="23"/>
      <c r="E19" s="23"/>
      <c r="F19" s="23"/>
      <c r="G19" s="23"/>
      <c r="H19" s="40"/>
      <c r="J19" s="40"/>
    </row>
  </sheetData>
  <sheetProtection sheet="1" objects="1" scenarios="1"/>
  <pageMargins left="0.7" right="0.7" top="0.78740157499999996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4"/>
  <sheetViews>
    <sheetView view="pageLayout" zoomScaleNormal="100" workbookViewId="0">
      <selection activeCell="B4" sqref="B4"/>
    </sheetView>
  </sheetViews>
  <sheetFormatPr baseColWidth="10" defaultRowHeight="16"/>
  <cols>
    <col min="1" max="1" width="17.6640625" style="1" customWidth="1"/>
    <col min="2" max="2" width="15.6640625" style="1" customWidth="1"/>
    <col min="3" max="3" width="8.6640625" style="1" customWidth="1"/>
    <col min="4" max="4" width="16.6640625" style="1" bestFit="1" customWidth="1"/>
    <col min="5" max="5" width="13" style="1" customWidth="1"/>
  </cols>
  <sheetData>
    <row r="1" spans="1:5">
      <c r="A1" s="24" t="s">
        <v>58</v>
      </c>
      <c r="B1" s="25"/>
      <c r="C1" s="26" t="s">
        <v>39</v>
      </c>
      <c r="D1" s="59">
        <v>42736</v>
      </c>
      <c r="E1" s="25"/>
    </row>
    <row r="2" spans="1:5">
      <c r="A2" s="26" t="s">
        <v>32</v>
      </c>
      <c r="B2" s="27" t="str">
        <f>Vorgabe!B1</f>
        <v>Fabian Volkers</v>
      </c>
      <c r="C2" s="28"/>
      <c r="D2" s="28"/>
      <c r="E2" s="28"/>
    </row>
    <row r="3" spans="1:5">
      <c r="A3" s="28" t="s">
        <v>2</v>
      </c>
      <c r="B3" s="27" t="str">
        <f>Vorgabe!B2</f>
        <v>Promoter Services</v>
      </c>
      <c r="C3" s="28"/>
      <c r="D3" s="28"/>
      <c r="E3" s="28"/>
    </row>
    <row r="4" spans="1:5">
      <c r="A4" s="23"/>
      <c r="B4" s="23"/>
      <c r="C4" s="23"/>
      <c r="D4" s="23"/>
      <c r="E4" s="23"/>
    </row>
    <row r="5" spans="1:5">
      <c r="A5" s="29" t="s">
        <v>27</v>
      </c>
      <c r="B5" s="29" t="s">
        <v>59</v>
      </c>
      <c r="C5" s="29" t="s">
        <v>28</v>
      </c>
      <c r="D5" s="29" t="s">
        <v>60</v>
      </c>
      <c r="E5" s="29" t="s">
        <v>61</v>
      </c>
    </row>
    <row r="6" spans="1:5">
      <c r="A6" s="69">
        <f>D1</f>
        <v>42736</v>
      </c>
      <c r="B6" s="70">
        <f>Zusammenfassung!H2</f>
        <v>0</v>
      </c>
      <c r="C6" s="71">
        <f>Zusammenfassung!F2</f>
        <v>0</v>
      </c>
      <c r="D6" s="71">
        <f>Zusammenfassung!G2</f>
        <v>0</v>
      </c>
      <c r="E6" s="38">
        <f>Zusammenfassung!J2</f>
        <v>0</v>
      </c>
    </row>
    <row r="7" spans="1:5">
      <c r="A7" s="69">
        <f>DATE(YEAR(A6),MONTH(A6)+1,DAY(A6))</f>
        <v>42767</v>
      </c>
      <c r="B7" s="70">
        <f>Zusammenfassung!H3</f>
        <v>0</v>
      </c>
      <c r="C7" s="71">
        <f>Zusammenfassung!F3</f>
        <v>0</v>
      </c>
      <c r="D7" s="71">
        <f>Zusammenfassung!G3</f>
        <v>0</v>
      </c>
      <c r="E7" s="38">
        <f>Zusammenfassung!J3</f>
        <v>0</v>
      </c>
    </row>
    <row r="8" spans="1:5">
      <c r="A8" s="69">
        <f t="shared" ref="A8:A16" si="0">DATE(YEAR(A7),MONTH(A7)+1,DAY(A7))</f>
        <v>42795</v>
      </c>
      <c r="B8" s="70">
        <f>Zusammenfassung!H4</f>
        <v>0</v>
      </c>
      <c r="C8" s="71">
        <f>Zusammenfassung!F4</f>
        <v>0</v>
      </c>
      <c r="D8" s="71">
        <f>Zusammenfassung!G4</f>
        <v>0</v>
      </c>
      <c r="E8" s="38">
        <f>Zusammenfassung!J4</f>
        <v>0</v>
      </c>
    </row>
    <row r="9" spans="1:5">
      <c r="A9" s="69">
        <f t="shared" si="0"/>
        <v>42826</v>
      </c>
      <c r="B9" s="70">
        <f>Zusammenfassung!H5</f>
        <v>0</v>
      </c>
      <c r="C9" s="71">
        <f>Zusammenfassung!F5</f>
        <v>0</v>
      </c>
      <c r="D9" s="71">
        <f>Zusammenfassung!G5</f>
        <v>0</v>
      </c>
      <c r="E9" s="38">
        <f>Zusammenfassung!J5</f>
        <v>0</v>
      </c>
    </row>
    <row r="10" spans="1:5">
      <c r="A10" s="69">
        <f t="shared" si="0"/>
        <v>42856</v>
      </c>
      <c r="B10" s="70">
        <f>Zusammenfassung!H6</f>
        <v>0</v>
      </c>
      <c r="C10" s="71">
        <f>Zusammenfassung!F6</f>
        <v>0</v>
      </c>
      <c r="D10" s="71">
        <f>Zusammenfassung!G6</f>
        <v>0</v>
      </c>
      <c r="E10" s="38">
        <f>Zusammenfassung!J6</f>
        <v>0</v>
      </c>
    </row>
    <row r="11" spans="1:5">
      <c r="A11" s="69">
        <f t="shared" si="0"/>
        <v>42887</v>
      </c>
      <c r="B11" s="70">
        <f>Zusammenfassung!H7</f>
        <v>0</v>
      </c>
      <c r="C11" s="71">
        <f>Zusammenfassung!F7</f>
        <v>0</v>
      </c>
      <c r="D11" s="71">
        <f>Zusammenfassung!G7</f>
        <v>0</v>
      </c>
      <c r="E11" s="38">
        <f>Zusammenfassung!J7</f>
        <v>0</v>
      </c>
    </row>
    <row r="12" spans="1:5">
      <c r="A12" s="69">
        <f t="shared" si="0"/>
        <v>42917</v>
      </c>
      <c r="B12" s="70">
        <f>Zusammenfassung!H8</f>
        <v>0</v>
      </c>
      <c r="C12" s="71">
        <f>Zusammenfassung!F8</f>
        <v>0</v>
      </c>
      <c r="D12" s="71">
        <f>Zusammenfassung!G8</f>
        <v>0</v>
      </c>
      <c r="E12" s="38">
        <f>Zusammenfassung!J8</f>
        <v>0</v>
      </c>
    </row>
    <row r="13" spans="1:5">
      <c r="A13" s="69">
        <f t="shared" si="0"/>
        <v>42948</v>
      </c>
      <c r="B13" s="70">
        <f>Zusammenfassung!H9</f>
        <v>0</v>
      </c>
      <c r="C13" s="71">
        <f>Zusammenfassung!F9</f>
        <v>0</v>
      </c>
      <c r="D13" s="71">
        <f>Zusammenfassung!G9</f>
        <v>0</v>
      </c>
      <c r="E13" s="38">
        <f>Zusammenfassung!J9</f>
        <v>0</v>
      </c>
    </row>
    <row r="14" spans="1:5">
      <c r="A14" s="69">
        <f t="shared" si="0"/>
        <v>42979</v>
      </c>
      <c r="B14" s="70">
        <f>Zusammenfassung!H10</f>
        <v>0</v>
      </c>
      <c r="C14" s="71">
        <f>Zusammenfassung!F10</f>
        <v>0</v>
      </c>
      <c r="D14" s="71">
        <f>Zusammenfassung!G10</f>
        <v>0</v>
      </c>
      <c r="E14" s="38">
        <f>Zusammenfassung!J10</f>
        <v>0</v>
      </c>
    </row>
    <row r="15" spans="1:5" ht="17" customHeight="1">
      <c r="A15" s="69">
        <f t="shared" si="0"/>
        <v>43009</v>
      </c>
      <c r="B15" s="70">
        <f>Zusammenfassung!H11</f>
        <v>0</v>
      </c>
      <c r="C15" s="71">
        <f>Zusammenfassung!F11</f>
        <v>0</v>
      </c>
      <c r="D15" s="71">
        <f>Zusammenfassung!G11</f>
        <v>0</v>
      </c>
      <c r="E15" s="38">
        <f>Zusammenfassung!J11</f>
        <v>0</v>
      </c>
    </row>
    <row r="16" spans="1:5">
      <c r="A16" s="69">
        <f t="shared" si="0"/>
        <v>43040</v>
      </c>
      <c r="B16" s="70">
        <f>Zusammenfassung!H12</f>
        <v>0</v>
      </c>
      <c r="C16" s="71">
        <f>Zusammenfassung!F12</f>
        <v>0</v>
      </c>
      <c r="D16" s="71">
        <f>Zusammenfassung!G12</f>
        <v>0</v>
      </c>
      <c r="E16" s="38">
        <f>Zusammenfassung!J12</f>
        <v>0</v>
      </c>
    </row>
    <row r="17" spans="1:5">
      <c r="A17" s="69">
        <f>DATE(YEAR(A16),MONTH(A16)+1,DAY(A16))</f>
        <v>43070</v>
      </c>
      <c r="B17" s="70">
        <f>Zusammenfassung!H13</f>
        <v>0</v>
      </c>
      <c r="C17" s="71">
        <f>Zusammenfassung!F13</f>
        <v>0</v>
      </c>
      <c r="D17" s="71">
        <f>Zusammenfassung!G13</f>
        <v>0</v>
      </c>
      <c r="E17" s="38">
        <f>Zusammenfassung!J13</f>
        <v>0</v>
      </c>
    </row>
    <row r="18" spans="1:5">
      <c r="A18" s="30"/>
      <c r="B18" s="70"/>
      <c r="C18" s="71"/>
      <c r="D18" s="71"/>
      <c r="E18" s="38"/>
    </row>
    <row r="19" spans="1:5">
      <c r="A19" s="33" t="s">
        <v>36</v>
      </c>
      <c r="B19" s="39">
        <f t="shared" ref="B19:D19" si="1">SUM(B6:B18)</f>
        <v>0</v>
      </c>
      <c r="C19" s="39">
        <f t="shared" si="1"/>
        <v>0</v>
      </c>
      <c r="D19" s="39">
        <f t="shared" si="1"/>
        <v>0</v>
      </c>
      <c r="E19" s="39">
        <f>SUM(E6:E18)</f>
        <v>0</v>
      </c>
    </row>
    <row r="34" spans="1:5" ht="17" thickBot="1">
      <c r="A34" s="35" t="s">
        <v>37</v>
      </c>
      <c r="B34" s="36">
        <f ca="1">TODAY()</f>
        <v>43447</v>
      </c>
      <c r="C34" s="37"/>
      <c r="D34" s="37"/>
      <c r="E34" s="37"/>
    </row>
  </sheetData>
  <conditionalFormatting sqref="B6:E18">
    <cfRule type="cellIs" dxfId="19" priority="1" operator="equal">
      <formula>0</formula>
    </cfRule>
  </conditionalFormatting>
  <pageMargins left="0.7" right="0.7" top="0.75" bottom="0.75" header="0.3" footer="0.3"/>
  <pageSetup paperSize="9" scale="97" orientation="portrait" r:id="rId1"/>
  <colBreaks count="1" manualBreakCount="1">
    <brk id="5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>
      <selection activeCell="F19" sqref="F19"/>
    </sheetView>
  </sheetViews>
  <sheetFormatPr baseColWidth="10" defaultRowHeight="16"/>
  <sheetData/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5"/>
  <dimension ref="A1:G45"/>
  <sheetViews>
    <sheetView view="pageLayout" workbookViewId="0">
      <selection activeCell="H17" sqref="H17"/>
    </sheetView>
  </sheetViews>
  <sheetFormatPr baseColWidth="10" defaultRowHeight="16"/>
  <cols>
    <col min="1" max="1" width="25" style="1" bestFit="1" customWidth="1"/>
    <col min="2" max="2" width="12.83203125" style="1" bestFit="1" customWidth="1"/>
    <col min="3" max="3" width="9.1640625" style="1" customWidth="1"/>
    <col min="4" max="4" width="13.6640625" style="1" customWidth="1"/>
    <col min="5" max="5" width="16.83203125" style="1" customWidth="1"/>
  </cols>
  <sheetData>
    <row r="1" spans="1:7">
      <c r="A1" s="23"/>
      <c r="B1" s="23"/>
      <c r="C1" s="23"/>
      <c r="D1" s="23"/>
      <c r="E1" s="23"/>
    </row>
    <row r="2" spans="1:7">
      <c r="A2" s="24" t="s">
        <v>30</v>
      </c>
      <c r="B2" s="25"/>
      <c r="C2" s="26" t="s">
        <v>31</v>
      </c>
      <c r="D2" s="59">
        <v>43101</v>
      </c>
      <c r="E2" s="25"/>
    </row>
    <row r="3" spans="1:7">
      <c r="A3" s="26" t="s">
        <v>32</v>
      </c>
      <c r="B3" s="27" t="str">
        <f>IF(Vorgabe!B1="","",Vorgabe!B1)</f>
        <v>Fabian Volkers</v>
      </c>
      <c r="C3" s="28"/>
      <c r="D3" s="28"/>
      <c r="E3" s="28"/>
    </row>
    <row r="4" spans="1:7">
      <c r="A4" s="28" t="s">
        <v>2</v>
      </c>
      <c r="B4" s="27" t="str">
        <f>IF(Vorgabe!B2="","",Vorgabe!B2)</f>
        <v>Promoter Services</v>
      </c>
      <c r="C4" s="28"/>
      <c r="D4" s="28"/>
      <c r="E4" s="28"/>
    </row>
    <row r="5" spans="1:7">
      <c r="A5" s="23"/>
      <c r="B5" s="23"/>
      <c r="C5" s="23"/>
      <c r="D5" s="23"/>
      <c r="E5" s="23"/>
      <c r="F5">
        <f>MONTH(D2)</f>
        <v>1</v>
      </c>
      <c r="G5" t="str">
        <f>IF(AND(MONTH('Stundenzettel IST'!$D$2)=1,Januar!B8="U"),"Urlaub",IF(MONTH('Stundenzettel IST'!$D$2)=1,Januar!C8))</f>
        <v/>
      </c>
    </row>
    <row r="6" spans="1:7">
      <c r="A6" s="29" t="s">
        <v>33</v>
      </c>
      <c r="B6" s="29" t="s">
        <v>34</v>
      </c>
      <c r="C6" s="29" t="s">
        <v>21</v>
      </c>
      <c r="D6" s="29" t="s">
        <v>20</v>
      </c>
      <c r="E6" s="29" t="s">
        <v>35</v>
      </c>
    </row>
    <row r="7" spans="1:7">
      <c r="A7" s="30">
        <f>D2</f>
        <v>43101</v>
      </c>
      <c r="B7" s="31" t="str">
        <f>IF(AND(MONTH('Stundenzettel IST'!$D$2)=1,Januar!B8="U"),"Urlaub",IF(AND(MONTH('Stundenzettel IST'!$D$2)=1,Januar!B8="k"),"Krank",IF(AND(MONTH('Stundenzettel IST'!$D$2)=1,Januar!B8="SU"),"Sonderurlaub",IF(MONTH('Stundenzettel IST'!$D$2)=1,Januar!C8,IF(AND(MONTH('Stundenzettel IST'!$D$2)=2,Februar!B8="U"),"Urlaub",IF(AND(MONTH('Stundenzettel IST'!$D$2)=2,Februar!B8="k"),"Krank",IF(AND(MONTH('Stundenzettel IST'!$D$2)=2,Februar!B8="SU"),"Sonderurlaub",
IF(MONTH('Stundenzettel IST'!$D$2)=2,Februar!C8,IF(AND(MONTH('Stundenzettel IST'!$D$2)=3,März!B8="U"),"Urlaub",IF(AND(MONTH('Stundenzettel IST'!$D$2)=3,März!B8="k"),"Krank",IF(AND(MONTH('Stundenzettel IST'!$D$2)=3,März!B8="SU"),"Sonderurlaub",IF(MONTH('Stundenzettel IST'!$D$2)=3,März!C8,IF(AND(MONTH('Stundenzettel IST'!$D$2)=4,April!B8="U"),"Urlaub",IF(AND(MONTH('Stundenzettel IST'!$D$2)=4,April!B8="k"),"Krank",IF(AND(MONTH('Stundenzettel IST'!$D$2)=4,April!B8="SU"),"Sonderurlaub",IF(MONTH('Stundenzettel IST'!$D$2)=4,April!C8,IF(AND(MONTH('Stundenzettel IST'!$D$2)=5,Mai!B8="U"),"Urlaub",IF(AND(MONTH('Stundenzettel IST'!$D$2)=5,Mai!B8="k"),"Krank",IF(AND(MONTH('Stundenzettel IST'!$D$2)=5,Mai!B8="SU"),"Sonderurlaub",IF(MONTH('Stundenzettel IST'!$D$2)=5,Mai!C8,IF(AND(MONTH('Stundenzettel IST'!$D$2)=6,Juni!B8="U"),"Urlaub",IF(AND(MONTH('Stundenzettel IST'!$D$2)=6,Juni!B8="k"),"Krank",IF(AND(MONTH('Stundenzettel IST'!$D$2)=6,Juni!B8="SU"),"Sonderurlaub",IF(MONTH('Stundenzettel IST'!$D$2)=6,Juni!C8,IF(AND(MONTH('Stundenzettel IST'!$D$2)=7,Juli!B8="U"),"Urlaub",IF(AND(MONTH('Stundenzettel IST'!$D$2)=7,Juli!B8="k"),"Krank",IF(AND(MONTH('Stundenzettel IST'!$D$2)=7,Juli!B8="SU"),"Sonderurlaub",IF(MONTH('Stundenzettel IST'!$D$2)=7,Juli!C8,IF(AND(MONTH('Stundenzettel IST'!$D$2)=8,August!B8="U"),"Urlaub",IF(AND(MONTH('Stundenzettel IST'!$D$2)=8,August!B8="k"),"Krank",IF(AND(MONTH('Stundenzettel IST'!$D$2)=8,August!B8="SU"),"Sonderurlaub",IF(MONTH('Stundenzettel IST'!$D$2)=8,August!C8,IF(AND(MONTH('Stundenzettel IST'!$D$2)=9,September!B8="U"),"Urlaub",IF(AND(MONTH('Stundenzettel IST'!$D$2)=9,September!B8="k"),"Krank",IF(AND(MONTH('Stundenzettel IST'!$D$2)=9,September!B8="SU"),"Sonderurlaub",IF(MONTH('Stundenzettel IST'!$D$2)=9,September!C8,IF(AND(MONTH('Stundenzettel IST'!$D$2)=10,Oktober!B8="U"),"Urlaub",IF(AND(MONTH('Stundenzettel IST'!$D$2)=10,Oktober!B8="k"),"Krank",IF(AND(MONTH('Stundenzettel IST'!$D$2)=10,Oktober!B8="SU"),"Sonderurlaub",IF(MONTH('Stundenzettel IST'!$D$2)=10,Oktober!C8,IF(AND(MONTH('Stundenzettel IST'!$D$2)=11,November!B8="U"),"Urlaub",IF(AND(MONTH('Stundenzettel IST'!$D$2)=11,November!B8="k"),"Krank",IF(AND(MONTH('Stundenzettel IST'!$D$2)=11,November!B8="SU"),"Sonderurlaub",IF(MONTH('Stundenzettel IST'!$D$2)=11,November!C8,IF(AND(MONTH('Stundenzettel IST'!$D$2)=12,Dezember!B8="U"),"Urlaub",IF(AND(MONTH('Stundenzettel IST'!$D$2)=12,Dezember!B8="k"),"Krank",IF(AND(MONTH('Stundenzettel IST'!$D$2)=12,Dezember!B8="SU"),"Sonderrlaub",IF(MONTH('Stundenzettel IST'!$D$2)=12,Dezember!C8,""))))))))))))))))))))))))))))))))))))))))))))))))</f>
        <v/>
      </c>
      <c r="C7" s="31" t="str">
        <f>IF(B7="Urlaub","",IF(B7="Krank","",IF(MONTH('Stundenzettel IST'!$D$2)=1,Januar!E8,IF(MONTH('Stundenzettel IST'!$D$2)=2,Februar!E8,IF(MONTH('Stundenzettel IST'!$D$2)=3,März!E8,IF(MONTH('Stundenzettel IST'!$D$2)=4,April!E8,IF(MONTH('Stundenzettel IST'!$D$2)=5,Mai!E8,IF(MONTH('Stundenzettel IST'!$D$2)=6,Juni!E8,IF(MONTH('Stundenzettel IST'!$D$2)=7,Juli!E8,IF(MONTH('Stundenzettel IST'!$D$2)=8,August!E8,IF(MONTH('Stundenzettel IST'!$D$2)=9,September!E8,IF(MONTH('Stundenzettel IST'!$D$2)=10,Oktober!E8,IF(MONTH('Stundenzettel IST'!$D$2)=11,November!E8,IF(MONTH('Stundenzettel IST'!$D$2)=12,Dezember!E8,""))))))))))))))</f>
        <v/>
      </c>
      <c r="D7" s="31" t="str">
        <f>IF(B7="Urlaub","",IF(B7="Krank","",IF(MONTH('Stundenzettel IST'!$D$2)=1,Januar!D8,IF(MONTH('Stundenzettel IST'!$D$2)=2,Februar!D8,IF(MONTH('Stundenzettel IST'!$D$2)=3,März!D8,IF(MONTH('Stundenzettel IST'!$D$2)=4,April!D8,IF(MONTH('Stundenzettel IST'!$D$2)=5,Mai!D8,IF(MONTH('Stundenzettel IST'!$D$2)=6,Juni!D8,IF(MONTH('Stundenzettel IST'!$D$2)=7,Juli!D8,IF(MONTH('Stundenzettel IST'!$D$2)=8,August!D8,IF(MONTH('Stundenzettel IST'!$D$2)=9,September!D8,IF(MONTH('Stundenzettel IST'!$D$2)=10,Oktober!D8,IF(MONTH('Stundenzettel IST'!$D$2)=11,November!D8,IF(MONTH('Stundenzettel IST'!$D$2)=12,Dezember!D8,""))))))))))))))</f>
        <v/>
      </c>
      <c r="E7" s="32" t="str">
        <f>IF(OR(B7="Urlaub",B7="Krank"),Vorgabe!$E$1/COUNTIF(Vorgabe!$E$6:$E$12,Vorgabe!$F$2),IF(D7="","",(C7-B7-D7)))</f>
        <v/>
      </c>
    </row>
    <row r="8" spans="1:7">
      <c r="A8" s="30">
        <f t="shared" ref="A8:A34" si="0">DATE(YEAR(A7),MONTH(A7),DAY(A7)+1)</f>
        <v>43102</v>
      </c>
      <c r="B8" s="31" t="str">
        <f>IF(AND(MONTH('Stundenzettel IST'!$D$2)=1,Januar!B9="U"),"Urlaub",IF(AND(MONTH('Stundenzettel IST'!$D$2)=1,Januar!B9="k"),"Krank",IF(AND(MONTH('Stundenzettel IST'!$D$2)=1,Januar!B9="SU"),"Sonderurlaub",IF(MONTH('Stundenzettel IST'!$D$2)=1,Januar!C9,IF(AND(MONTH('Stundenzettel IST'!$D$2)=2,Februar!B9="U"),"Urlaub",IF(AND(MONTH('Stundenzettel IST'!$D$2)=2,Februar!B9="k"),"Krank",IF(AND(MONTH('Stundenzettel IST'!$D$2)=2,Februar!B9="SU"),"Sonderurlaub",
IF(MONTH('Stundenzettel IST'!$D$2)=2,Februar!C9,IF(AND(MONTH('Stundenzettel IST'!$D$2)=3,März!B9="U"),"Urlaub",IF(AND(MONTH('Stundenzettel IST'!$D$2)=3,März!B9="k"),"Krank",IF(AND(MONTH('Stundenzettel IST'!$D$2)=3,März!B9="SU"),"Sonderurlaub",IF(MONTH('Stundenzettel IST'!$D$2)=3,März!C9,IF(AND(MONTH('Stundenzettel IST'!$D$2)=4,April!B9="U"),"Urlaub",IF(AND(MONTH('Stundenzettel IST'!$D$2)=4,April!B9="k"),"Krank",IF(AND(MONTH('Stundenzettel IST'!$D$2)=4,April!B9="SU"),"Sonderurlaub",IF(MONTH('Stundenzettel IST'!$D$2)=4,April!C9,IF(AND(MONTH('Stundenzettel IST'!$D$2)=5,Mai!B9="U"),"Urlaub",IF(AND(MONTH('Stundenzettel IST'!$D$2)=5,Mai!B9="k"),"Krank",IF(AND(MONTH('Stundenzettel IST'!$D$2)=5,Mai!B9="SU"),"Sonderurlaub",IF(MONTH('Stundenzettel IST'!$D$2)=5,Mai!C9,IF(AND(MONTH('Stundenzettel IST'!$D$2)=6,Juni!B9="U"),"Urlaub",IF(AND(MONTH('Stundenzettel IST'!$D$2)=6,Juni!B9="k"),"Krank",IF(AND(MONTH('Stundenzettel IST'!$D$2)=6,Juni!B9="SU"),"Sonderurlaub",IF(MONTH('Stundenzettel IST'!$D$2)=6,Juni!C9,IF(AND(MONTH('Stundenzettel IST'!$D$2)=7,Juli!B9="U"),"Urlaub",IF(AND(MONTH('Stundenzettel IST'!$D$2)=7,Juli!B9="k"),"Krank",IF(AND(MONTH('Stundenzettel IST'!$D$2)=7,Juli!B9="SU"),"Sonderurlaub",IF(MONTH('Stundenzettel IST'!$D$2)=7,Juli!C9,IF(AND(MONTH('Stundenzettel IST'!$D$2)=8,August!B9="U"),"Urlaub",IF(AND(MONTH('Stundenzettel IST'!$D$2)=8,August!B9="k"),"Krank",IF(AND(MONTH('Stundenzettel IST'!$D$2)=8,August!B9="SU"),"Sonderurlaub",IF(MONTH('Stundenzettel IST'!$D$2)=8,August!C9,IF(AND(MONTH('Stundenzettel IST'!$D$2)=9,September!B9="U"),"Urlaub",IF(AND(MONTH('Stundenzettel IST'!$D$2)=9,September!B9="k"),"Krank",IF(AND(MONTH('Stundenzettel IST'!$D$2)=9,September!B9="SU"),"Sonderurlaub",IF(MONTH('Stundenzettel IST'!$D$2)=9,September!C9,IF(AND(MONTH('Stundenzettel IST'!$D$2)=10,Oktober!B9="U"),"Urlaub",IF(AND(MONTH('Stundenzettel IST'!$D$2)=10,Oktober!B9="k"),"Krank",IF(AND(MONTH('Stundenzettel IST'!$D$2)=10,Oktober!B9="SU"),"Sonderurlaub",IF(MONTH('Stundenzettel IST'!$D$2)=10,Oktober!C9,IF(AND(MONTH('Stundenzettel IST'!$D$2)=11,November!B9="U"),"Urlaub",IF(AND(MONTH('Stundenzettel IST'!$D$2)=11,November!B9="k"),"Krank",IF(AND(MONTH('Stundenzettel IST'!$D$2)=11,November!B9="SU"),"Sonderurlaub",IF(MONTH('Stundenzettel IST'!$D$2)=11,November!C9,IF(AND(MONTH('Stundenzettel IST'!$D$2)=12,Dezember!B9="U"),"Urlaub",IF(AND(MONTH('Stundenzettel IST'!$D$2)=12,Dezember!B9="k"),"Krank",IF(AND(MONTH('Stundenzettel IST'!$D$2)=12,Dezember!B9="SU"),"Sonderrlaub",IF(MONTH('Stundenzettel IST'!$D$2)=12,Dezember!C9,""))))))))))))))))))))))))))))))))))))))))))))))))</f>
        <v/>
      </c>
      <c r="C8" s="31" t="str">
        <f>IF(B8="Urlaub","",IF(B8="Krank","",IF(MONTH('Stundenzettel IST'!$D$2)=1,Januar!E9,IF(MONTH('Stundenzettel IST'!$D$2)=2,Februar!E9,IF(MONTH('Stundenzettel IST'!$D$2)=3,März!E9,IF(MONTH('Stundenzettel IST'!$D$2)=4,April!E9,IF(MONTH('Stundenzettel IST'!$D$2)=5,Mai!E9,IF(MONTH('Stundenzettel IST'!$D$2)=6,Juni!E9,IF(MONTH('Stundenzettel IST'!$D$2)=7,Juli!E9,IF(MONTH('Stundenzettel IST'!$D$2)=8,August!E9,IF(MONTH('Stundenzettel IST'!$D$2)=9,September!E9,IF(MONTH('Stundenzettel IST'!$D$2)=10,Oktober!E9,IF(MONTH('Stundenzettel IST'!$D$2)=11,November!E9,IF(MONTH('Stundenzettel IST'!$D$2)=12,Dezember!E9,""))))))))))))))</f>
        <v/>
      </c>
      <c r="D8" s="31" t="str">
        <f>IF(B8="Urlaub","",IF(B8="Krank","",IF(MONTH('Stundenzettel IST'!$D$2)=1,Januar!D9,IF(MONTH('Stundenzettel IST'!$D$2)=2,Februar!D9,IF(MONTH('Stundenzettel IST'!$D$2)=3,März!D9,IF(MONTH('Stundenzettel IST'!$D$2)=4,April!D9,IF(MONTH('Stundenzettel IST'!$D$2)=5,Mai!D9,IF(MONTH('Stundenzettel IST'!$D$2)=6,Juni!D9,IF(MONTH('Stundenzettel IST'!$D$2)=7,Juli!D9,IF(MONTH('Stundenzettel IST'!$D$2)=8,August!D9,IF(MONTH('Stundenzettel IST'!$D$2)=9,September!D9,IF(MONTH('Stundenzettel IST'!$D$2)=10,Oktober!D9,IF(MONTH('Stundenzettel IST'!$D$2)=11,November!D9,IF(MONTH('Stundenzettel IST'!$D$2)=12,Dezember!D9,""))))))))))))))</f>
        <v/>
      </c>
      <c r="E8" s="32" t="str">
        <f>IF(OR(B8="Urlaub",B8="Krank"),Vorgabe!$E$1/COUNTIF(Vorgabe!$E$6:$E$12,Vorgabe!$F$2),IF(D8="","",(C8-B8-D8)))</f>
        <v/>
      </c>
    </row>
    <row r="9" spans="1:7">
      <c r="A9" s="30">
        <f t="shared" si="0"/>
        <v>43103</v>
      </c>
      <c r="B9" s="31" t="str">
        <f>IF(AND(MONTH('Stundenzettel IST'!$D$2)=1,Januar!B10="U"),"Urlaub",IF(AND(MONTH('Stundenzettel IST'!$D$2)=1,Januar!B10="k"),"Krank",IF(AND(MONTH('Stundenzettel IST'!$D$2)=1,Januar!B10="SU"),"Sonderurlaub",IF(MONTH('Stundenzettel IST'!$D$2)=1,Januar!C10,IF(AND(MONTH('Stundenzettel IST'!$D$2)=2,Februar!B10="U"),"Urlaub",IF(AND(MONTH('Stundenzettel IST'!$D$2)=2,Februar!B10="k"),"Krank",IF(AND(MONTH('Stundenzettel IST'!$D$2)=2,Februar!B10="SU"),"Sonderurlaub",
IF(MONTH('Stundenzettel IST'!$D$2)=2,Februar!C10,IF(AND(MONTH('Stundenzettel IST'!$D$2)=3,März!B10="U"),"Urlaub",IF(AND(MONTH('Stundenzettel IST'!$D$2)=3,März!B10="k"),"Krank",IF(AND(MONTH('Stundenzettel IST'!$D$2)=3,März!B10="SU"),"Sonderurlaub",IF(MONTH('Stundenzettel IST'!$D$2)=3,März!C10,IF(AND(MONTH('Stundenzettel IST'!$D$2)=4,April!B10="U"),"Urlaub",IF(AND(MONTH('Stundenzettel IST'!$D$2)=4,April!B10="k"),"Krank",IF(AND(MONTH('Stundenzettel IST'!$D$2)=4,April!B10="SU"),"Sonderurlaub",IF(MONTH('Stundenzettel IST'!$D$2)=4,April!C10,IF(AND(MONTH('Stundenzettel IST'!$D$2)=5,Mai!B10="U"),"Urlaub",IF(AND(MONTH('Stundenzettel IST'!$D$2)=5,Mai!B10="k"),"Krank",IF(AND(MONTH('Stundenzettel IST'!$D$2)=5,Mai!B10="SU"),"Sonderurlaub",IF(MONTH('Stundenzettel IST'!$D$2)=5,Mai!C10,IF(AND(MONTH('Stundenzettel IST'!$D$2)=6,Juni!B10="U"),"Urlaub",IF(AND(MONTH('Stundenzettel IST'!$D$2)=6,Juni!B10="k"),"Krank",IF(AND(MONTH('Stundenzettel IST'!$D$2)=6,Juni!B10="SU"),"Sonderurlaub",IF(MONTH('Stundenzettel IST'!$D$2)=6,Juni!C10,IF(AND(MONTH('Stundenzettel IST'!$D$2)=7,Juli!B10="U"),"Urlaub",IF(AND(MONTH('Stundenzettel IST'!$D$2)=7,Juli!B10="k"),"Krank",IF(AND(MONTH('Stundenzettel IST'!$D$2)=7,Juli!B10="SU"),"Sonderurlaub",IF(MONTH('Stundenzettel IST'!$D$2)=7,Juli!C10,IF(AND(MONTH('Stundenzettel IST'!$D$2)=8,August!B10="U"),"Urlaub",IF(AND(MONTH('Stundenzettel IST'!$D$2)=8,August!B10="k"),"Krank",IF(AND(MONTH('Stundenzettel IST'!$D$2)=8,August!B10="SU"),"Sonderurlaub",IF(MONTH('Stundenzettel IST'!$D$2)=8,August!C10,IF(AND(MONTH('Stundenzettel IST'!$D$2)=9,September!B10="U"),"Urlaub",IF(AND(MONTH('Stundenzettel IST'!$D$2)=9,September!B10="k"),"Krank",IF(AND(MONTH('Stundenzettel IST'!$D$2)=9,September!B10="SU"),"Sonderurlaub",IF(MONTH('Stundenzettel IST'!$D$2)=9,September!C10,IF(AND(MONTH('Stundenzettel IST'!$D$2)=10,Oktober!B10="U"),"Urlaub",IF(AND(MONTH('Stundenzettel IST'!$D$2)=10,Oktober!B10="k"),"Krank",IF(AND(MONTH('Stundenzettel IST'!$D$2)=10,Oktober!B10="SU"),"Sonderurlaub",IF(MONTH('Stundenzettel IST'!$D$2)=10,Oktober!C10,IF(AND(MONTH('Stundenzettel IST'!$D$2)=11,November!B10="U"),"Urlaub",IF(AND(MONTH('Stundenzettel IST'!$D$2)=11,November!B10="k"),"Krank",IF(AND(MONTH('Stundenzettel IST'!$D$2)=11,November!B10="SU"),"Sonderurlaub",IF(MONTH('Stundenzettel IST'!$D$2)=11,November!C10,IF(AND(MONTH('Stundenzettel IST'!$D$2)=12,Dezember!B10="U"),"Urlaub",IF(AND(MONTH('Stundenzettel IST'!$D$2)=12,Dezember!B10="k"),"Krank",IF(AND(MONTH('Stundenzettel IST'!$D$2)=12,Dezember!B10="SU"),"Sonderrlaub",IF(MONTH('Stundenzettel IST'!$D$2)=12,Dezember!C10,""))))))))))))))))))))))))))))))))))))))))))))))))</f>
        <v/>
      </c>
      <c r="C9" s="31" t="str">
        <f>IF(B9="Urlaub","",IF(B9="Krank","",IF(MONTH('Stundenzettel IST'!$D$2)=1,Januar!E10,IF(MONTH('Stundenzettel IST'!$D$2)=2,Februar!E10,IF(MONTH('Stundenzettel IST'!$D$2)=3,März!E10,IF(MONTH('Stundenzettel IST'!$D$2)=4,April!E10,IF(MONTH('Stundenzettel IST'!$D$2)=5,Mai!E10,IF(MONTH('Stundenzettel IST'!$D$2)=6,Juni!E10,IF(MONTH('Stundenzettel IST'!$D$2)=7,Juli!E10,IF(MONTH('Stundenzettel IST'!$D$2)=8,August!E10,IF(MONTH('Stundenzettel IST'!$D$2)=9,September!E10,IF(MONTH('Stundenzettel IST'!$D$2)=10,Oktober!E10,IF(MONTH('Stundenzettel IST'!$D$2)=11,November!E10,IF(MONTH('Stundenzettel IST'!$D$2)=12,Dezember!E10,""))))))))))))))</f>
        <v/>
      </c>
      <c r="D9" s="31" t="str">
        <f>IF(B9="Urlaub","",IF(B9="Krank","",IF(MONTH('Stundenzettel IST'!$D$2)=1,Januar!D10,IF(MONTH('Stundenzettel IST'!$D$2)=2,Februar!D10,IF(MONTH('Stundenzettel IST'!$D$2)=3,März!D10,IF(MONTH('Stundenzettel IST'!$D$2)=4,April!D10,IF(MONTH('Stundenzettel IST'!$D$2)=5,Mai!D10,IF(MONTH('Stundenzettel IST'!$D$2)=6,Juni!D10,IF(MONTH('Stundenzettel IST'!$D$2)=7,Juli!D10,IF(MONTH('Stundenzettel IST'!$D$2)=8,August!D10,IF(MONTH('Stundenzettel IST'!$D$2)=9,September!D10,IF(MONTH('Stundenzettel IST'!$D$2)=10,Oktober!D10,IF(MONTH('Stundenzettel IST'!$D$2)=11,November!D10,IF(MONTH('Stundenzettel IST'!$D$2)=12,Dezember!D10,""))))))))))))))</f>
        <v/>
      </c>
      <c r="E9" s="32" t="str">
        <f>IF(OR(B9="Urlaub",B9="Krank"),Vorgabe!$E$1/COUNTIF(Vorgabe!$E$6:$E$12,Vorgabe!$F$2),IF(D9="","",(C9-B9-D9)))</f>
        <v/>
      </c>
    </row>
    <row r="10" spans="1:7">
      <c r="A10" s="30">
        <f t="shared" si="0"/>
        <v>43104</v>
      </c>
      <c r="B10" s="31" t="str">
        <f>IF(AND(MONTH('Stundenzettel IST'!$D$2)=1,Januar!B11="U"),"Urlaub",IF(AND(MONTH('Stundenzettel IST'!$D$2)=1,Januar!B11="k"),"Krank",IF(AND(MONTH('Stundenzettel IST'!$D$2)=1,Januar!B11="SU"),"Sonderurlaub",IF(MONTH('Stundenzettel IST'!$D$2)=1,Januar!C11,IF(AND(MONTH('Stundenzettel IST'!$D$2)=2,Februar!B11="U"),"Urlaub",IF(AND(MONTH('Stundenzettel IST'!$D$2)=2,Februar!B11="k"),"Krank",IF(AND(MONTH('Stundenzettel IST'!$D$2)=2,Februar!B11="SU"),"Sonderurlaub",
IF(MONTH('Stundenzettel IST'!$D$2)=2,Februar!C11,IF(AND(MONTH('Stundenzettel IST'!$D$2)=3,März!B11="U"),"Urlaub",IF(AND(MONTH('Stundenzettel IST'!$D$2)=3,März!B11="k"),"Krank",IF(AND(MONTH('Stundenzettel IST'!$D$2)=3,März!B11="SU"),"Sonderurlaub",IF(MONTH('Stundenzettel IST'!$D$2)=3,März!C11,IF(AND(MONTH('Stundenzettel IST'!$D$2)=4,April!B11="U"),"Urlaub",IF(AND(MONTH('Stundenzettel IST'!$D$2)=4,April!B11="k"),"Krank",IF(AND(MONTH('Stundenzettel IST'!$D$2)=4,April!B11="SU"),"Sonderurlaub",IF(MONTH('Stundenzettel IST'!$D$2)=4,April!C11,IF(AND(MONTH('Stundenzettel IST'!$D$2)=5,Mai!B11="U"),"Urlaub",IF(AND(MONTH('Stundenzettel IST'!$D$2)=5,Mai!B11="k"),"Krank",IF(AND(MONTH('Stundenzettel IST'!$D$2)=5,Mai!B11="SU"),"Sonderurlaub",IF(MONTH('Stundenzettel IST'!$D$2)=5,Mai!C11,IF(AND(MONTH('Stundenzettel IST'!$D$2)=6,Juni!B11="U"),"Urlaub",IF(AND(MONTH('Stundenzettel IST'!$D$2)=6,Juni!B11="k"),"Krank",IF(AND(MONTH('Stundenzettel IST'!$D$2)=6,Juni!B11="SU"),"Sonderurlaub",IF(MONTH('Stundenzettel IST'!$D$2)=6,Juni!C11,IF(AND(MONTH('Stundenzettel IST'!$D$2)=7,Juli!B11="U"),"Urlaub",IF(AND(MONTH('Stundenzettel IST'!$D$2)=7,Juli!B11="k"),"Krank",IF(AND(MONTH('Stundenzettel IST'!$D$2)=7,Juli!B11="SU"),"Sonderurlaub",IF(MONTH('Stundenzettel IST'!$D$2)=7,Juli!C11,IF(AND(MONTH('Stundenzettel IST'!$D$2)=8,August!B11="U"),"Urlaub",IF(AND(MONTH('Stundenzettel IST'!$D$2)=8,August!B11="k"),"Krank",IF(AND(MONTH('Stundenzettel IST'!$D$2)=8,August!B11="SU"),"Sonderurlaub",IF(MONTH('Stundenzettel IST'!$D$2)=8,August!C11,IF(AND(MONTH('Stundenzettel IST'!$D$2)=9,September!B11="U"),"Urlaub",IF(AND(MONTH('Stundenzettel IST'!$D$2)=9,September!B11="k"),"Krank",IF(AND(MONTH('Stundenzettel IST'!$D$2)=9,September!B11="SU"),"Sonderurlaub",IF(MONTH('Stundenzettel IST'!$D$2)=9,September!C11,IF(AND(MONTH('Stundenzettel IST'!$D$2)=10,Oktober!B11="U"),"Urlaub",IF(AND(MONTH('Stundenzettel IST'!$D$2)=10,Oktober!B11="k"),"Krank",IF(AND(MONTH('Stundenzettel IST'!$D$2)=10,Oktober!B11="SU"),"Sonderurlaub",IF(MONTH('Stundenzettel IST'!$D$2)=10,Oktober!C11,IF(AND(MONTH('Stundenzettel IST'!$D$2)=11,November!B11="U"),"Urlaub",IF(AND(MONTH('Stundenzettel IST'!$D$2)=11,November!B11="k"),"Krank",IF(AND(MONTH('Stundenzettel IST'!$D$2)=11,November!B11="SU"),"Sonderurlaub",IF(MONTH('Stundenzettel IST'!$D$2)=11,November!C11,IF(AND(MONTH('Stundenzettel IST'!$D$2)=12,Dezember!B11="U"),"Urlaub",IF(AND(MONTH('Stundenzettel IST'!$D$2)=12,Dezember!B11="k"),"Krank",IF(AND(MONTH('Stundenzettel IST'!$D$2)=12,Dezember!B11="SU"),"Sonderrlaub",IF(MONTH('Stundenzettel IST'!$D$2)=12,Dezember!C11,""))))))))))))))))))))))))))))))))))))))))))))))))</f>
        <v/>
      </c>
      <c r="C10" s="31" t="str">
        <f>IF(B10="Urlaub","",IF(B10="Krank","",IF(MONTH('Stundenzettel IST'!$D$2)=1,Januar!E11,IF(MONTH('Stundenzettel IST'!$D$2)=2,Februar!E11,IF(MONTH('Stundenzettel IST'!$D$2)=3,März!E11,IF(MONTH('Stundenzettel IST'!$D$2)=4,April!E11,IF(MONTH('Stundenzettel IST'!$D$2)=5,Mai!E11,IF(MONTH('Stundenzettel IST'!$D$2)=6,Juni!E11,IF(MONTH('Stundenzettel IST'!$D$2)=7,Juli!E11,IF(MONTH('Stundenzettel IST'!$D$2)=8,August!E11,IF(MONTH('Stundenzettel IST'!$D$2)=9,September!E11,IF(MONTH('Stundenzettel IST'!$D$2)=10,Oktober!E11,IF(MONTH('Stundenzettel IST'!$D$2)=11,November!E11,IF(MONTH('Stundenzettel IST'!$D$2)=12,Dezember!E11,""))))))))))))))</f>
        <v/>
      </c>
      <c r="D10" s="31" t="str">
        <f>IF(B10="Urlaub","",IF(B10="Krank","",IF(MONTH('Stundenzettel IST'!$D$2)=1,Januar!D11,IF(MONTH('Stundenzettel IST'!$D$2)=2,Februar!D11,IF(MONTH('Stundenzettel IST'!$D$2)=3,März!D11,IF(MONTH('Stundenzettel IST'!$D$2)=4,April!D11,IF(MONTH('Stundenzettel IST'!$D$2)=5,Mai!D11,IF(MONTH('Stundenzettel IST'!$D$2)=6,Juni!D11,IF(MONTH('Stundenzettel IST'!$D$2)=7,Juli!D11,IF(MONTH('Stundenzettel IST'!$D$2)=8,August!D11,IF(MONTH('Stundenzettel IST'!$D$2)=9,September!D11,IF(MONTH('Stundenzettel IST'!$D$2)=10,Oktober!D11,IF(MONTH('Stundenzettel IST'!$D$2)=11,November!D11,IF(MONTH('Stundenzettel IST'!$D$2)=12,Dezember!D11,""))))))))))))))</f>
        <v/>
      </c>
      <c r="E10" s="32" t="str">
        <f>IF(OR(B10="Urlaub",B10="Krank"),Vorgabe!$E$1/COUNTIF(Vorgabe!$E$6:$E$12,Vorgabe!$F$2),IF(D10="","",(C10-B10-D10)))</f>
        <v/>
      </c>
    </row>
    <row r="11" spans="1:7">
      <c r="A11" s="30">
        <f t="shared" si="0"/>
        <v>43105</v>
      </c>
      <c r="B11" s="31" t="str">
        <f>IF(AND(MONTH('Stundenzettel IST'!$D$2)=1,Januar!B12="U"),"Urlaub",IF(AND(MONTH('Stundenzettel IST'!$D$2)=1,Januar!B12="k"),"Krank",IF(AND(MONTH('Stundenzettel IST'!$D$2)=1,Januar!B12="SU"),"Sonderurlaub",IF(MONTH('Stundenzettel IST'!$D$2)=1,Januar!C12,IF(AND(MONTH('Stundenzettel IST'!$D$2)=2,Februar!B12="U"),"Urlaub",IF(AND(MONTH('Stundenzettel IST'!$D$2)=2,Februar!B12="k"),"Krank",IF(AND(MONTH('Stundenzettel IST'!$D$2)=2,Februar!B12="SU"),"Sonderurlaub",
IF(MONTH('Stundenzettel IST'!$D$2)=2,Februar!C12,IF(AND(MONTH('Stundenzettel IST'!$D$2)=3,März!B12="U"),"Urlaub",IF(AND(MONTH('Stundenzettel IST'!$D$2)=3,März!B12="k"),"Krank",IF(AND(MONTH('Stundenzettel IST'!$D$2)=3,März!B12="SU"),"Sonderurlaub",IF(MONTH('Stundenzettel IST'!$D$2)=3,März!C12,IF(AND(MONTH('Stundenzettel IST'!$D$2)=4,April!B12="U"),"Urlaub",IF(AND(MONTH('Stundenzettel IST'!$D$2)=4,April!B12="k"),"Krank",IF(AND(MONTH('Stundenzettel IST'!$D$2)=4,April!B12="SU"),"Sonderurlaub",IF(MONTH('Stundenzettel IST'!$D$2)=4,April!C12,IF(AND(MONTH('Stundenzettel IST'!$D$2)=5,Mai!B12="U"),"Urlaub",IF(AND(MONTH('Stundenzettel IST'!$D$2)=5,Mai!B12="k"),"Krank",IF(AND(MONTH('Stundenzettel IST'!$D$2)=5,Mai!B12="SU"),"Sonderurlaub",IF(MONTH('Stundenzettel IST'!$D$2)=5,Mai!C12,IF(AND(MONTH('Stundenzettel IST'!$D$2)=6,Juni!B12="U"),"Urlaub",IF(AND(MONTH('Stundenzettel IST'!$D$2)=6,Juni!B12="k"),"Krank",IF(AND(MONTH('Stundenzettel IST'!$D$2)=6,Juni!B12="SU"),"Sonderurlaub",IF(MONTH('Stundenzettel IST'!$D$2)=6,Juni!C12,IF(AND(MONTH('Stundenzettel IST'!$D$2)=7,Juli!B12="U"),"Urlaub",IF(AND(MONTH('Stundenzettel IST'!$D$2)=7,Juli!B12="k"),"Krank",IF(AND(MONTH('Stundenzettel IST'!$D$2)=7,Juli!B12="SU"),"Sonderurlaub",IF(MONTH('Stundenzettel IST'!$D$2)=7,Juli!C12,IF(AND(MONTH('Stundenzettel IST'!$D$2)=8,August!B12="U"),"Urlaub",IF(AND(MONTH('Stundenzettel IST'!$D$2)=8,August!B12="k"),"Krank",IF(AND(MONTH('Stundenzettel IST'!$D$2)=8,August!B12="SU"),"Sonderurlaub",IF(MONTH('Stundenzettel IST'!$D$2)=8,August!C12,IF(AND(MONTH('Stundenzettel IST'!$D$2)=9,September!B12="U"),"Urlaub",IF(AND(MONTH('Stundenzettel IST'!$D$2)=9,September!B12="k"),"Krank",IF(AND(MONTH('Stundenzettel IST'!$D$2)=9,September!B12="SU"),"Sonderurlaub",IF(MONTH('Stundenzettel IST'!$D$2)=9,September!C12,IF(AND(MONTH('Stundenzettel IST'!$D$2)=10,Oktober!B12="U"),"Urlaub",IF(AND(MONTH('Stundenzettel IST'!$D$2)=10,Oktober!B12="k"),"Krank",IF(AND(MONTH('Stundenzettel IST'!$D$2)=10,Oktober!B12="SU"),"Sonderurlaub",IF(MONTH('Stundenzettel IST'!$D$2)=10,Oktober!C12,IF(AND(MONTH('Stundenzettel IST'!$D$2)=11,November!B12="U"),"Urlaub",IF(AND(MONTH('Stundenzettel IST'!$D$2)=11,November!B12="k"),"Krank",IF(AND(MONTH('Stundenzettel IST'!$D$2)=11,November!B12="SU"),"Sonderurlaub",IF(MONTH('Stundenzettel IST'!$D$2)=11,November!C12,IF(AND(MONTH('Stundenzettel IST'!$D$2)=12,Dezember!B12="U"),"Urlaub",IF(AND(MONTH('Stundenzettel IST'!$D$2)=12,Dezember!B12="k"),"Krank",IF(AND(MONTH('Stundenzettel IST'!$D$2)=12,Dezember!B12="SU"),"Sonderrlaub",IF(MONTH('Stundenzettel IST'!$D$2)=12,Dezember!C12,""))))))))))))))))))))))))))))))))))))))))))))))))</f>
        <v/>
      </c>
      <c r="C11" s="31" t="str">
        <f>IF(B11="Urlaub","",IF(B11="Krank","",IF(MONTH('Stundenzettel IST'!$D$2)=1,Januar!E12,IF(MONTH('Stundenzettel IST'!$D$2)=2,Februar!E12,IF(MONTH('Stundenzettel IST'!$D$2)=3,März!E12,IF(MONTH('Stundenzettel IST'!$D$2)=4,April!E12,IF(MONTH('Stundenzettel IST'!$D$2)=5,Mai!E12,IF(MONTH('Stundenzettel IST'!$D$2)=6,Juni!E12,IF(MONTH('Stundenzettel IST'!$D$2)=7,Juli!E12,IF(MONTH('Stundenzettel IST'!$D$2)=8,August!E12,IF(MONTH('Stundenzettel IST'!$D$2)=9,September!E12,IF(MONTH('Stundenzettel IST'!$D$2)=10,Oktober!E12,IF(MONTH('Stundenzettel IST'!$D$2)=11,November!E12,IF(MONTH('Stundenzettel IST'!$D$2)=12,Dezember!E12,""))))))))))))))</f>
        <v/>
      </c>
      <c r="D11" s="31" t="str">
        <f>IF(B11="Urlaub","",IF(B11="Krank","",IF(MONTH('Stundenzettel IST'!$D$2)=1,Januar!D12,IF(MONTH('Stundenzettel IST'!$D$2)=2,Februar!D12,IF(MONTH('Stundenzettel IST'!$D$2)=3,März!D12,IF(MONTH('Stundenzettel IST'!$D$2)=4,April!D12,IF(MONTH('Stundenzettel IST'!$D$2)=5,Mai!D12,IF(MONTH('Stundenzettel IST'!$D$2)=6,Juni!D12,IF(MONTH('Stundenzettel IST'!$D$2)=7,Juli!D12,IF(MONTH('Stundenzettel IST'!$D$2)=8,August!D12,IF(MONTH('Stundenzettel IST'!$D$2)=9,September!D12,IF(MONTH('Stundenzettel IST'!$D$2)=10,Oktober!D12,IF(MONTH('Stundenzettel IST'!$D$2)=11,November!D12,IF(MONTH('Stundenzettel IST'!$D$2)=12,Dezember!D12,""))))))))))))))</f>
        <v/>
      </c>
      <c r="E11" s="32" t="str">
        <f>IF(OR(B11="Urlaub",B11="Krank"),Vorgabe!$E$1/COUNTIF(Vorgabe!$E$6:$E$12,Vorgabe!$F$2),IF(D11="","",(C11-B11-D11)))</f>
        <v/>
      </c>
    </row>
    <row r="12" spans="1:7">
      <c r="A12" s="30">
        <f t="shared" si="0"/>
        <v>43106</v>
      </c>
      <c r="B12" s="31" t="str">
        <f>IF(AND(MONTH('Stundenzettel IST'!$D$2)=1,Januar!B13="U"),"Urlaub",IF(AND(MONTH('Stundenzettel IST'!$D$2)=1,Januar!B13="k"),"Krank",IF(AND(MONTH('Stundenzettel IST'!$D$2)=1,Januar!B13="SU"),"Sonderurlaub",IF(MONTH('Stundenzettel IST'!$D$2)=1,Januar!C13,IF(AND(MONTH('Stundenzettel IST'!$D$2)=2,Februar!B13="U"),"Urlaub",IF(AND(MONTH('Stundenzettel IST'!$D$2)=2,Februar!B13="k"),"Krank",IF(AND(MONTH('Stundenzettel IST'!$D$2)=2,Februar!B13="SU"),"Sonderurlaub",
IF(MONTH('Stundenzettel IST'!$D$2)=2,Februar!C13,IF(AND(MONTH('Stundenzettel IST'!$D$2)=3,März!B13="U"),"Urlaub",IF(AND(MONTH('Stundenzettel IST'!$D$2)=3,März!B13="k"),"Krank",IF(AND(MONTH('Stundenzettel IST'!$D$2)=3,März!B13="SU"),"Sonderurlaub",IF(MONTH('Stundenzettel IST'!$D$2)=3,März!C13,IF(AND(MONTH('Stundenzettel IST'!$D$2)=4,April!B13="U"),"Urlaub",IF(AND(MONTH('Stundenzettel IST'!$D$2)=4,April!B13="k"),"Krank",IF(AND(MONTH('Stundenzettel IST'!$D$2)=4,April!B13="SU"),"Sonderurlaub",IF(MONTH('Stundenzettel IST'!$D$2)=4,April!C13,IF(AND(MONTH('Stundenzettel IST'!$D$2)=5,Mai!B13="U"),"Urlaub",IF(AND(MONTH('Stundenzettel IST'!$D$2)=5,Mai!B13="k"),"Krank",IF(AND(MONTH('Stundenzettel IST'!$D$2)=5,Mai!B13="SU"),"Sonderurlaub",IF(MONTH('Stundenzettel IST'!$D$2)=5,Mai!C13,IF(AND(MONTH('Stundenzettel IST'!$D$2)=6,Juni!B13="U"),"Urlaub",IF(AND(MONTH('Stundenzettel IST'!$D$2)=6,Juni!B13="k"),"Krank",IF(AND(MONTH('Stundenzettel IST'!$D$2)=6,Juni!B13="SU"),"Sonderurlaub",IF(MONTH('Stundenzettel IST'!$D$2)=6,Juni!C13,IF(AND(MONTH('Stundenzettel IST'!$D$2)=7,Juli!B13="U"),"Urlaub",IF(AND(MONTH('Stundenzettel IST'!$D$2)=7,Juli!B13="k"),"Krank",IF(AND(MONTH('Stundenzettel IST'!$D$2)=7,Juli!B13="SU"),"Sonderurlaub",IF(MONTH('Stundenzettel IST'!$D$2)=7,Juli!C13,IF(AND(MONTH('Stundenzettel IST'!$D$2)=8,August!B13="U"),"Urlaub",IF(AND(MONTH('Stundenzettel IST'!$D$2)=8,August!B13="k"),"Krank",IF(AND(MONTH('Stundenzettel IST'!$D$2)=8,August!B13="SU"),"Sonderurlaub",IF(MONTH('Stundenzettel IST'!$D$2)=8,August!C13,IF(AND(MONTH('Stundenzettel IST'!$D$2)=9,September!B13="U"),"Urlaub",IF(AND(MONTH('Stundenzettel IST'!$D$2)=9,September!B13="k"),"Krank",IF(AND(MONTH('Stundenzettel IST'!$D$2)=9,September!B13="SU"),"Sonderurlaub",IF(MONTH('Stundenzettel IST'!$D$2)=9,September!C13,IF(AND(MONTH('Stundenzettel IST'!$D$2)=10,Oktober!B13="U"),"Urlaub",IF(AND(MONTH('Stundenzettel IST'!$D$2)=10,Oktober!B13="k"),"Krank",IF(AND(MONTH('Stundenzettel IST'!$D$2)=10,Oktober!B13="SU"),"Sonderurlaub",IF(MONTH('Stundenzettel IST'!$D$2)=10,Oktober!C13,IF(AND(MONTH('Stundenzettel IST'!$D$2)=11,November!B13="U"),"Urlaub",IF(AND(MONTH('Stundenzettel IST'!$D$2)=11,November!B13="k"),"Krank",IF(AND(MONTH('Stundenzettel IST'!$D$2)=11,November!B13="SU"),"Sonderurlaub",IF(MONTH('Stundenzettel IST'!$D$2)=11,November!C13,IF(AND(MONTH('Stundenzettel IST'!$D$2)=12,Dezember!B13="U"),"Urlaub",IF(AND(MONTH('Stundenzettel IST'!$D$2)=12,Dezember!B13="k"),"Krank",IF(AND(MONTH('Stundenzettel IST'!$D$2)=12,Dezember!B13="SU"),"Sonderrlaub",IF(MONTH('Stundenzettel IST'!$D$2)=12,Dezember!C13,""))))))))))))))))))))))))))))))))))))))))))))))))</f>
        <v/>
      </c>
      <c r="C12" s="31" t="str">
        <f>IF(B12="Urlaub","",IF(B12="Krank","",IF(MONTH('Stundenzettel IST'!$D$2)=1,Januar!E13,IF(MONTH('Stundenzettel IST'!$D$2)=2,Februar!E13,IF(MONTH('Stundenzettel IST'!$D$2)=3,März!E13,IF(MONTH('Stundenzettel IST'!$D$2)=4,April!E13,IF(MONTH('Stundenzettel IST'!$D$2)=5,Mai!E13,IF(MONTH('Stundenzettel IST'!$D$2)=6,Juni!E13,IF(MONTH('Stundenzettel IST'!$D$2)=7,Juli!E13,IF(MONTH('Stundenzettel IST'!$D$2)=8,August!E13,IF(MONTH('Stundenzettel IST'!$D$2)=9,September!E13,IF(MONTH('Stundenzettel IST'!$D$2)=10,Oktober!E13,IF(MONTH('Stundenzettel IST'!$D$2)=11,November!E13,IF(MONTH('Stundenzettel IST'!$D$2)=12,Dezember!E13,""))))))))))))))</f>
        <v/>
      </c>
      <c r="D12" s="31" t="str">
        <f>IF(B12="Urlaub","",IF(B12="Krank","",IF(MONTH('Stundenzettel IST'!$D$2)=1,Januar!D13,IF(MONTH('Stundenzettel IST'!$D$2)=2,Februar!D13,IF(MONTH('Stundenzettel IST'!$D$2)=3,März!D13,IF(MONTH('Stundenzettel IST'!$D$2)=4,April!D13,IF(MONTH('Stundenzettel IST'!$D$2)=5,Mai!D13,IF(MONTH('Stundenzettel IST'!$D$2)=6,Juni!D13,IF(MONTH('Stundenzettel IST'!$D$2)=7,Juli!D13,IF(MONTH('Stundenzettel IST'!$D$2)=8,August!D13,IF(MONTH('Stundenzettel IST'!$D$2)=9,September!D13,IF(MONTH('Stundenzettel IST'!$D$2)=10,Oktober!D13,IF(MONTH('Stundenzettel IST'!$D$2)=11,November!D13,IF(MONTH('Stundenzettel IST'!$D$2)=12,Dezember!D13,""))))))))))))))</f>
        <v/>
      </c>
      <c r="E12" s="32" t="str">
        <f>IF(OR(B12="Urlaub",B12="Krank"),Vorgabe!$E$1/COUNTIF(Vorgabe!$E$6:$E$12,Vorgabe!$F$2),IF(D12="","",(C12-B12-D12)))</f>
        <v/>
      </c>
    </row>
    <row r="13" spans="1:7">
      <c r="A13" s="30">
        <f t="shared" si="0"/>
        <v>43107</v>
      </c>
      <c r="B13" s="31" t="str">
        <f>IF(AND(MONTH('Stundenzettel IST'!$D$2)=1,Januar!B14="U"),"Urlaub",IF(AND(MONTH('Stundenzettel IST'!$D$2)=1,Januar!B14="k"),"Krank",IF(AND(MONTH('Stundenzettel IST'!$D$2)=1,Januar!B14="SU"),"Sonderurlaub",IF(MONTH('Stundenzettel IST'!$D$2)=1,Januar!C14,IF(AND(MONTH('Stundenzettel IST'!$D$2)=2,Februar!B14="U"),"Urlaub",IF(AND(MONTH('Stundenzettel IST'!$D$2)=2,Februar!B14="k"),"Krank",IF(AND(MONTH('Stundenzettel IST'!$D$2)=2,Februar!B14="SU"),"Sonderurlaub",
IF(MONTH('Stundenzettel IST'!$D$2)=2,Februar!C14,IF(AND(MONTH('Stundenzettel IST'!$D$2)=3,März!B14="U"),"Urlaub",IF(AND(MONTH('Stundenzettel IST'!$D$2)=3,März!B14="k"),"Krank",IF(AND(MONTH('Stundenzettel IST'!$D$2)=3,März!B14="SU"),"Sonderurlaub",IF(MONTH('Stundenzettel IST'!$D$2)=3,März!C14,IF(AND(MONTH('Stundenzettel IST'!$D$2)=4,April!B14="U"),"Urlaub",IF(AND(MONTH('Stundenzettel IST'!$D$2)=4,April!B14="k"),"Krank",IF(AND(MONTH('Stundenzettel IST'!$D$2)=4,April!B14="SU"),"Sonderurlaub",IF(MONTH('Stundenzettel IST'!$D$2)=4,April!C14,IF(AND(MONTH('Stundenzettel IST'!$D$2)=5,Mai!B14="U"),"Urlaub",IF(AND(MONTH('Stundenzettel IST'!$D$2)=5,Mai!B14="k"),"Krank",IF(AND(MONTH('Stundenzettel IST'!$D$2)=5,Mai!B14="SU"),"Sonderurlaub",IF(MONTH('Stundenzettel IST'!$D$2)=5,Mai!C14,IF(AND(MONTH('Stundenzettel IST'!$D$2)=6,Juni!B14="U"),"Urlaub",IF(AND(MONTH('Stundenzettel IST'!$D$2)=6,Juni!B14="k"),"Krank",IF(AND(MONTH('Stundenzettel IST'!$D$2)=6,Juni!B14="SU"),"Sonderurlaub",IF(MONTH('Stundenzettel IST'!$D$2)=6,Juni!C14,IF(AND(MONTH('Stundenzettel IST'!$D$2)=7,Juli!B14="U"),"Urlaub",IF(AND(MONTH('Stundenzettel IST'!$D$2)=7,Juli!B14="k"),"Krank",IF(AND(MONTH('Stundenzettel IST'!$D$2)=7,Juli!B14="SU"),"Sonderurlaub",IF(MONTH('Stundenzettel IST'!$D$2)=7,Juli!C14,IF(AND(MONTH('Stundenzettel IST'!$D$2)=8,August!B14="U"),"Urlaub",IF(AND(MONTH('Stundenzettel IST'!$D$2)=8,August!B14="k"),"Krank",IF(AND(MONTH('Stundenzettel IST'!$D$2)=8,August!B14="SU"),"Sonderurlaub",IF(MONTH('Stundenzettel IST'!$D$2)=8,August!C14,IF(AND(MONTH('Stundenzettel IST'!$D$2)=9,September!B14="U"),"Urlaub",IF(AND(MONTH('Stundenzettel IST'!$D$2)=9,September!B14="k"),"Krank",IF(AND(MONTH('Stundenzettel IST'!$D$2)=9,September!B14="SU"),"Sonderurlaub",IF(MONTH('Stundenzettel IST'!$D$2)=9,September!C14,IF(AND(MONTH('Stundenzettel IST'!$D$2)=10,Oktober!B14="U"),"Urlaub",IF(AND(MONTH('Stundenzettel IST'!$D$2)=10,Oktober!B14="k"),"Krank",IF(AND(MONTH('Stundenzettel IST'!$D$2)=10,Oktober!B14="SU"),"Sonderurlaub",IF(MONTH('Stundenzettel IST'!$D$2)=10,Oktober!C14,IF(AND(MONTH('Stundenzettel IST'!$D$2)=11,November!B14="U"),"Urlaub",IF(AND(MONTH('Stundenzettel IST'!$D$2)=11,November!B14="k"),"Krank",IF(AND(MONTH('Stundenzettel IST'!$D$2)=11,November!B14="SU"),"Sonderurlaub",IF(MONTH('Stundenzettel IST'!$D$2)=11,November!C14,IF(AND(MONTH('Stundenzettel IST'!$D$2)=12,Dezember!B14="U"),"Urlaub",IF(AND(MONTH('Stundenzettel IST'!$D$2)=12,Dezember!B14="k"),"Krank",IF(AND(MONTH('Stundenzettel IST'!$D$2)=12,Dezember!B14="SU"),"Sonderrlaub",IF(MONTH('Stundenzettel IST'!$D$2)=12,Dezember!C14,""))))))))))))))))))))))))))))))))))))))))))))))))</f>
        <v/>
      </c>
      <c r="C13" s="31" t="str">
        <f>IF(B13="Urlaub","",IF(B13="Krank","",IF(MONTH('Stundenzettel IST'!$D$2)=1,Januar!E14,IF(MONTH('Stundenzettel IST'!$D$2)=2,Februar!E14,IF(MONTH('Stundenzettel IST'!$D$2)=3,März!E14,IF(MONTH('Stundenzettel IST'!$D$2)=4,April!E14,IF(MONTH('Stundenzettel IST'!$D$2)=5,Mai!E14,IF(MONTH('Stundenzettel IST'!$D$2)=6,Juni!E14,IF(MONTH('Stundenzettel IST'!$D$2)=7,Juli!E14,IF(MONTH('Stundenzettel IST'!$D$2)=8,August!E14,IF(MONTH('Stundenzettel IST'!$D$2)=9,September!E14,IF(MONTH('Stundenzettel IST'!$D$2)=10,Oktober!E14,IF(MONTH('Stundenzettel IST'!$D$2)=11,November!E14,IF(MONTH('Stundenzettel IST'!$D$2)=12,Dezember!E14,""))))))))))))))</f>
        <v/>
      </c>
      <c r="D13" s="31" t="str">
        <f>IF(B13="Urlaub","",IF(B13="Krank","",IF(MONTH('Stundenzettel IST'!$D$2)=1,Januar!D14,IF(MONTH('Stundenzettel IST'!$D$2)=2,Februar!D14,IF(MONTH('Stundenzettel IST'!$D$2)=3,März!D14,IF(MONTH('Stundenzettel IST'!$D$2)=4,April!D14,IF(MONTH('Stundenzettel IST'!$D$2)=5,Mai!D14,IF(MONTH('Stundenzettel IST'!$D$2)=6,Juni!D14,IF(MONTH('Stundenzettel IST'!$D$2)=7,Juli!D14,IF(MONTH('Stundenzettel IST'!$D$2)=8,August!D14,IF(MONTH('Stundenzettel IST'!$D$2)=9,September!D14,IF(MONTH('Stundenzettel IST'!$D$2)=10,Oktober!D14,IF(MONTH('Stundenzettel IST'!$D$2)=11,November!D14,IF(MONTH('Stundenzettel IST'!$D$2)=12,Dezember!D14,""))))))))))))))</f>
        <v/>
      </c>
      <c r="E13" s="32" t="str">
        <f>IF(OR(B13="Urlaub",B13="Krank"),Vorgabe!$E$1/COUNTIF(Vorgabe!$E$6:$E$12,Vorgabe!$F$2),IF(D13="","",(C13-B13-D13)))</f>
        <v/>
      </c>
    </row>
    <row r="14" spans="1:7">
      <c r="A14" s="30">
        <f t="shared" si="0"/>
        <v>43108</v>
      </c>
      <c r="B14" s="31" t="str">
        <f>IF(AND(MONTH('Stundenzettel IST'!$D$2)=1,Januar!B15="U"),"Urlaub",IF(AND(MONTH('Stundenzettel IST'!$D$2)=1,Januar!B15="k"),"Krank",IF(AND(MONTH('Stundenzettel IST'!$D$2)=1,Januar!B15="SU"),"Sonderurlaub",IF(MONTH('Stundenzettel IST'!$D$2)=1,Januar!C15,IF(AND(MONTH('Stundenzettel IST'!$D$2)=2,Februar!B15="U"),"Urlaub",IF(AND(MONTH('Stundenzettel IST'!$D$2)=2,Februar!B15="k"),"Krank",IF(AND(MONTH('Stundenzettel IST'!$D$2)=2,Februar!B15="SU"),"Sonderurlaub",
IF(MONTH('Stundenzettel IST'!$D$2)=2,Februar!C15,IF(AND(MONTH('Stundenzettel IST'!$D$2)=3,März!B15="U"),"Urlaub",IF(AND(MONTH('Stundenzettel IST'!$D$2)=3,März!B15="k"),"Krank",IF(AND(MONTH('Stundenzettel IST'!$D$2)=3,März!B15="SU"),"Sonderurlaub",IF(MONTH('Stundenzettel IST'!$D$2)=3,März!C15,IF(AND(MONTH('Stundenzettel IST'!$D$2)=4,April!B15="U"),"Urlaub",IF(AND(MONTH('Stundenzettel IST'!$D$2)=4,April!B15="k"),"Krank",IF(AND(MONTH('Stundenzettel IST'!$D$2)=4,April!B15="SU"),"Sonderurlaub",IF(MONTH('Stundenzettel IST'!$D$2)=4,April!C15,IF(AND(MONTH('Stundenzettel IST'!$D$2)=5,Mai!B15="U"),"Urlaub",IF(AND(MONTH('Stundenzettel IST'!$D$2)=5,Mai!B15="k"),"Krank",IF(AND(MONTH('Stundenzettel IST'!$D$2)=5,Mai!B15="SU"),"Sonderurlaub",IF(MONTH('Stundenzettel IST'!$D$2)=5,Mai!C15,IF(AND(MONTH('Stundenzettel IST'!$D$2)=6,Juni!B15="U"),"Urlaub",IF(AND(MONTH('Stundenzettel IST'!$D$2)=6,Juni!B15="k"),"Krank",IF(AND(MONTH('Stundenzettel IST'!$D$2)=6,Juni!B15="SU"),"Sonderurlaub",IF(MONTH('Stundenzettel IST'!$D$2)=6,Juni!C15,IF(AND(MONTH('Stundenzettel IST'!$D$2)=7,Juli!B15="U"),"Urlaub",IF(AND(MONTH('Stundenzettel IST'!$D$2)=7,Juli!B15="k"),"Krank",IF(AND(MONTH('Stundenzettel IST'!$D$2)=7,Juli!B15="SU"),"Sonderurlaub",IF(MONTH('Stundenzettel IST'!$D$2)=7,Juli!C15,IF(AND(MONTH('Stundenzettel IST'!$D$2)=8,August!B15="U"),"Urlaub",IF(AND(MONTH('Stundenzettel IST'!$D$2)=8,August!B15="k"),"Krank",IF(AND(MONTH('Stundenzettel IST'!$D$2)=8,August!B15="SU"),"Sonderurlaub",IF(MONTH('Stundenzettel IST'!$D$2)=8,August!C15,IF(AND(MONTH('Stundenzettel IST'!$D$2)=9,September!B15="U"),"Urlaub",IF(AND(MONTH('Stundenzettel IST'!$D$2)=9,September!B15="k"),"Krank",IF(AND(MONTH('Stundenzettel IST'!$D$2)=9,September!B15="SU"),"Sonderurlaub",IF(MONTH('Stundenzettel IST'!$D$2)=9,September!C15,IF(AND(MONTH('Stundenzettel IST'!$D$2)=10,Oktober!B15="U"),"Urlaub",IF(AND(MONTH('Stundenzettel IST'!$D$2)=10,Oktober!B15="k"),"Krank",IF(AND(MONTH('Stundenzettel IST'!$D$2)=10,Oktober!B15="SU"),"Sonderurlaub",IF(MONTH('Stundenzettel IST'!$D$2)=10,Oktober!C15,IF(AND(MONTH('Stundenzettel IST'!$D$2)=11,November!B15="U"),"Urlaub",IF(AND(MONTH('Stundenzettel IST'!$D$2)=11,November!B15="k"),"Krank",IF(AND(MONTH('Stundenzettel IST'!$D$2)=11,November!B15="SU"),"Sonderurlaub",IF(MONTH('Stundenzettel IST'!$D$2)=11,November!C15,IF(AND(MONTH('Stundenzettel IST'!$D$2)=12,Dezember!B15="U"),"Urlaub",IF(AND(MONTH('Stundenzettel IST'!$D$2)=12,Dezember!B15="k"),"Krank",IF(AND(MONTH('Stundenzettel IST'!$D$2)=12,Dezember!B15="SU"),"Sonderrlaub",IF(MONTH('Stundenzettel IST'!$D$2)=12,Dezember!C15,""))))))))))))))))))))))))))))))))))))))))))))))))</f>
        <v/>
      </c>
      <c r="C14" s="31" t="str">
        <f>IF(B14="Urlaub","",IF(B14="Krank","",IF(MONTH('Stundenzettel IST'!$D$2)=1,Januar!E15,IF(MONTH('Stundenzettel IST'!$D$2)=2,Februar!E15,IF(MONTH('Stundenzettel IST'!$D$2)=3,März!E15,IF(MONTH('Stundenzettel IST'!$D$2)=4,April!E15,IF(MONTH('Stundenzettel IST'!$D$2)=5,Mai!E15,IF(MONTH('Stundenzettel IST'!$D$2)=6,Juni!E15,IF(MONTH('Stundenzettel IST'!$D$2)=7,Juli!E15,IF(MONTH('Stundenzettel IST'!$D$2)=8,August!E15,IF(MONTH('Stundenzettel IST'!$D$2)=9,September!E15,IF(MONTH('Stundenzettel IST'!$D$2)=10,Oktober!E15,IF(MONTH('Stundenzettel IST'!$D$2)=11,November!E15,IF(MONTH('Stundenzettel IST'!$D$2)=12,Dezember!E15,""))))))))))))))</f>
        <v/>
      </c>
      <c r="D14" s="31" t="str">
        <f>IF(B14="Urlaub","",IF(B14="Krank","",IF(MONTH('Stundenzettel IST'!$D$2)=1,Januar!D15,IF(MONTH('Stundenzettel IST'!$D$2)=2,Februar!D15,IF(MONTH('Stundenzettel IST'!$D$2)=3,März!D15,IF(MONTH('Stundenzettel IST'!$D$2)=4,April!D15,IF(MONTH('Stundenzettel IST'!$D$2)=5,Mai!D15,IF(MONTH('Stundenzettel IST'!$D$2)=6,Juni!D15,IF(MONTH('Stundenzettel IST'!$D$2)=7,Juli!D15,IF(MONTH('Stundenzettel IST'!$D$2)=8,August!D15,IF(MONTH('Stundenzettel IST'!$D$2)=9,September!D15,IF(MONTH('Stundenzettel IST'!$D$2)=10,Oktober!D15,IF(MONTH('Stundenzettel IST'!$D$2)=11,November!D15,IF(MONTH('Stundenzettel IST'!$D$2)=12,Dezember!D15,""))))))))))))))</f>
        <v/>
      </c>
      <c r="E14" s="32" t="str">
        <f>IF(OR(B14="Urlaub",B14="Krank"),Vorgabe!$E$1/COUNTIF(Vorgabe!$E$6:$E$12,Vorgabe!$F$2),IF(D14="","",(C14-B14-D14)))</f>
        <v/>
      </c>
    </row>
    <row r="15" spans="1:7">
      <c r="A15" s="30">
        <f t="shared" si="0"/>
        <v>43109</v>
      </c>
      <c r="B15" s="31" t="str">
        <f>IF(AND(MONTH('Stundenzettel IST'!$D$2)=1,Januar!B16="U"),"Urlaub",IF(AND(MONTH('Stundenzettel IST'!$D$2)=1,Januar!B16="k"),"Krank",IF(AND(MONTH('Stundenzettel IST'!$D$2)=1,Januar!B16="SU"),"Sonderurlaub",IF(MONTH('Stundenzettel IST'!$D$2)=1,Januar!C16,IF(AND(MONTH('Stundenzettel IST'!$D$2)=2,Februar!B16="U"),"Urlaub",IF(AND(MONTH('Stundenzettel IST'!$D$2)=2,Februar!B16="k"),"Krank",IF(AND(MONTH('Stundenzettel IST'!$D$2)=2,Februar!B16="SU"),"Sonderurlaub",
IF(MONTH('Stundenzettel IST'!$D$2)=2,Februar!C16,IF(AND(MONTH('Stundenzettel IST'!$D$2)=3,März!B16="U"),"Urlaub",IF(AND(MONTH('Stundenzettel IST'!$D$2)=3,März!B16="k"),"Krank",IF(AND(MONTH('Stundenzettel IST'!$D$2)=3,März!B16="SU"),"Sonderurlaub",IF(MONTH('Stundenzettel IST'!$D$2)=3,März!C16,IF(AND(MONTH('Stundenzettel IST'!$D$2)=4,April!B16="U"),"Urlaub",IF(AND(MONTH('Stundenzettel IST'!$D$2)=4,April!B16="k"),"Krank",IF(AND(MONTH('Stundenzettel IST'!$D$2)=4,April!B16="SU"),"Sonderurlaub",IF(MONTH('Stundenzettel IST'!$D$2)=4,April!C16,IF(AND(MONTH('Stundenzettel IST'!$D$2)=5,Mai!B16="U"),"Urlaub",IF(AND(MONTH('Stundenzettel IST'!$D$2)=5,Mai!B16="k"),"Krank",IF(AND(MONTH('Stundenzettel IST'!$D$2)=5,Mai!B16="SU"),"Sonderurlaub",IF(MONTH('Stundenzettel IST'!$D$2)=5,Mai!C16,IF(AND(MONTH('Stundenzettel IST'!$D$2)=6,Juni!B16="U"),"Urlaub",IF(AND(MONTH('Stundenzettel IST'!$D$2)=6,Juni!B16="k"),"Krank",IF(AND(MONTH('Stundenzettel IST'!$D$2)=6,Juni!B16="SU"),"Sonderurlaub",IF(MONTH('Stundenzettel IST'!$D$2)=6,Juni!C16,IF(AND(MONTH('Stundenzettel IST'!$D$2)=7,Juli!B16="U"),"Urlaub",IF(AND(MONTH('Stundenzettel IST'!$D$2)=7,Juli!B16="k"),"Krank",IF(AND(MONTH('Stundenzettel IST'!$D$2)=7,Juli!B16="SU"),"Sonderurlaub",IF(MONTH('Stundenzettel IST'!$D$2)=7,Juli!C16,IF(AND(MONTH('Stundenzettel IST'!$D$2)=8,August!B16="U"),"Urlaub",IF(AND(MONTH('Stundenzettel IST'!$D$2)=8,August!B16="k"),"Krank",IF(AND(MONTH('Stundenzettel IST'!$D$2)=8,August!B16="SU"),"Sonderurlaub",IF(MONTH('Stundenzettel IST'!$D$2)=8,August!C16,IF(AND(MONTH('Stundenzettel IST'!$D$2)=9,September!B16="U"),"Urlaub",IF(AND(MONTH('Stundenzettel IST'!$D$2)=9,September!B16="k"),"Krank",IF(AND(MONTH('Stundenzettel IST'!$D$2)=9,September!B16="SU"),"Sonderurlaub",IF(MONTH('Stundenzettel IST'!$D$2)=9,September!C16,IF(AND(MONTH('Stundenzettel IST'!$D$2)=10,Oktober!B16="U"),"Urlaub",IF(AND(MONTH('Stundenzettel IST'!$D$2)=10,Oktober!B16="k"),"Krank",IF(AND(MONTH('Stundenzettel IST'!$D$2)=10,Oktober!B16="SU"),"Sonderurlaub",IF(MONTH('Stundenzettel IST'!$D$2)=10,Oktober!C16,IF(AND(MONTH('Stundenzettel IST'!$D$2)=11,November!B16="U"),"Urlaub",IF(AND(MONTH('Stundenzettel IST'!$D$2)=11,November!B16="k"),"Krank",IF(AND(MONTH('Stundenzettel IST'!$D$2)=11,November!B16="SU"),"Sonderurlaub",IF(MONTH('Stundenzettel IST'!$D$2)=11,November!C16,IF(AND(MONTH('Stundenzettel IST'!$D$2)=12,Dezember!B16="U"),"Urlaub",IF(AND(MONTH('Stundenzettel IST'!$D$2)=12,Dezember!B16="k"),"Krank",IF(AND(MONTH('Stundenzettel IST'!$D$2)=12,Dezember!B16="SU"),"Sonderrlaub",IF(MONTH('Stundenzettel IST'!$D$2)=12,Dezember!C16,""))))))))))))))))))))))))))))))))))))))))))))))))</f>
        <v/>
      </c>
      <c r="C15" s="31" t="str">
        <f>IF(B15="Urlaub","",IF(B15="Krank","",IF(MONTH('Stundenzettel IST'!$D$2)=1,Januar!E16,IF(MONTH('Stundenzettel IST'!$D$2)=2,Februar!E16,IF(MONTH('Stundenzettel IST'!$D$2)=3,März!E16,IF(MONTH('Stundenzettel IST'!$D$2)=4,April!E16,IF(MONTH('Stundenzettel IST'!$D$2)=5,Mai!E16,IF(MONTH('Stundenzettel IST'!$D$2)=6,Juni!E16,IF(MONTH('Stundenzettel IST'!$D$2)=7,Juli!E16,IF(MONTH('Stundenzettel IST'!$D$2)=8,August!E16,IF(MONTH('Stundenzettel IST'!$D$2)=9,September!E16,IF(MONTH('Stundenzettel IST'!$D$2)=10,Oktober!E16,IF(MONTH('Stundenzettel IST'!$D$2)=11,November!E16,IF(MONTH('Stundenzettel IST'!$D$2)=12,Dezember!E16,""))))))))))))))</f>
        <v/>
      </c>
      <c r="D15" s="31" t="str">
        <f>IF(B15="Urlaub","",IF(B15="Krank","",IF(MONTH('Stundenzettel IST'!$D$2)=1,Januar!D16,IF(MONTH('Stundenzettel IST'!$D$2)=2,Februar!D16,IF(MONTH('Stundenzettel IST'!$D$2)=3,März!D16,IF(MONTH('Stundenzettel IST'!$D$2)=4,April!D16,IF(MONTH('Stundenzettel IST'!$D$2)=5,Mai!D16,IF(MONTH('Stundenzettel IST'!$D$2)=6,Juni!D16,IF(MONTH('Stundenzettel IST'!$D$2)=7,Juli!D16,IF(MONTH('Stundenzettel IST'!$D$2)=8,August!D16,IF(MONTH('Stundenzettel IST'!$D$2)=9,September!D16,IF(MONTH('Stundenzettel IST'!$D$2)=10,Oktober!D16,IF(MONTH('Stundenzettel IST'!$D$2)=11,November!D16,IF(MONTH('Stundenzettel IST'!$D$2)=12,Dezember!D16,""))))))))))))))</f>
        <v/>
      </c>
      <c r="E15" s="32" t="str">
        <f>IF(OR(B15="Urlaub",B15="Krank"),Vorgabe!$E$1/COUNTIF(Vorgabe!$E$6:$E$12,Vorgabe!$F$2),IF(D15="","",(C15-B15-D15)))</f>
        <v/>
      </c>
    </row>
    <row r="16" spans="1:7">
      <c r="A16" s="30">
        <f t="shared" si="0"/>
        <v>43110</v>
      </c>
      <c r="B16" s="31" t="str">
        <f>IF(AND(MONTH('Stundenzettel IST'!$D$2)=1,Januar!B17="U"),"Urlaub",IF(AND(MONTH('Stundenzettel IST'!$D$2)=1,Januar!B17="k"),"Krank",IF(AND(MONTH('Stundenzettel IST'!$D$2)=1,Januar!B17="SU"),"Sonderurlaub",IF(MONTH('Stundenzettel IST'!$D$2)=1,Januar!C17,IF(AND(MONTH('Stundenzettel IST'!$D$2)=2,Februar!B17="U"),"Urlaub",IF(AND(MONTH('Stundenzettel IST'!$D$2)=2,Februar!B17="k"),"Krank",IF(AND(MONTH('Stundenzettel IST'!$D$2)=2,Februar!B17="SU"),"Sonderurlaub",
IF(MONTH('Stundenzettel IST'!$D$2)=2,Februar!C17,IF(AND(MONTH('Stundenzettel IST'!$D$2)=3,März!B17="U"),"Urlaub",IF(AND(MONTH('Stundenzettel IST'!$D$2)=3,März!B17="k"),"Krank",IF(AND(MONTH('Stundenzettel IST'!$D$2)=3,März!B17="SU"),"Sonderurlaub",IF(MONTH('Stundenzettel IST'!$D$2)=3,März!C17,IF(AND(MONTH('Stundenzettel IST'!$D$2)=4,April!B17="U"),"Urlaub",IF(AND(MONTH('Stundenzettel IST'!$D$2)=4,April!B17="k"),"Krank",IF(AND(MONTH('Stundenzettel IST'!$D$2)=4,April!B17="SU"),"Sonderurlaub",IF(MONTH('Stundenzettel IST'!$D$2)=4,April!C17,IF(AND(MONTH('Stundenzettel IST'!$D$2)=5,Mai!B17="U"),"Urlaub",IF(AND(MONTH('Stundenzettel IST'!$D$2)=5,Mai!B17="k"),"Krank",IF(AND(MONTH('Stundenzettel IST'!$D$2)=5,Mai!B17="SU"),"Sonderurlaub",IF(MONTH('Stundenzettel IST'!$D$2)=5,Mai!C17,IF(AND(MONTH('Stundenzettel IST'!$D$2)=6,Juni!B17="U"),"Urlaub",IF(AND(MONTH('Stundenzettel IST'!$D$2)=6,Juni!B17="k"),"Krank",IF(AND(MONTH('Stundenzettel IST'!$D$2)=6,Juni!B17="SU"),"Sonderurlaub",IF(MONTH('Stundenzettel IST'!$D$2)=6,Juni!C17,IF(AND(MONTH('Stundenzettel IST'!$D$2)=7,Juli!B17="U"),"Urlaub",IF(AND(MONTH('Stundenzettel IST'!$D$2)=7,Juli!B17="k"),"Krank",IF(AND(MONTH('Stundenzettel IST'!$D$2)=7,Juli!B17="SU"),"Sonderurlaub",IF(MONTH('Stundenzettel IST'!$D$2)=7,Juli!C17,IF(AND(MONTH('Stundenzettel IST'!$D$2)=8,August!B17="U"),"Urlaub",IF(AND(MONTH('Stundenzettel IST'!$D$2)=8,August!B17="k"),"Krank",IF(AND(MONTH('Stundenzettel IST'!$D$2)=8,August!B17="SU"),"Sonderurlaub",IF(MONTH('Stundenzettel IST'!$D$2)=8,August!C17,IF(AND(MONTH('Stundenzettel IST'!$D$2)=9,September!B17="U"),"Urlaub",IF(AND(MONTH('Stundenzettel IST'!$D$2)=9,September!B17="k"),"Krank",IF(AND(MONTH('Stundenzettel IST'!$D$2)=9,September!B17="SU"),"Sonderurlaub",IF(MONTH('Stundenzettel IST'!$D$2)=9,September!C17,IF(AND(MONTH('Stundenzettel IST'!$D$2)=10,Oktober!B17="U"),"Urlaub",IF(AND(MONTH('Stundenzettel IST'!$D$2)=10,Oktober!B17="k"),"Krank",IF(AND(MONTH('Stundenzettel IST'!$D$2)=10,Oktober!B17="SU"),"Sonderurlaub",IF(MONTH('Stundenzettel IST'!$D$2)=10,Oktober!C17,IF(AND(MONTH('Stundenzettel IST'!$D$2)=11,November!B17="U"),"Urlaub",IF(AND(MONTH('Stundenzettel IST'!$D$2)=11,November!B17="k"),"Krank",IF(AND(MONTH('Stundenzettel IST'!$D$2)=11,November!B17="SU"),"Sonderurlaub",IF(MONTH('Stundenzettel IST'!$D$2)=11,November!C17,IF(AND(MONTH('Stundenzettel IST'!$D$2)=12,Dezember!B17="U"),"Urlaub",IF(AND(MONTH('Stundenzettel IST'!$D$2)=12,Dezember!B17="k"),"Krank",IF(AND(MONTH('Stundenzettel IST'!$D$2)=12,Dezember!B17="SU"),"Sonderrlaub",IF(MONTH('Stundenzettel IST'!$D$2)=12,Dezember!C17,""))))))))))))))))))))))))))))))))))))))))))))))))</f>
        <v/>
      </c>
      <c r="C16" s="31" t="str">
        <f>IF(B16="Urlaub","",IF(B16="Krank","",IF(MONTH('Stundenzettel IST'!$D$2)=1,Januar!E17,IF(MONTH('Stundenzettel IST'!$D$2)=2,Februar!E17,IF(MONTH('Stundenzettel IST'!$D$2)=3,März!E17,IF(MONTH('Stundenzettel IST'!$D$2)=4,April!E17,IF(MONTH('Stundenzettel IST'!$D$2)=5,Mai!E17,IF(MONTH('Stundenzettel IST'!$D$2)=6,Juni!E17,IF(MONTH('Stundenzettel IST'!$D$2)=7,Juli!E17,IF(MONTH('Stundenzettel IST'!$D$2)=8,August!E17,IF(MONTH('Stundenzettel IST'!$D$2)=9,September!E17,IF(MONTH('Stundenzettel IST'!$D$2)=10,Oktober!E17,IF(MONTH('Stundenzettel IST'!$D$2)=11,November!E17,IF(MONTH('Stundenzettel IST'!$D$2)=12,Dezember!E17,""))))))))))))))</f>
        <v/>
      </c>
      <c r="D16" s="31" t="str">
        <f>IF(B16="Urlaub","",IF(B16="Krank","",IF(MONTH('Stundenzettel IST'!$D$2)=1,Januar!D17,IF(MONTH('Stundenzettel IST'!$D$2)=2,Februar!D17,IF(MONTH('Stundenzettel IST'!$D$2)=3,März!D17,IF(MONTH('Stundenzettel IST'!$D$2)=4,April!D17,IF(MONTH('Stundenzettel IST'!$D$2)=5,Mai!D17,IF(MONTH('Stundenzettel IST'!$D$2)=6,Juni!D17,IF(MONTH('Stundenzettel IST'!$D$2)=7,Juli!D17,IF(MONTH('Stundenzettel IST'!$D$2)=8,August!D17,IF(MONTH('Stundenzettel IST'!$D$2)=9,September!D17,IF(MONTH('Stundenzettel IST'!$D$2)=10,Oktober!D17,IF(MONTH('Stundenzettel IST'!$D$2)=11,November!D17,IF(MONTH('Stundenzettel IST'!$D$2)=12,Dezember!D17,""))))))))))))))</f>
        <v/>
      </c>
      <c r="E16" s="32" t="str">
        <f>IF(OR(B16="Urlaub",B16="Krank"),Vorgabe!$E$1/COUNTIF(Vorgabe!$E$6:$E$12,Vorgabe!$F$2),IF(D16="","",(C16-B16-D16)))</f>
        <v/>
      </c>
    </row>
    <row r="17" spans="1:5">
      <c r="A17" s="30">
        <f t="shared" si="0"/>
        <v>43111</v>
      </c>
      <c r="B17" s="31" t="str">
        <f>IF(AND(MONTH('Stundenzettel IST'!$D$2)=1,Januar!B18="U"),"Urlaub",IF(AND(MONTH('Stundenzettel IST'!$D$2)=1,Januar!B18="k"),"Krank",IF(AND(MONTH('Stundenzettel IST'!$D$2)=1,Januar!B18="SU"),"Sonderurlaub",IF(MONTH('Stundenzettel IST'!$D$2)=1,Januar!C18,IF(AND(MONTH('Stundenzettel IST'!$D$2)=2,Februar!B18="U"),"Urlaub",IF(AND(MONTH('Stundenzettel IST'!$D$2)=2,Februar!B18="k"),"Krank",IF(AND(MONTH('Stundenzettel IST'!$D$2)=2,Februar!B18="SU"),"Sonderurlaub",
IF(MONTH('Stundenzettel IST'!$D$2)=2,Februar!C18,IF(AND(MONTH('Stundenzettel IST'!$D$2)=3,März!B18="U"),"Urlaub",IF(AND(MONTH('Stundenzettel IST'!$D$2)=3,März!B18="k"),"Krank",IF(AND(MONTH('Stundenzettel IST'!$D$2)=3,März!B18="SU"),"Sonderurlaub",IF(MONTH('Stundenzettel IST'!$D$2)=3,März!C18,IF(AND(MONTH('Stundenzettel IST'!$D$2)=4,April!B18="U"),"Urlaub",IF(AND(MONTH('Stundenzettel IST'!$D$2)=4,April!B18="k"),"Krank",IF(AND(MONTH('Stundenzettel IST'!$D$2)=4,April!B18="SU"),"Sonderurlaub",IF(MONTH('Stundenzettel IST'!$D$2)=4,April!C18,IF(AND(MONTH('Stundenzettel IST'!$D$2)=5,Mai!B18="U"),"Urlaub",IF(AND(MONTH('Stundenzettel IST'!$D$2)=5,Mai!B18="k"),"Krank",IF(AND(MONTH('Stundenzettel IST'!$D$2)=5,Mai!B18="SU"),"Sonderurlaub",IF(MONTH('Stundenzettel IST'!$D$2)=5,Mai!C18,IF(AND(MONTH('Stundenzettel IST'!$D$2)=6,Juni!B18="U"),"Urlaub",IF(AND(MONTH('Stundenzettel IST'!$D$2)=6,Juni!B18="k"),"Krank",IF(AND(MONTH('Stundenzettel IST'!$D$2)=6,Juni!B18="SU"),"Sonderurlaub",IF(MONTH('Stundenzettel IST'!$D$2)=6,Juni!C18,IF(AND(MONTH('Stundenzettel IST'!$D$2)=7,Juli!B18="U"),"Urlaub",IF(AND(MONTH('Stundenzettel IST'!$D$2)=7,Juli!B18="k"),"Krank",IF(AND(MONTH('Stundenzettel IST'!$D$2)=7,Juli!B18="SU"),"Sonderurlaub",IF(MONTH('Stundenzettel IST'!$D$2)=7,Juli!C18,IF(AND(MONTH('Stundenzettel IST'!$D$2)=8,August!B18="U"),"Urlaub",IF(AND(MONTH('Stundenzettel IST'!$D$2)=8,August!B18="k"),"Krank",IF(AND(MONTH('Stundenzettel IST'!$D$2)=8,August!B18="SU"),"Sonderurlaub",IF(MONTH('Stundenzettel IST'!$D$2)=8,August!C18,IF(AND(MONTH('Stundenzettel IST'!$D$2)=9,September!B18="U"),"Urlaub",IF(AND(MONTH('Stundenzettel IST'!$D$2)=9,September!B18="k"),"Krank",IF(AND(MONTH('Stundenzettel IST'!$D$2)=9,September!B18="SU"),"Sonderurlaub",IF(MONTH('Stundenzettel IST'!$D$2)=9,September!C18,IF(AND(MONTH('Stundenzettel IST'!$D$2)=10,Oktober!B18="U"),"Urlaub",IF(AND(MONTH('Stundenzettel IST'!$D$2)=10,Oktober!B18="k"),"Krank",IF(AND(MONTH('Stundenzettel IST'!$D$2)=10,Oktober!B18="SU"),"Sonderurlaub",IF(MONTH('Stundenzettel IST'!$D$2)=10,Oktober!C18,IF(AND(MONTH('Stundenzettel IST'!$D$2)=11,November!B18="U"),"Urlaub",IF(AND(MONTH('Stundenzettel IST'!$D$2)=11,November!B18="k"),"Krank",IF(AND(MONTH('Stundenzettel IST'!$D$2)=11,November!B18="SU"),"Sonderurlaub",IF(MONTH('Stundenzettel IST'!$D$2)=11,November!C18,IF(AND(MONTH('Stundenzettel IST'!$D$2)=12,Dezember!B18="U"),"Urlaub",IF(AND(MONTH('Stundenzettel IST'!$D$2)=12,Dezember!B18="k"),"Krank",IF(AND(MONTH('Stundenzettel IST'!$D$2)=12,Dezember!B18="SU"),"Sonderrlaub",IF(MONTH('Stundenzettel IST'!$D$2)=12,Dezember!C18,""))))))))))))))))))))))))))))))))))))))))))))))))</f>
        <v/>
      </c>
      <c r="C17" s="31" t="str">
        <f>IF(B17="Urlaub","",IF(B17="Krank","",IF(MONTH('Stundenzettel IST'!$D$2)=1,Januar!E18,IF(MONTH('Stundenzettel IST'!$D$2)=2,Februar!E18,IF(MONTH('Stundenzettel IST'!$D$2)=3,März!E18,IF(MONTH('Stundenzettel IST'!$D$2)=4,April!E18,IF(MONTH('Stundenzettel IST'!$D$2)=5,Mai!E18,IF(MONTH('Stundenzettel IST'!$D$2)=6,Juni!E18,IF(MONTH('Stundenzettel IST'!$D$2)=7,Juli!E18,IF(MONTH('Stundenzettel IST'!$D$2)=8,August!E18,IF(MONTH('Stundenzettel IST'!$D$2)=9,September!E18,IF(MONTH('Stundenzettel IST'!$D$2)=10,Oktober!E18,IF(MONTH('Stundenzettel IST'!$D$2)=11,November!E18,IF(MONTH('Stundenzettel IST'!$D$2)=12,Dezember!E18,""))))))))))))))</f>
        <v/>
      </c>
      <c r="D17" s="31" t="str">
        <f>IF(B17="Urlaub","",IF(B17="Krank","",IF(MONTH('Stundenzettel IST'!$D$2)=1,Januar!D18,IF(MONTH('Stundenzettel IST'!$D$2)=2,Februar!D18,IF(MONTH('Stundenzettel IST'!$D$2)=3,März!D18,IF(MONTH('Stundenzettel IST'!$D$2)=4,April!D18,IF(MONTH('Stundenzettel IST'!$D$2)=5,Mai!D18,IF(MONTH('Stundenzettel IST'!$D$2)=6,Juni!D18,IF(MONTH('Stundenzettel IST'!$D$2)=7,Juli!D18,IF(MONTH('Stundenzettel IST'!$D$2)=8,August!D18,IF(MONTH('Stundenzettel IST'!$D$2)=9,September!D18,IF(MONTH('Stundenzettel IST'!$D$2)=10,Oktober!D18,IF(MONTH('Stundenzettel IST'!$D$2)=11,November!D18,IF(MONTH('Stundenzettel IST'!$D$2)=12,Dezember!D18,""))))))))))))))</f>
        <v/>
      </c>
      <c r="E17" s="32" t="str">
        <f>IF(OR(B17="Urlaub",B17="Krank"),Vorgabe!$E$1/COUNTIF(Vorgabe!$E$6:$E$12,Vorgabe!$F$2),IF(D17="","",(C17-B17-D17)))</f>
        <v/>
      </c>
    </row>
    <row r="18" spans="1:5">
      <c r="A18" s="30">
        <f t="shared" si="0"/>
        <v>43112</v>
      </c>
      <c r="B18" s="31" t="str">
        <f>IF(AND(MONTH('Stundenzettel IST'!$D$2)=1,Januar!B19="U"),"Urlaub",IF(AND(MONTH('Stundenzettel IST'!$D$2)=1,Januar!B19="k"),"Krank",IF(AND(MONTH('Stundenzettel IST'!$D$2)=1,Januar!B19="SU"),"Sonderurlaub",IF(MONTH('Stundenzettel IST'!$D$2)=1,Januar!C19,IF(AND(MONTH('Stundenzettel IST'!$D$2)=2,Februar!B19="U"),"Urlaub",IF(AND(MONTH('Stundenzettel IST'!$D$2)=2,Februar!B19="k"),"Krank",IF(AND(MONTH('Stundenzettel IST'!$D$2)=2,Februar!B19="SU"),"Sonderurlaub",
IF(MONTH('Stundenzettel IST'!$D$2)=2,Februar!C19,IF(AND(MONTH('Stundenzettel IST'!$D$2)=3,März!B19="U"),"Urlaub",IF(AND(MONTH('Stundenzettel IST'!$D$2)=3,März!B19="k"),"Krank",IF(AND(MONTH('Stundenzettel IST'!$D$2)=3,März!B19="SU"),"Sonderurlaub",IF(MONTH('Stundenzettel IST'!$D$2)=3,März!C19,IF(AND(MONTH('Stundenzettel IST'!$D$2)=4,April!B19="U"),"Urlaub",IF(AND(MONTH('Stundenzettel IST'!$D$2)=4,April!B19="k"),"Krank",IF(AND(MONTH('Stundenzettel IST'!$D$2)=4,April!B19="SU"),"Sonderurlaub",IF(MONTH('Stundenzettel IST'!$D$2)=4,April!C19,IF(AND(MONTH('Stundenzettel IST'!$D$2)=5,Mai!B19="U"),"Urlaub",IF(AND(MONTH('Stundenzettel IST'!$D$2)=5,Mai!B19="k"),"Krank",IF(AND(MONTH('Stundenzettel IST'!$D$2)=5,Mai!B19="SU"),"Sonderurlaub",IF(MONTH('Stundenzettel IST'!$D$2)=5,Mai!C19,IF(AND(MONTH('Stundenzettel IST'!$D$2)=6,Juni!B19="U"),"Urlaub",IF(AND(MONTH('Stundenzettel IST'!$D$2)=6,Juni!B19="k"),"Krank",IF(AND(MONTH('Stundenzettel IST'!$D$2)=6,Juni!B19="SU"),"Sonderurlaub",IF(MONTH('Stundenzettel IST'!$D$2)=6,Juni!C19,IF(AND(MONTH('Stundenzettel IST'!$D$2)=7,Juli!B19="U"),"Urlaub",IF(AND(MONTH('Stundenzettel IST'!$D$2)=7,Juli!B19="k"),"Krank",IF(AND(MONTH('Stundenzettel IST'!$D$2)=7,Juli!B19="SU"),"Sonderurlaub",IF(MONTH('Stundenzettel IST'!$D$2)=7,Juli!C19,IF(AND(MONTH('Stundenzettel IST'!$D$2)=8,August!B19="U"),"Urlaub",IF(AND(MONTH('Stundenzettel IST'!$D$2)=8,August!B19="k"),"Krank",IF(AND(MONTH('Stundenzettel IST'!$D$2)=8,August!B19="SU"),"Sonderurlaub",IF(MONTH('Stundenzettel IST'!$D$2)=8,August!C19,IF(AND(MONTH('Stundenzettel IST'!$D$2)=9,September!B19="U"),"Urlaub",IF(AND(MONTH('Stundenzettel IST'!$D$2)=9,September!B19="k"),"Krank",IF(AND(MONTH('Stundenzettel IST'!$D$2)=9,September!B19="SU"),"Sonderurlaub",IF(MONTH('Stundenzettel IST'!$D$2)=9,September!C19,IF(AND(MONTH('Stundenzettel IST'!$D$2)=10,Oktober!B19="U"),"Urlaub",IF(AND(MONTH('Stundenzettel IST'!$D$2)=10,Oktober!B19="k"),"Krank",IF(AND(MONTH('Stundenzettel IST'!$D$2)=10,Oktober!B19="SU"),"Sonderurlaub",IF(MONTH('Stundenzettel IST'!$D$2)=10,Oktober!C19,IF(AND(MONTH('Stundenzettel IST'!$D$2)=11,November!B19="U"),"Urlaub",IF(AND(MONTH('Stundenzettel IST'!$D$2)=11,November!B19="k"),"Krank",IF(AND(MONTH('Stundenzettel IST'!$D$2)=11,November!B19="SU"),"Sonderurlaub",IF(MONTH('Stundenzettel IST'!$D$2)=11,November!C19,IF(AND(MONTH('Stundenzettel IST'!$D$2)=12,Dezember!B19="U"),"Urlaub",IF(AND(MONTH('Stundenzettel IST'!$D$2)=12,Dezember!B19="k"),"Krank",IF(AND(MONTH('Stundenzettel IST'!$D$2)=12,Dezember!B19="SU"),"Sonderrlaub",IF(MONTH('Stundenzettel IST'!$D$2)=12,Dezember!C19,""))))))))))))))))))))))))))))))))))))))))))))))))</f>
        <v/>
      </c>
      <c r="C18" s="31" t="str">
        <f>IF(B18="Urlaub","",IF(B18="Krank","",IF(MONTH('Stundenzettel IST'!$D$2)=1,Januar!E19,IF(MONTH('Stundenzettel IST'!$D$2)=2,Februar!E19,IF(MONTH('Stundenzettel IST'!$D$2)=3,März!E19,IF(MONTH('Stundenzettel IST'!$D$2)=4,April!E19,IF(MONTH('Stundenzettel IST'!$D$2)=5,Mai!E19,IF(MONTH('Stundenzettel IST'!$D$2)=6,Juni!E19,IF(MONTH('Stundenzettel IST'!$D$2)=7,Juli!E19,IF(MONTH('Stundenzettel IST'!$D$2)=8,August!E19,IF(MONTH('Stundenzettel IST'!$D$2)=9,September!E19,IF(MONTH('Stundenzettel IST'!$D$2)=10,Oktober!E19,IF(MONTH('Stundenzettel IST'!$D$2)=11,November!E19,IF(MONTH('Stundenzettel IST'!$D$2)=12,Dezember!E19,""))))))))))))))</f>
        <v/>
      </c>
      <c r="D18" s="31" t="str">
        <f>IF(B18="Urlaub","",IF(B18="Krank","",IF(MONTH('Stundenzettel IST'!$D$2)=1,Januar!D19,IF(MONTH('Stundenzettel IST'!$D$2)=2,Februar!D19,IF(MONTH('Stundenzettel IST'!$D$2)=3,März!D19,IF(MONTH('Stundenzettel IST'!$D$2)=4,April!D19,IF(MONTH('Stundenzettel IST'!$D$2)=5,Mai!D19,IF(MONTH('Stundenzettel IST'!$D$2)=6,Juni!D19,IF(MONTH('Stundenzettel IST'!$D$2)=7,Juli!D19,IF(MONTH('Stundenzettel IST'!$D$2)=8,August!D19,IF(MONTH('Stundenzettel IST'!$D$2)=9,September!D19,IF(MONTH('Stundenzettel IST'!$D$2)=10,Oktober!D19,IF(MONTH('Stundenzettel IST'!$D$2)=11,November!D19,IF(MONTH('Stundenzettel IST'!$D$2)=12,Dezember!D19,""))))))))))))))</f>
        <v/>
      </c>
      <c r="E18" s="32" t="str">
        <f>IF(OR(B18="Urlaub",B18="Krank"),Vorgabe!$E$1/COUNTIF(Vorgabe!$E$6:$E$12,Vorgabe!$F$2),IF(D18="","",(C18-B18-D18)))</f>
        <v/>
      </c>
    </row>
    <row r="19" spans="1:5">
      <c r="A19" s="30">
        <f t="shared" si="0"/>
        <v>43113</v>
      </c>
      <c r="B19" s="31" t="str">
        <f>IF(AND(MONTH('Stundenzettel IST'!$D$2)=1,Januar!B20="U"),"Urlaub",IF(AND(MONTH('Stundenzettel IST'!$D$2)=1,Januar!B20="k"),"Krank",IF(AND(MONTH('Stundenzettel IST'!$D$2)=1,Januar!B20="SU"),"Sonderurlaub",IF(MONTH('Stundenzettel IST'!$D$2)=1,Januar!C20,IF(AND(MONTH('Stundenzettel IST'!$D$2)=2,Februar!B20="U"),"Urlaub",IF(AND(MONTH('Stundenzettel IST'!$D$2)=2,Februar!B20="k"),"Krank",IF(AND(MONTH('Stundenzettel IST'!$D$2)=2,Februar!B20="SU"),"Sonderurlaub",
IF(MONTH('Stundenzettel IST'!$D$2)=2,Februar!C20,IF(AND(MONTH('Stundenzettel IST'!$D$2)=3,März!B20="U"),"Urlaub",IF(AND(MONTH('Stundenzettel IST'!$D$2)=3,März!B20="k"),"Krank",IF(AND(MONTH('Stundenzettel IST'!$D$2)=3,März!B20="SU"),"Sonderurlaub",IF(MONTH('Stundenzettel IST'!$D$2)=3,März!C20,IF(AND(MONTH('Stundenzettel IST'!$D$2)=4,April!B20="U"),"Urlaub",IF(AND(MONTH('Stundenzettel IST'!$D$2)=4,April!B20="k"),"Krank",IF(AND(MONTH('Stundenzettel IST'!$D$2)=4,April!B20="SU"),"Sonderurlaub",IF(MONTH('Stundenzettel IST'!$D$2)=4,April!C20,IF(AND(MONTH('Stundenzettel IST'!$D$2)=5,Mai!B20="U"),"Urlaub",IF(AND(MONTH('Stundenzettel IST'!$D$2)=5,Mai!B20="k"),"Krank",IF(AND(MONTH('Stundenzettel IST'!$D$2)=5,Mai!B20="SU"),"Sonderurlaub",IF(MONTH('Stundenzettel IST'!$D$2)=5,Mai!C20,IF(AND(MONTH('Stundenzettel IST'!$D$2)=6,Juni!B20="U"),"Urlaub",IF(AND(MONTH('Stundenzettel IST'!$D$2)=6,Juni!B20="k"),"Krank",IF(AND(MONTH('Stundenzettel IST'!$D$2)=6,Juni!B20="SU"),"Sonderurlaub",IF(MONTH('Stundenzettel IST'!$D$2)=6,Juni!C20,IF(AND(MONTH('Stundenzettel IST'!$D$2)=7,Juli!B20="U"),"Urlaub",IF(AND(MONTH('Stundenzettel IST'!$D$2)=7,Juli!B20="k"),"Krank",IF(AND(MONTH('Stundenzettel IST'!$D$2)=7,Juli!B20="SU"),"Sonderurlaub",IF(MONTH('Stundenzettel IST'!$D$2)=7,Juli!C20,IF(AND(MONTH('Stundenzettel IST'!$D$2)=8,August!B20="U"),"Urlaub",IF(AND(MONTH('Stundenzettel IST'!$D$2)=8,August!B20="k"),"Krank",IF(AND(MONTH('Stundenzettel IST'!$D$2)=8,August!B20="SU"),"Sonderurlaub",IF(MONTH('Stundenzettel IST'!$D$2)=8,August!C20,IF(AND(MONTH('Stundenzettel IST'!$D$2)=9,September!B20="U"),"Urlaub",IF(AND(MONTH('Stundenzettel IST'!$D$2)=9,September!B20="k"),"Krank",IF(AND(MONTH('Stundenzettel IST'!$D$2)=9,September!B20="SU"),"Sonderurlaub",IF(MONTH('Stundenzettel IST'!$D$2)=9,September!C20,IF(AND(MONTH('Stundenzettel IST'!$D$2)=10,Oktober!B20="U"),"Urlaub",IF(AND(MONTH('Stundenzettel IST'!$D$2)=10,Oktober!B20="k"),"Krank",IF(AND(MONTH('Stundenzettel IST'!$D$2)=10,Oktober!B20="SU"),"Sonderurlaub",IF(MONTH('Stundenzettel IST'!$D$2)=10,Oktober!C20,IF(AND(MONTH('Stundenzettel IST'!$D$2)=11,November!B20="U"),"Urlaub",IF(AND(MONTH('Stundenzettel IST'!$D$2)=11,November!B20="k"),"Krank",IF(AND(MONTH('Stundenzettel IST'!$D$2)=11,November!B20="SU"),"Sonderurlaub",IF(MONTH('Stundenzettel IST'!$D$2)=11,November!C20,IF(AND(MONTH('Stundenzettel IST'!$D$2)=12,Dezember!B20="U"),"Urlaub",IF(AND(MONTH('Stundenzettel IST'!$D$2)=12,Dezember!B20="k"),"Krank",IF(AND(MONTH('Stundenzettel IST'!$D$2)=12,Dezember!B20="SU"),"Sonderrlaub",IF(MONTH('Stundenzettel IST'!$D$2)=12,Dezember!C20,""))))))))))))))))))))))))))))))))))))))))))))))))</f>
        <v/>
      </c>
      <c r="C19" s="31" t="str">
        <f>IF(B19="Urlaub","",IF(B19="Krank","",IF(MONTH('Stundenzettel IST'!$D$2)=1,Januar!E20,IF(MONTH('Stundenzettel IST'!$D$2)=2,Februar!E20,IF(MONTH('Stundenzettel IST'!$D$2)=3,März!E20,IF(MONTH('Stundenzettel IST'!$D$2)=4,April!E20,IF(MONTH('Stundenzettel IST'!$D$2)=5,Mai!E20,IF(MONTH('Stundenzettel IST'!$D$2)=6,Juni!E20,IF(MONTH('Stundenzettel IST'!$D$2)=7,Juli!E20,IF(MONTH('Stundenzettel IST'!$D$2)=8,August!E20,IF(MONTH('Stundenzettel IST'!$D$2)=9,September!E20,IF(MONTH('Stundenzettel IST'!$D$2)=10,Oktober!E20,IF(MONTH('Stundenzettel IST'!$D$2)=11,November!E20,IF(MONTH('Stundenzettel IST'!$D$2)=12,Dezember!E20,""))))))))))))))</f>
        <v/>
      </c>
      <c r="D19" s="31" t="str">
        <f>IF(B19="Urlaub","",IF(B19="Krank","",IF(MONTH('Stundenzettel IST'!$D$2)=1,Januar!D20,IF(MONTH('Stundenzettel IST'!$D$2)=2,Februar!D20,IF(MONTH('Stundenzettel IST'!$D$2)=3,März!D20,IF(MONTH('Stundenzettel IST'!$D$2)=4,April!D20,IF(MONTH('Stundenzettel IST'!$D$2)=5,Mai!D20,IF(MONTH('Stundenzettel IST'!$D$2)=6,Juni!D20,IF(MONTH('Stundenzettel IST'!$D$2)=7,Juli!D20,IF(MONTH('Stundenzettel IST'!$D$2)=8,August!D20,IF(MONTH('Stundenzettel IST'!$D$2)=9,September!D20,IF(MONTH('Stundenzettel IST'!$D$2)=10,Oktober!D20,IF(MONTH('Stundenzettel IST'!$D$2)=11,November!D20,IF(MONTH('Stundenzettel IST'!$D$2)=12,Dezember!D20,""))))))))))))))</f>
        <v/>
      </c>
      <c r="E19" s="32" t="str">
        <f>IF(OR(B19="Urlaub",B19="Krank"),Vorgabe!$E$1/COUNTIF(Vorgabe!$E$6:$E$12,Vorgabe!$F$2),IF(D19="","",(C19-B19-D19)))</f>
        <v/>
      </c>
    </row>
    <row r="20" spans="1:5">
      <c r="A20" s="30">
        <f t="shared" si="0"/>
        <v>43114</v>
      </c>
      <c r="B20" s="31" t="str">
        <f>IF(AND(MONTH('Stundenzettel IST'!$D$2)=1,Januar!B21="U"),"Urlaub",IF(AND(MONTH('Stundenzettel IST'!$D$2)=1,Januar!B21="k"),"Krank",IF(AND(MONTH('Stundenzettel IST'!$D$2)=1,Januar!B21="SU"),"Sonderurlaub",IF(MONTH('Stundenzettel IST'!$D$2)=1,Januar!C21,IF(AND(MONTH('Stundenzettel IST'!$D$2)=2,Februar!B21="U"),"Urlaub",IF(AND(MONTH('Stundenzettel IST'!$D$2)=2,Februar!B21="k"),"Krank",IF(AND(MONTH('Stundenzettel IST'!$D$2)=2,Februar!B21="SU"),"Sonderurlaub",
IF(MONTH('Stundenzettel IST'!$D$2)=2,Februar!C21,IF(AND(MONTH('Stundenzettel IST'!$D$2)=3,März!B21="U"),"Urlaub",IF(AND(MONTH('Stundenzettel IST'!$D$2)=3,März!B21="k"),"Krank",IF(AND(MONTH('Stundenzettel IST'!$D$2)=3,März!B21="SU"),"Sonderurlaub",IF(MONTH('Stundenzettel IST'!$D$2)=3,März!C21,IF(AND(MONTH('Stundenzettel IST'!$D$2)=4,April!B21="U"),"Urlaub",IF(AND(MONTH('Stundenzettel IST'!$D$2)=4,April!B21="k"),"Krank",IF(AND(MONTH('Stundenzettel IST'!$D$2)=4,April!B21="SU"),"Sonderurlaub",IF(MONTH('Stundenzettel IST'!$D$2)=4,April!C21,IF(AND(MONTH('Stundenzettel IST'!$D$2)=5,Mai!B21="U"),"Urlaub",IF(AND(MONTH('Stundenzettel IST'!$D$2)=5,Mai!B21="k"),"Krank",IF(AND(MONTH('Stundenzettel IST'!$D$2)=5,Mai!B21="SU"),"Sonderurlaub",IF(MONTH('Stundenzettel IST'!$D$2)=5,Mai!C21,IF(AND(MONTH('Stundenzettel IST'!$D$2)=6,Juni!B21="U"),"Urlaub",IF(AND(MONTH('Stundenzettel IST'!$D$2)=6,Juni!B21="k"),"Krank",IF(AND(MONTH('Stundenzettel IST'!$D$2)=6,Juni!B21="SU"),"Sonderurlaub",IF(MONTH('Stundenzettel IST'!$D$2)=6,Juni!C21,IF(AND(MONTH('Stundenzettel IST'!$D$2)=7,Juli!B21="U"),"Urlaub",IF(AND(MONTH('Stundenzettel IST'!$D$2)=7,Juli!B21="k"),"Krank",IF(AND(MONTH('Stundenzettel IST'!$D$2)=7,Juli!B21="SU"),"Sonderurlaub",IF(MONTH('Stundenzettel IST'!$D$2)=7,Juli!C21,IF(AND(MONTH('Stundenzettel IST'!$D$2)=8,August!B21="U"),"Urlaub",IF(AND(MONTH('Stundenzettel IST'!$D$2)=8,August!B21="k"),"Krank",IF(AND(MONTH('Stundenzettel IST'!$D$2)=8,August!B21="SU"),"Sonderurlaub",IF(MONTH('Stundenzettel IST'!$D$2)=8,August!C21,IF(AND(MONTH('Stundenzettel IST'!$D$2)=9,September!B21="U"),"Urlaub",IF(AND(MONTH('Stundenzettel IST'!$D$2)=9,September!B21="k"),"Krank",IF(AND(MONTH('Stundenzettel IST'!$D$2)=9,September!B21="SU"),"Sonderurlaub",IF(MONTH('Stundenzettel IST'!$D$2)=9,September!C21,IF(AND(MONTH('Stundenzettel IST'!$D$2)=10,Oktober!B21="U"),"Urlaub",IF(AND(MONTH('Stundenzettel IST'!$D$2)=10,Oktober!B21="k"),"Krank",IF(AND(MONTH('Stundenzettel IST'!$D$2)=10,Oktober!B21="SU"),"Sonderurlaub",IF(MONTH('Stundenzettel IST'!$D$2)=10,Oktober!C21,IF(AND(MONTH('Stundenzettel IST'!$D$2)=11,November!B21="U"),"Urlaub",IF(AND(MONTH('Stundenzettel IST'!$D$2)=11,November!B21="k"),"Krank",IF(AND(MONTH('Stundenzettel IST'!$D$2)=11,November!B21="SU"),"Sonderurlaub",IF(MONTH('Stundenzettel IST'!$D$2)=11,November!C21,IF(AND(MONTH('Stundenzettel IST'!$D$2)=12,Dezember!B21="U"),"Urlaub",IF(AND(MONTH('Stundenzettel IST'!$D$2)=12,Dezember!B21="k"),"Krank",IF(AND(MONTH('Stundenzettel IST'!$D$2)=12,Dezember!B21="SU"),"Sonderrlaub",IF(MONTH('Stundenzettel IST'!$D$2)=12,Dezember!C21,""))))))))))))))))))))))))))))))))))))))))))))))))</f>
        <v/>
      </c>
      <c r="C20" s="31" t="str">
        <f>IF(B20="Urlaub","",IF(B20="Krank","",IF(MONTH('Stundenzettel IST'!$D$2)=1,Januar!E21,IF(MONTH('Stundenzettel IST'!$D$2)=2,Februar!E21,IF(MONTH('Stundenzettel IST'!$D$2)=3,März!E21,IF(MONTH('Stundenzettel IST'!$D$2)=4,April!E21,IF(MONTH('Stundenzettel IST'!$D$2)=5,Mai!E21,IF(MONTH('Stundenzettel IST'!$D$2)=6,Juni!E21,IF(MONTH('Stundenzettel IST'!$D$2)=7,Juli!E21,IF(MONTH('Stundenzettel IST'!$D$2)=8,August!E21,IF(MONTH('Stundenzettel IST'!$D$2)=9,September!E21,IF(MONTH('Stundenzettel IST'!$D$2)=10,Oktober!E21,IF(MONTH('Stundenzettel IST'!$D$2)=11,November!E21,IF(MONTH('Stundenzettel IST'!$D$2)=12,Dezember!E21,""))))))))))))))</f>
        <v/>
      </c>
      <c r="D20" s="31" t="str">
        <f>IF(B20="Urlaub","",IF(B20="Krank","",IF(MONTH('Stundenzettel IST'!$D$2)=1,Januar!D21,IF(MONTH('Stundenzettel IST'!$D$2)=2,Februar!D21,IF(MONTH('Stundenzettel IST'!$D$2)=3,März!D21,IF(MONTH('Stundenzettel IST'!$D$2)=4,April!D21,IF(MONTH('Stundenzettel IST'!$D$2)=5,Mai!D21,IF(MONTH('Stundenzettel IST'!$D$2)=6,Juni!D21,IF(MONTH('Stundenzettel IST'!$D$2)=7,Juli!D21,IF(MONTH('Stundenzettel IST'!$D$2)=8,August!D21,IF(MONTH('Stundenzettel IST'!$D$2)=9,September!D21,IF(MONTH('Stundenzettel IST'!$D$2)=10,Oktober!D21,IF(MONTH('Stundenzettel IST'!$D$2)=11,November!D21,IF(MONTH('Stundenzettel IST'!$D$2)=12,Dezember!D21,""))))))))))))))</f>
        <v/>
      </c>
      <c r="E20" s="32" t="str">
        <f>IF(OR(B20="Urlaub",B20="Krank"),Vorgabe!$E$1/COUNTIF(Vorgabe!$E$6:$E$12,Vorgabe!$F$2),IF(D20="","",(C20-B20-D20)))</f>
        <v/>
      </c>
    </row>
    <row r="21" spans="1:5">
      <c r="A21" s="30">
        <f t="shared" si="0"/>
        <v>43115</v>
      </c>
      <c r="B21" s="31" t="str">
        <f>IF(AND(MONTH('Stundenzettel IST'!$D$2)=1,Januar!B22="U"),"Urlaub",IF(AND(MONTH('Stundenzettel IST'!$D$2)=1,Januar!B22="k"),"Krank",IF(AND(MONTH('Stundenzettel IST'!$D$2)=1,Januar!B22="SU"),"Sonderurlaub",IF(MONTH('Stundenzettel IST'!$D$2)=1,Januar!C22,IF(AND(MONTH('Stundenzettel IST'!$D$2)=2,Februar!B22="U"),"Urlaub",IF(AND(MONTH('Stundenzettel IST'!$D$2)=2,Februar!B22="k"),"Krank",IF(AND(MONTH('Stundenzettel IST'!$D$2)=2,Februar!B22="SU"),"Sonderurlaub",
IF(MONTH('Stundenzettel IST'!$D$2)=2,Februar!C22,IF(AND(MONTH('Stundenzettel IST'!$D$2)=3,März!B22="U"),"Urlaub",IF(AND(MONTH('Stundenzettel IST'!$D$2)=3,März!B22="k"),"Krank",IF(AND(MONTH('Stundenzettel IST'!$D$2)=3,März!B22="SU"),"Sonderurlaub",IF(MONTH('Stundenzettel IST'!$D$2)=3,März!C22,IF(AND(MONTH('Stundenzettel IST'!$D$2)=4,April!B22="U"),"Urlaub",IF(AND(MONTH('Stundenzettel IST'!$D$2)=4,April!B22="k"),"Krank",IF(AND(MONTH('Stundenzettel IST'!$D$2)=4,April!B22="SU"),"Sonderurlaub",IF(MONTH('Stundenzettel IST'!$D$2)=4,April!C22,IF(AND(MONTH('Stundenzettel IST'!$D$2)=5,Mai!B22="U"),"Urlaub",IF(AND(MONTH('Stundenzettel IST'!$D$2)=5,Mai!B22="k"),"Krank",IF(AND(MONTH('Stundenzettel IST'!$D$2)=5,Mai!B22="SU"),"Sonderurlaub",IF(MONTH('Stundenzettel IST'!$D$2)=5,Mai!C22,IF(AND(MONTH('Stundenzettel IST'!$D$2)=6,Juni!B22="U"),"Urlaub",IF(AND(MONTH('Stundenzettel IST'!$D$2)=6,Juni!B22="k"),"Krank",IF(AND(MONTH('Stundenzettel IST'!$D$2)=6,Juni!B22="SU"),"Sonderurlaub",IF(MONTH('Stundenzettel IST'!$D$2)=6,Juni!C22,IF(AND(MONTH('Stundenzettel IST'!$D$2)=7,Juli!B22="U"),"Urlaub",IF(AND(MONTH('Stundenzettel IST'!$D$2)=7,Juli!B22="k"),"Krank",IF(AND(MONTH('Stundenzettel IST'!$D$2)=7,Juli!B22="SU"),"Sonderurlaub",IF(MONTH('Stundenzettel IST'!$D$2)=7,Juli!C22,IF(AND(MONTH('Stundenzettel IST'!$D$2)=8,August!B22="U"),"Urlaub",IF(AND(MONTH('Stundenzettel IST'!$D$2)=8,August!B22="k"),"Krank",IF(AND(MONTH('Stundenzettel IST'!$D$2)=8,August!B22="SU"),"Sonderurlaub",IF(MONTH('Stundenzettel IST'!$D$2)=8,August!C22,IF(AND(MONTH('Stundenzettel IST'!$D$2)=9,September!B22="U"),"Urlaub",IF(AND(MONTH('Stundenzettel IST'!$D$2)=9,September!B22="k"),"Krank",IF(AND(MONTH('Stundenzettel IST'!$D$2)=9,September!B22="SU"),"Sonderurlaub",IF(MONTH('Stundenzettel IST'!$D$2)=9,September!C22,IF(AND(MONTH('Stundenzettel IST'!$D$2)=10,Oktober!B22="U"),"Urlaub",IF(AND(MONTH('Stundenzettel IST'!$D$2)=10,Oktober!B22="k"),"Krank",IF(AND(MONTH('Stundenzettel IST'!$D$2)=10,Oktober!B22="SU"),"Sonderurlaub",IF(MONTH('Stundenzettel IST'!$D$2)=10,Oktober!C22,IF(AND(MONTH('Stundenzettel IST'!$D$2)=11,November!B22="U"),"Urlaub",IF(AND(MONTH('Stundenzettel IST'!$D$2)=11,November!B22="k"),"Krank",IF(AND(MONTH('Stundenzettel IST'!$D$2)=11,November!B22="SU"),"Sonderurlaub",IF(MONTH('Stundenzettel IST'!$D$2)=11,November!C22,IF(AND(MONTH('Stundenzettel IST'!$D$2)=12,Dezember!B22="U"),"Urlaub",IF(AND(MONTH('Stundenzettel IST'!$D$2)=12,Dezember!B22="k"),"Krank",IF(AND(MONTH('Stundenzettel IST'!$D$2)=12,Dezember!B22="SU"),"Sonderrlaub",IF(MONTH('Stundenzettel IST'!$D$2)=12,Dezember!C22,""))))))))))))))))))))))))))))))))))))))))))))))))</f>
        <v/>
      </c>
      <c r="C21" s="31" t="str">
        <f>IF(B21="Urlaub","",IF(B21="Krank","",IF(MONTH('Stundenzettel IST'!$D$2)=1,Januar!E22,IF(MONTH('Stundenzettel IST'!$D$2)=2,Februar!E22,IF(MONTH('Stundenzettel IST'!$D$2)=3,März!E22,IF(MONTH('Stundenzettel IST'!$D$2)=4,April!E22,IF(MONTH('Stundenzettel IST'!$D$2)=5,Mai!E22,IF(MONTH('Stundenzettel IST'!$D$2)=6,Juni!E22,IF(MONTH('Stundenzettel IST'!$D$2)=7,Juli!E22,IF(MONTH('Stundenzettel IST'!$D$2)=8,August!E22,IF(MONTH('Stundenzettel IST'!$D$2)=9,September!E22,IF(MONTH('Stundenzettel IST'!$D$2)=10,Oktober!E22,IF(MONTH('Stundenzettel IST'!$D$2)=11,November!E22,IF(MONTH('Stundenzettel IST'!$D$2)=12,Dezember!E22,""))))))))))))))</f>
        <v/>
      </c>
      <c r="D21" s="31" t="str">
        <f>IF(B21="Urlaub","",IF(B21="Krank","",IF(MONTH('Stundenzettel IST'!$D$2)=1,Januar!D22,IF(MONTH('Stundenzettel IST'!$D$2)=2,Februar!D22,IF(MONTH('Stundenzettel IST'!$D$2)=3,März!D22,IF(MONTH('Stundenzettel IST'!$D$2)=4,April!D22,IF(MONTH('Stundenzettel IST'!$D$2)=5,Mai!D22,IF(MONTH('Stundenzettel IST'!$D$2)=6,Juni!D22,IF(MONTH('Stundenzettel IST'!$D$2)=7,Juli!D22,IF(MONTH('Stundenzettel IST'!$D$2)=8,August!D22,IF(MONTH('Stundenzettel IST'!$D$2)=9,September!D22,IF(MONTH('Stundenzettel IST'!$D$2)=10,Oktober!D22,IF(MONTH('Stundenzettel IST'!$D$2)=11,November!D22,IF(MONTH('Stundenzettel IST'!$D$2)=12,Dezember!D22,""))))))))))))))</f>
        <v/>
      </c>
      <c r="E21" s="32" t="str">
        <f>IF(OR(B21="Urlaub",B21="Krank"),Vorgabe!$E$1/COUNTIF(Vorgabe!$E$6:$E$12,Vorgabe!$F$2),IF(D21="","",(C21-B21-D21)))</f>
        <v/>
      </c>
    </row>
    <row r="22" spans="1:5">
      <c r="A22" s="30">
        <f t="shared" si="0"/>
        <v>43116</v>
      </c>
      <c r="B22" s="31" t="str">
        <f>IF(AND(MONTH('Stundenzettel IST'!$D$2)=1,Januar!B23="U"),"Urlaub",IF(AND(MONTH('Stundenzettel IST'!$D$2)=1,Januar!B23="k"),"Krank",IF(AND(MONTH('Stundenzettel IST'!$D$2)=1,Januar!B23="SU"),"Sonderurlaub",IF(MONTH('Stundenzettel IST'!$D$2)=1,Januar!C23,IF(AND(MONTH('Stundenzettel IST'!$D$2)=2,Februar!B23="U"),"Urlaub",IF(AND(MONTH('Stundenzettel IST'!$D$2)=2,Februar!B23="k"),"Krank",IF(AND(MONTH('Stundenzettel IST'!$D$2)=2,Februar!B23="SU"),"Sonderurlaub",
IF(MONTH('Stundenzettel IST'!$D$2)=2,Februar!C23,IF(AND(MONTH('Stundenzettel IST'!$D$2)=3,März!B23="U"),"Urlaub",IF(AND(MONTH('Stundenzettel IST'!$D$2)=3,März!B23="k"),"Krank",IF(AND(MONTH('Stundenzettel IST'!$D$2)=3,März!B23="SU"),"Sonderurlaub",IF(MONTH('Stundenzettel IST'!$D$2)=3,März!C23,IF(AND(MONTH('Stundenzettel IST'!$D$2)=4,April!B23="U"),"Urlaub",IF(AND(MONTH('Stundenzettel IST'!$D$2)=4,April!B23="k"),"Krank",IF(AND(MONTH('Stundenzettel IST'!$D$2)=4,April!B23="SU"),"Sonderurlaub",IF(MONTH('Stundenzettel IST'!$D$2)=4,April!C23,IF(AND(MONTH('Stundenzettel IST'!$D$2)=5,Mai!B23="U"),"Urlaub",IF(AND(MONTH('Stundenzettel IST'!$D$2)=5,Mai!B23="k"),"Krank",IF(AND(MONTH('Stundenzettel IST'!$D$2)=5,Mai!B23="SU"),"Sonderurlaub",IF(MONTH('Stundenzettel IST'!$D$2)=5,Mai!C23,IF(AND(MONTH('Stundenzettel IST'!$D$2)=6,Juni!B23="U"),"Urlaub",IF(AND(MONTH('Stundenzettel IST'!$D$2)=6,Juni!B23="k"),"Krank",IF(AND(MONTH('Stundenzettel IST'!$D$2)=6,Juni!B23="SU"),"Sonderurlaub",IF(MONTH('Stundenzettel IST'!$D$2)=6,Juni!C23,IF(AND(MONTH('Stundenzettel IST'!$D$2)=7,Juli!B23="U"),"Urlaub",IF(AND(MONTH('Stundenzettel IST'!$D$2)=7,Juli!B23="k"),"Krank",IF(AND(MONTH('Stundenzettel IST'!$D$2)=7,Juli!B23="SU"),"Sonderurlaub",IF(MONTH('Stundenzettel IST'!$D$2)=7,Juli!C23,IF(AND(MONTH('Stundenzettel IST'!$D$2)=8,August!B23="U"),"Urlaub",IF(AND(MONTH('Stundenzettel IST'!$D$2)=8,August!B23="k"),"Krank",IF(AND(MONTH('Stundenzettel IST'!$D$2)=8,August!B23="SU"),"Sonderurlaub",IF(MONTH('Stundenzettel IST'!$D$2)=8,August!C23,IF(AND(MONTH('Stundenzettel IST'!$D$2)=9,September!B23="U"),"Urlaub",IF(AND(MONTH('Stundenzettel IST'!$D$2)=9,September!B23="k"),"Krank",IF(AND(MONTH('Stundenzettel IST'!$D$2)=9,September!B23="SU"),"Sonderurlaub",IF(MONTH('Stundenzettel IST'!$D$2)=9,September!C23,IF(AND(MONTH('Stundenzettel IST'!$D$2)=10,Oktober!B23="U"),"Urlaub",IF(AND(MONTH('Stundenzettel IST'!$D$2)=10,Oktober!B23="k"),"Krank",IF(AND(MONTH('Stundenzettel IST'!$D$2)=10,Oktober!B23="SU"),"Sonderurlaub",IF(MONTH('Stundenzettel IST'!$D$2)=10,Oktober!C23,IF(AND(MONTH('Stundenzettel IST'!$D$2)=11,November!B23="U"),"Urlaub",IF(AND(MONTH('Stundenzettel IST'!$D$2)=11,November!B23="k"),"Krank",IF(AND(MONTH('Stundenzettel IST'!$D$2)=11,November!B23="SU"),"Sonderurlaub",IF(MONTH('Stundenzettel IST'!$D$2)=11,November!C23,IF(AND(MONTH('Stundenzettel IST'!$D$2)=12,Dezember!B23="U"),"Urlaub",IF(AND(MONTH('Stundenzettel IST'!$D$2)=12,Dezember!B23="k"),"Krank",IF(AND(MONTH('Stundenzettel IST'!$D$2)=12,Dezember!B23="SU"),"Sonderrlaub",IF(MONTH('Stundenzettel IST'!$D$2)=12,Dezember!C23,""))))))))))))))))))))))))))))))))))))))))))))))))</f>
        <v/>
      </c>
      <c r="C22" s="31" t="str">
        <f>IF(B22="Urlaub","",IF(B22="Krank","",IF(MONTH('Stundenzettel IST'!$D$2)=1,Januar!E23,IF(MONTH('Stundenzettel IST'!$D$2)=2,Februar!E23,IF(MONTH('Stundenzettel IST'!$D$2)=3,März!E23,IF(MONTH('Stundenzettel IST'!$D$2)=4,April!E23,IF(MONTH('Stundenzettel IST'!$D$2)=5,Mai!E23,IF(MONTH('Stundenzettel IST'!$D$2)=6,Juni!E23,IF(MONTH('Stundenzettel IST'!$D$2)=7,Juli!E23,IF(MONTH('Stundenzettel IST'!$D$2)=8,August!E23,IF(MONTH('Stundenzettel IST'!$D$2)=9,September!E23,IF(MONTH('Stundenzettel IST'!$D$2)=10,Oktober!E23,IF(MONTH('Stundenzettel IST'!$D$2)=11,November!E23,IF(MONTH('Stundenzettel IST'!$D$2)=12,Dezember!E23,""))))))))))))))</f>
        <v/>
      </c>
      <c r="D22" s="31" t="str">
        <f>IF(B22="Urlaub","",IF(B22="Krank","",IF(MONTH('Stundenzettel IST'!$D$2)=1,Januar!D23,IF(MONTH('Stundenzettel IST'!$D$2)=2,Februar!D23,IF(MONTH('Stundenzettel IST'!$D$2)=3,März!D23,IF(MONTH('Stundenzettel IST'!$D$2)=4,April!D23,IF(MONTH('Stundenzettel IST'!$D$2)=5,Mai!D23,IF(MONTH('Stundenzettel IST'!$D$2)=6,Juni!D23,IF(MONTH('Stundenzettel IST'!$D$2)=7,Juli!D23,IF(MONTH('Stundenzettel IST'!$D$2)=8,August!D23,IF(MONTH('Stundenzettel IST'!$D$2)=9,September!D23,IF(MONTH('Stundenzettel IST'!$D$2)=10,Oktober!D23,IF(MONTH('Stundenzettel IST'!$D$2)=11,November!D23,IF(MONTH('Stundenzettel IST'!$D$2)=12,Dezember!D23,""))))))))))))))</f>
        <v/>
      </c>
      <c r="E22" s="32" t="str">
        <f>IF(OR(B22="Urlaub",B22="Krank"),Vorgabe!$E$1/COUNTIF(Vorgabe!$E$6:$E$12,Vorgabe!$F$2),IF(D22="","",(C22-B22-D22)))</f>
        <v/>
      </c>
    </row>
    <row r="23" spans="1:5">
      <c r="A23" s="30">
        <f t="shared" si="0"/>
        <v>43117</v>
      </c>
      <c r="B23" s="31" t="str">
        <f>IF(AND(MONTH('Stundenzettel IST'!$D$2)=1,Januar!B24="U"),"Urlaub",IF(AND(MONTH('Stundenzettel IST'!$D$2)=1,Januar!B24="k"),"Krank",IF(AND(MONTH('Stundenzettel IST'!$D$2)=1,Januar!B24="SU"),"Sonderurlaub",IF(MONTH('Stundenzettel IST'!$D$2)=1,Januar!C24,IF(AND(MONTH('Stundenzettel IST'!$D$2)=2,Februar!B24="U"),"Urlaub",IF(AND(MONTH('Stundenzettel IST'!$D$2)=2,Februar!B24="k"),"Krank",IF(AND(MONTH('Stundenzettel IST'!$D$2)=2,Februar!B24="SU"),"Sonderurlaub",
IF(MONTH('Stundenzettel IST'!$D$2)=2,Februar!C24,IF(AND(MONTH('Stundenzettel IST'!$D$2)=3,März!B24="U"),"Urlaub",IF(AND(MONTH('Stundenzettel IST'!$D$2)=3,März!B24="k"),"Krank",IF(AND(MONTH('Stundenzettel IST'!$D$2)=3,März!B24="SU"),"Sonderurlaub",IF(MONTH('Stundenzettel IST'!$D$2)=3,März!C24,IF(AND(MONTH('Stundenzettel IST'!$D$2)=4,April!B24="U"),"Urlaub",IF(AND(MONTH('Stundenzettel IST'!$D$2)=4,April!B24="k"),"Krank",IF(AND(MONTH('Stundenzettel IST'!$D$2)=4,April!B24="SU"),"Sonderurlaub",IF(MONTH('Stundenzettel IST'!$D$2)=4,April!C24,IF(AND(MONTH('Stundenzettel IST'!$D$2)=5,Mai!B24="U"),"Urlaub",IF(AND(MONTH('Stundenzettel IST'!$D$2)=5,Mai!B24="k"),"Krank",IF(AND(MONTH('Stundenzettel IST'!$D$2)=5,Mai!B24="SU"),"Sonderurlaub",IF(MONTH('Stundenzettel IST'!$D$2)=5,Mai!C24,IF(AND(MONTH('Stundenzettel IST'!$D$2)=6,Juni!B24="U"),"Urlaub",IF(AND(MONTH('Stundenzettel IST'!$D$2)=6,Juni!B24="k"),"Krank",IF(AND(MONTH('Stundenzettel IST'!$D$2)=6,Juni!B24="SU"),"Sonderurlaub",IF(MONTH('Stundenzettel IST'!$D$2)=6,Juni!C24,IF(AND(MONTH('Stundenzettel IST'!$D$2)=7,Juli!B24="U"),"Urlaub",IF(AND(MONTH('Stundenzettel IST'!$D$2)=7,Juli!B24="k"),"Krank",IF(AND(MONTH('Stundenzettel IST'!$D$2)=7,Juli!B24="SU"),"Sonderurlaub",IF(MONTH('Stundenzettel IST'!$D$2)=7,Juli!C24,IF(AND(MONTH('Stundenzettel IST'!$D$2)=8,August!B24="U"),"Urlaub",IF(AND(MONTH('Stundenzettel IST'!$D$2)=8,August!B24="k"),"Krank",IF(AND(MONTH('Stundenzettel IST'!$D$2)=8,August!B24="SU"),"Sonderurlaub",IF(MONTH('Stundenzettel IST'!$D$2)=8,August!C24,IF(AND(MONTH('Stundenzettel IST'!$D$2)=9,September!B24="U"),"Urlaub",IF(AND(MONTH('Stundenzettel IST'!$D$2)=9,September!B24="k"),"Krank",IF(AND(MONTH('Stundenzettel IST'!$D$2)=9,September!B24="SU"),"Sonderurlaub",IF(MONTH('Stundenzettel IST'!$D$2)=9,September!C24,IF(AND(MONTH('Stundenzettel IST'!$D$2)=10,Oktober!B24="U"),"Urlaub",IF(AND(MONTH('Stundenzettel IST'!$D$2)=10,Oktober!B24="k"),"Krank",IF(AND(MONTH('Stundenzettel IST'!$D$2)=10,Oktober!B24="SU"),"Sonderurlaub",IF(MONTH('Stundenzettel IST'!$D$2)=10,Oktober!C24,IF(AND(MONTH('Stundenzettel IST'!$D$2)=11,November!B24="U"),"Urlaub",IF(AND(MONTH('Stundenzettel IST'!$D$2)=11,November!B24="k"),"Krank",IF(AND(MONTH('Stundenzettel IST'!$D$2)=11,November!B24="SU"),"Sonderurlaub",IF(MONTH('Stundenzettel IST'!$D$2)=11,November!C24,IF(AND(MONTH('Stundenzettel IST'!$D$2)=12,Dezember!B24="U"),"Urlaub",IF(AND(MONTH('Stundenzettel IST'!$D$2)=12,Dezember!B24="k"),"Krank",IF(AND(MONTH('Stundenzettel IST'!$D$2)=12,Dezember!B24="SU"),"Sonderrlaub",IF(MONTH('Stundenzettel IST'!$D$2)=12,Dezember!C24,""))))))))))))))))))))))))))))))))))))))))))))))))</f>
        <v/>
      </c>
      <c r="C23" s="31" t="str">
        <f>IF(B23="Urlaub","",IF(B23="Krank","",IF(MONTH('Stundenzettel IST'!$D$2)=1,Januar!E24,IF(MONTH('Stundenzettel IST'!$D$2)=2,Februar!E24,IF(MONTH('Stundenzettel IST'!$D$2)=3,März!E24,IF(MONTH('Stundenzettel IST'!$D$2)=4,April!E24,IF(MONTH('Stundenzettel IST'!$D$2)=5,Mai!E24,IF(MONTH('Stundenzettel IST'!$D$2)=6,Juni!E24,IF(MONTH('Stundenzettel IST'!$D$2)=7,Juli!E24,IF(MONTH('Stundenzettel IST'!$D$2)=8,August!E24,IF(MONTH('Stundenzettel IST'!$D$2)=9,September!E24,IF(MONTH('Stundenzettel IST'!$D$2)=10,Oktober!E24,IF(MONTH('Stundenzettel IST'!$D$2)=11,November!E24,IF(MONTH('Stundenzettel IST'!$D$2)=12,Dezember!E24,""))))))))))))))</f>
        <v/>
      </c>
      <c r="D23" s="31" t="str">
        <f>IF(B23="Urlaub","",IF(B23="Krank","",IF(MONTH('Stundenzettel IST'!$D$2)=1,Januar!D24,IF(MONTH('Stundenzettel IST'!$D$2)=2,Februar!D24,IF(MONTH('Stundenzettel IST'!$D$2)=3,März!D24,IF(MONTH('Stundenzettel IST'!$D$2)=4,April!D24,IF(MONTH('Stundenzettel IST'!$D$2)=5,Mai!D24,IF(MONTH('Stundenzettel IST'!$D$2)=6,Juni!D24,IF(MONTH('Stundenzettel IST'!$D$2)=7,Juli!D24,IF(MONTH('Stundenzettel IST'!$D$2)=8,August!D24,IF(MONTH('Stundenzettel IST'!$D$2)=9,September!D24,IF(MONTH('Stundenzettel IST'!$D$2)=10,Oktober!D24,IF(MONTH('Stundenzettel IST'!$D$2)=11,November!D24,IF(MONTH('Stundenzettel IST'!$D$2)=12,Dezember!D24,""))))))))))))))</f>
        <v/>
      </c>
      <c r="E23" s="32" t="str">
        <f>IF(OR(B23="Urlaub",B23="Krank"),Vorgabe!$E$1/COUNTIF(Vorgabe!$E$6:$E$12,Vorgabe!$F$2),IF(D23="","",(C23-B23-D23)))</f>
        <v/>
      </c>
    </row>
    <row r="24" spans="1:5">
      <c r="A24" s="30">
        <f t="shared" si="0"/>
        <v>43118</v>
      </c>
      <c r="B24" s="31" t="str">
        <f>IF(AND(MONTH('Stundenzettel IST'!$D$2)=1,Januar!B25="U"),"Urlaub",IF(AND(MONTH('Stundenzettel IST'!$D$2)=1,Januar!B25="k"),"Krank",IF(AND(MONTH('Stundenzettel IST'!$D$2)=1,Januar!B25="SU"),"Sonderurlaub",IF(MONTH('Stundenzettel IST'!$D$2)=1,Januar!C25,IF(AND(MONTH('Stundenzettel IST'!$D$2)=2,Februar!B25="U"),"Urlaub",IF(AND(MONTH('Stundenzettel IST'!$D$2)=2,Februar!B25="k"),"Krank",IF(AND(MONTH('Stundenzettel IST'!$D$2)=2,Februar!B25="SU"),"Sonderurlaub",
IF(MONTH('Stundenzettel IST'!$D$2)=2,Februar!C25,IF(AND(MONTH('Stundenzettel IST'!$D$2)=3,März!B25="U"),"Urlaub",IF(AND(MONTH('Stundenzettel IST'!$D$2)=3,März!B25="k"),"Krank",IF(AND(MONTH('Stundenzettel IST'!$D$2)=3,März!B25="SU"),"Sonderurlaub",IF(MONTH('Stundenzettel IST'!$D$2)=3,März!C25,IF(AND(MONTH('Stundenzettel IST'!$D$2)=4,April!B25="U"),"Urlaub",IF(AND(MONTH('Stundenzettel IST'!$D$2)=4,April!B25="k"),"Krank",IF(AND(MONTH('Stundenzettel IST'!$D$2)=4,April!B25="SU"),"Sonderurlaub",IF(MONTH('Stundenzettel IST'!$D$2)=4,April!C25,IF(AND(MONTH('Stundenzettel IST'!$D$2)=5,Mai!B25="U"),"Urlaub",IF(AND(MONTH('Stundenzettel IST'!$D$2)=5,Mai!B25="k"),"Krank",IF(AND(MONTH('Stundenzettel IST'!$D$2)=5,Mai!B25="SU"),"Sonderurlaub",IF(MONTH('Stundenzettel IST'!$D$2)=5,Mai!C25,IF(AND(MONTH('Stundenzettel IST'!$D$2)=6,Juni!B25="U"),"Urlaub",IF(AND(MONTH('Stundenzettel IST'!$D$2)=6,Juni!B25="k"),"Krank",IF(AND(MONTH('Stundenzettel IST'!$D$2)=6,Juni!B25="SU"),"Sonderurlaub",IF(MONTH('Stundenzettel IST'!$D$2)=6,Juni!C25,IF(AND(MONTH('Stundenzettel IST'!$D$2)=7,Juli!B25="U"),"Urlaub",IF(AND(MONTH('Stundenzettel IST'!$D$2)=7,Juli!B25="k"),"Krank",IF(AND(MONTH('Stundenzettel IST'!$D$2)=7,Juli!B25="SU"),"Sonderurlaub",IF(MONTH('Stundenzettel IST'!$D$2)=7,Juli!C25,IF(AND(MONTH('Stundenzettel IST'!$D$2)=8,August!B25="U"),"Urlaub",IF(AND(MONTH('Stundenzettel IST'!$D$2)=8,August!B25="k"),"Krank",IF(AND(MONTH('Stundenzettel IST'!$D$2)=8,August!B25="SU"),"Sonderurlaub",IF(MONTH('Stundenzettel IST'!$D$2)=8,August!C25,IF(AND(MONTH('Stundenzettel IST'!$D$2)=9,September!B25="U"),"Urlaub",IF(AND(MONTH('Stundenzettel IST'!$D$2)=9,September!B25="k"),"Krank",IF(AND(MONTH('Stundenzettel IST'!$D$2)=9,September!B25="SU"),"Sonderurlaub",IF(MONTH('Stundenzettel IST'!$D$2)=9,September!C25,IF(AND(MONTH('Stundenzettel IST'!$D$2)=10,Oktober!B25="U"),"Urlaub",IF(AND(MONTH('Stundenzettel IST'!$D$2)=10,Oktober!B25="k"),"Krank",IF(AND(MONTH('Stundenzettel IST'!$D$2)=10,Oktober!B25="SU"),"Sonderurlaub",IF(MONTH('Stundenzettel IST'!$D$2)=10,Oktober!C25,IF(AND(MONTH('Stundenzettel IST'!$D$2)=11,November!B25="U"),"Urlaub",IF(AND(MONTH('Stundenzettel IST'!$D$2)=11,November!B25="k"),"Krank",IF(AND(MONTH('Stundenzettel IST'!$D$2)=11,November!B25="SU"),"Sonderurlaub",IF(MONTH('Stundenzettel IST'!$D$2)=11,November!C25,IF(AND(MONTH('Stundenzettel IST'!$D$2)=12,Dezember!B25="U"),"Urlaub",IF(AND(MONTH('Stundenzettel IST'!$D$2)=12,Dezember!B25="k"),"Krank",IF(AND(MONTH('Stundenzettel IST'!$D$2)=12,Dezember!B25="SU"),"Sonderrlaub",IF(MONTH('Stundenzettel IST'!$D$2)=12,Dezember!C25,""))))))))))))))))))))))))))))))))))))))))))))))))</f>
        <v/>
      </c>
      <c r="C24" s="31" t="str">
        <f>IF(B24="Urlaub","",IF(B24="Krank","",IF(MONTH('Stundenzettel IST'!$D$2)=1,Januar!E25,IF(MONTH('Stundenzettel IST'!$D$2)=2,Februar!E25,IF(MONTH('Stundenzettel IST'!$D$2)=3,März!E25,IF(MONTH('Stundenzettel IST'!$D$2)=4,April!E25,IF(MONTH('Stundenzettel IST'!$D$2)=5,Mai!E25,IF(MONTH('Stundenzettel IST'!$D$2)=6,Juni!E25,IF(MONTH('Stundenzettel IST'!$D$2)=7,Juli!E25,IF(MONTH('Stundenzettel IST'!$D$2)=8,August!E25,IF(MONTH('Stundenzettel IST'!$D$2)=9,September!E25,IF(MONTH('Stundenzettel IST'!$D$2)=10,Oktober!E25,IF(MONTH('Stundenzettel IST'!$D$2)=11,November!E25,IF(MONTH('Stundenzettel IST'!$D$2)=12,Dezember!E25,""))))))))))))))</f>
        <v/>
      </c>
      <c r="D24" s="31" t="str">
        <f>IF(B24="Urlaub","",IF(B24="Krank","",IF(MONTH('Stundenzettel IST'!$D$2)=1,Januar!D25,IF(MONTH('Stundenzettel IST'!$D$2)=2,Februar!D25,IF(MONTH('Stundenzettel IST'!$D$2)=3,März!D25,IF(MONTH('Stundenzettel IST'!$D$2)=4,April!D25,IF(MONTH('Stundenzettel IST'!$D$2)=5,Mai!D25,IF(MONTH('Stundenzettel IST'!$D$2)=6,Juni!D25,IF(MONTH('Stundenzettel IST'!$D$2)=7,Juli!D25,IF(MONTH('Stundenzettel IST'!$D$2)=8,August!D25,IF(MONTH('Stundenzettel IST'!$D$2)=9,September!D25,IF(MONTH('Stundenzettel IST'!$D$2)=10,Oktober!D25,IF(MONTH('Stundenzettel IST'!$D$2)=11,November!D25,IF(MONTH('Stundenzettel IST'!$D$2)=12,Dezember!D25,""))))))))))))))</f>
        <v/>
      </c>
      <c r="E24" s="32" t="str">
        <f>IF(OR(B24="Urlaub",B24="Krank"),Vorgabe!$E$1/COUNTIF(Vorgabe!$E$6:$E$12,Vorgabe!$F$2),IF(D24="","",(C24-B24-D24)))</f>
        <v/>
      </c>
    </row>
    <row r="25" spans="1:5">
      <c r="A25" s="30">
        <f t="shared" si="0"/>
        <v>43119</v>
      </c>
      <c r="B25" s="31" t="str">
        <f>IF(AND(MONTH('Stundenzettel IST'!$D$2)=1,Januar!B26="U"),"Urlaub",IF(AND(MONTH('Stundenzettel IST'!$D$2)=1,Januar!B26="k"),"Krank",IF(AND(MONTH('Stundenzettel IST'!$D$2)=1,Januar!B26="SU"),"Sonderurlaub",IF(MONTH('Stundenzettel IST'!$D$2)=1,Januar!C26,IF(AND(MONTH('Stundenzettel IST'!$D$2)=2,Februar!B26="U"),"Urlaub",IF(AND(MONTH('Stundenzettel IST'!$D$2)=2,Februar!B26="k"),"Krank",IF(AND(MONTH('Stundenzettel IST'!$D$2)=2,Februar!B26="SU"),"Sonderurlaub",
IF(MONTH('Stundenzettel IST'!$D$2)=2,Februar!C26,IF(AND(MONTH('Stundenzettel IST'!$D$2)=3,März!B26="U"),"Urlaub",IF(AND(MONTH('Stundenzettel IST'!$D$2)=3,März!B26="k"),"Krank",IF(AND(MONTH('Stundenzettel IST'!$D$2)=3,März!B26="SU"),"Sonderurlaub",IF(MONTH('Stundenzettel IST'!$D$2)=3,März!C26,IF(AND(MONTH('Stundenzettel IST'!$D$2)=4,April!B26="U"),"Urlaub",IF(AND(MONTH('Stundenzettel IST'!$D$2)=4,April!B26="k"),"Krank",IF(AND(MONTH('Stundenzettel IST'!$D$2)=4,April!B26="SU"),"Sonderurlaub",IF(MONTH('Stundenzettel IST'!$D$2)=4,April!C26,IF(AND(MONTH('Stundenzettel IST'!$D$2)=5,Mai!B26="U"),"Urlaub",IF(AND(MONTH('Stundenzettel IST'!$D$2)=5,Mai!B26="k"),"Krank",IF(AND(MONTH('Stundenzettel IST'!$D$2)=5,Mai!B26="SU"),"Sonderurlaub",IF(MONTH('Stundenzettel IST'!$D$2)=5,Mai!C26,IF(AND(MONTH('Stundenzettel IST'!$D$2)=6,Juni!B26="U"),"Urlaub",IF(AND(MONTH('Stundenzettel IST'!$D$2)=6,Juni!B26="k"),"Krank",IF(AND(MONTH('Stundenzettel IST'!$D$2)=6,Juni!B26="SU"),"Sonderurlaub",IF(MONTH('Stundenzettel IST'!$D$2)=6,Juni!C26,IF(AND(MONTH('Stundenzettel IST'!$D$2)=7,Juli!B26="U"),"Urlaub",IF(AND(MONTH('Stundenzettel IST'!$D$2)=7,Juli!B26="k"),"Krank",IF(AND(MONTH('Stundenzettel IST'!$D$2)=7,Juli!B26="SU"),"Sonderurlaub",IF(MONTH('Stundenzettel IST'!$D$2)=7,Juli!C26,IF(AND(MONTH('Stundenzettel IST'!$D$2)=8,August!B26="U"),"Urlaub",IF(AND(MONTH('Stundenzettel IST'!$D$2)=8,August!B26="k"),"Krank",IF(AND(MONTH('Stundenzettel IST'!$D$2)=8,August!B26="SU"),"Sonderurlaub",IF(MONTH('Stundenzettel IST'!$D$2)=8,August!C26,IF(AND(MONTH('Stundenzettel IST'!$D$2)=9,September!B26="U"),"Urlaub",IF(AND(MONTH('Stundenzettel IST'!$D$2)=9,September!B26="k"),"Krank",IF(AND(MONTH('Stundenzettel IST'!$D$2)=9,September!B26="SU"),"Sonderurlaub",IF(MONTH('Stundenzettel IST'!$D$2)=9,September!C26,IF(AND(MONTH('Stundenzettel IST'!$D$2)=10,Oktober!B26="U"),"Urlaub",IF(AND(MONTH('Stundenzettel IST'!$D$2)=10,Oktober!B26="k"),"Krank",IF(AND(MONTH('Stundenzettel IST'!$D$2)=10,Oktober!B26="SU"),"Sonderurlaub",IF(MONTH('Stundenzettel IST'!$D$2)=10,Oktober!C26,IF(AND(MONTH('Stundenzettel IST'!$D$2)=11,November!B26="U"),"Urlaub",IF(AND(MONTH('Stundenzettel IST'!$D$2)=11,November!B26="k"),"Krank",IF(AND(MONTH('Stundenzettel IST'!$D$2)=11,November!B26="SU"),"Sonderurlaub",IF(MONTH('Stundenzettel IST'!$D$2)=11,November!C26,IF(AND(MONTH('Stundenzettel IST'!$D$2)=12,Dezember!B26="U"),"Urlaub",IF(AND(MONTH('Stundenzettel IST'!$D$2)=12,Dezember!B26="k"),"Krank",IF(AND(MONTH('Stundenzettel IST'!$D$2)=12,Dezember!B26="SU"),"Sonderrlaub",IF(MONTH('Stundenzettel IST'!$D$2)=12,Dezember!C26,""))))))))))))))))))))))))))))))))))))))))))))))))</f>
        <v/>
      </c>
      <c r="C25" s="31" t="str">
        <f>IF(B25="Urlaub","",IF(B25="Krank","",IF(MONTH('Stundenzettel IST'!$D$2)=1,Januar!E26,IF(MONTH('Stundenzettel IST'!$D$2)=2,Februar!E26,IF(MONTH('Stundenzettel IST'!$D$2)=3,März!E26,IF(MONTH('Stundenzettel IST'!$D$2)=4,April!E26,IF(MONTH('Stundenzettel IST'!$D$2)=5,Mai!E26,IF(MONTH('Stundenzettel IST'!$D$2)=6,Juni!E26,IF(MONTH('Stundenzettel IST'!$D$2)=7,Juli!E26,IF(MONTH('Stundenzettel IST'!$D$2)=8,August!E26,IF(MONTH('Stundenzettel IST'!$D$2)=9,September!E26,IF(MONTH('Stundenzettel IST'!$D$2)=10,Oktober!E26,IF(MONTH('Stundenzettel IST'!$D$2)=11,November!E26,IF(MONTH('Stundenzettel IST'!$D$2)=12,Dezember!E26,""))))))))))))))</f>
        <v/>
      </c>
      <c r="D25" s="31" t="str">
        <f>IF(B25="Urlaub","",IF(B25="Krank","",IF(MONTH('Stundenzettel IST'!$D$2)=1,Januar!D26,IF(MONTH('Stundenzettel IST'!$D$2)=2,Februar!D26,IF(MONTH('Stundenzettel IST'!$D$2)=3,März!D26,IF(MONTH('Stundenzettel IST'!$D$2)=4,April!D26,IF(MONTH('Stundenzettel IST'!$D$2)=5,Mai!D26,IF(MONTH('Stundenzettel IST'!$D$2)=6,Juni!D26,IF(MONTH('Stundenzettel IST'!$D$2)=7,Juli!D26,IF(MONTH('Stundenzettel IST'!$D$2)=8,August!D26,IF(MONTH('Stundenzettel IST'!$D$2)=9,September!D26,IF(MONTH('Stundenzettel IST'!$D$2)=10,Oktober!D26,IF(MONTH('Stundenzettel IST'!$D$2)=11,November!D26,IF(MONTH('Stundenzettel IST'!$D$2)=12,Dezember!D26,""))))))))))))))</f>
        <v/>
      </c>
      <c r="E25" s="32" t="str">
        <f>IF(OR(B25="Urlaub",B25="Krank"),Vorgabe!$E$1/COUNTIF(Vorgabe!$E$6:$E$12,Vorgabe!$F$2),IF(D25="","",(C25-B25-D25)))</f>
        <v/>
      </c>
    </row>
    <row r="26" spans="1:5">
      <c r="A26" s="30">
        <f t="shared" si="0"/>
        <v>43120</v>
      </c>
      <c r="B26" s="31" t="str">
        <f>IF(AND(MONTH('Stundenzettel IST'!$D$2)=1,Januar!B27="U"),"Urlaub",IF(AND(MONTH('Stundenzettel IST'!$D$2)=1,Januar!B27="k"),"Krank",IF(AND(MONTH('Stundenzettel IST'!$D$2)=1,Januar!B27="SU"),"Sonderurlaub",IF(MONTH('Stundenzettel IST'!$D$2)=1,Januar!C27,IF(AND(MONTH('Stundenzettel IST'!$D$2)=2,Februar!B27="U"),"Urlaub",IF(AND(MONTH('Stundenzettel IST'!$D$2)=2,Februar!B27="k"),"Krank",IF(AND(MONTH('Stundenzettel IST'!$D$2)=2,Februar!B27="SU"),"Sonderurlaub",
IF(MONTH('Stundenzettel IST'!$D$2)=2,Februar!C27,IF(AND(MONTH('Stundenzettel IST'!$D$2)=3,März!B27="U"),"Urlaub",IF(AND(MONTH('Stundenzettel IST'!$D$2)=3,März!B27="k"),"Krank",IF(AND(MONTH('Stundenzettel IST'!$D$2)=3,März!B27="SU"),"Sonderurlaub",IF(MONTH('Stundenzettel IST'!$D$2)=3,März!C27,IF(AND(MONTH('Stundenzettel IST'!$D$2)=4,April!B27="U"),"Urlaub",IF(AND(MONTH('Stundenzettel IST'!$D$2)=4,April!B27="k"),"Krank",IF(AND(MONTH('Stundenzettel IST'!$D$2)=4,April!B27="SU"),"Sonderurlaub",IF(MONTH('Stundenzettel IST'!$D$2)=4,April!C27,IF(AND(MONTH('Stundenzettel IST'!$D$2)=5,Mai!B27="U"),"Urlaub",IF(AND(MONTH('Stundenzettel IST'!$D$2)=5,Mai!B27="k"),"Krank",IF(AND(MONTH('Stundenzettel IST'!$D$2)=5,Mai!B27="SU"),"Sonderurlaub",IF(MONTH('Stundenzettel IST'!$D$2)=5,Mai!C27,IF(AND(MONTH('Stundenzettel IST'!$D$2)=6,Juni!B27="U"),"Urlaub",IF(AND(MONTH('Stundenzettel IST'!$D$2)=6,Juni!B27="k"),"Krank",IF(AND(MONTH('Stundenzettel IST'!$D$2)=6,Juni!B27="SU"),"Sonderurlaub",IF(MONTH('Stundenzettel IST'!$D$2)=6,Juni!C27,IF(AND(MONTH('Stundenzettel IST'!$D$2)=7,Juli!B27="U"),"Urlaub",IF(AND(MONTH('Stundenzettel IST'!$D$2)=7,Juli!B27="k"),"Krank",IF(AND(MONTH('Stundenzettel IST'!$D$2)=7,Juli!B27="SU"),"Sonderurlaub",IF(MONTH('Stundenzettel IST'!$D$2)=7,Juli!C27,IF(AND(MONTH('Stundenzettel IST'!$D$2)=8,August!B27="U"),"Urlaub",IF(AND(MONTH('Stundenzettel IST'!$D$2)=8,August!B27="k"),"Krank",IF(AND(MONTH('Stundenzettel IST'!$D$2)=8,August!B27="SU"),"Sonderurlaub",IF(MONTH('Stundenzettel IST'!$D$2)=8,August!C27,IF(AND(MONTH('Stundenzettel IST'!$D$2)=9,September!B27="U"),"Urlaub",IF(AND(MONTH('Stundenzettel IST'!$D$2)=9,September!B27="k"),"Krank",IF(AND(MONTH('Stundenzettel IST'!$D$2)=9,September!B27="SU"),"Sonderurlaub",IF(MONTH('Stundenzettel IST'!$D$2)=9,September!C27,IF(AND(MONTH('Stundenzettel IST'!$D$2)=10,Oktober!B27="U"),"Urlaub",IF(AND(MONTH('Stundenzettel IST'!$D$2)=10,Oktober!B27="k"),"Krank",IF(AND(MONTH('Stundenzettel IST'!$D$2)=10,Oktober!B27="SU"),"Sonderurlaub",IF(MONTH('Stundenzettel IST'!$D$2)=10,Oktober!C27,IF(AND(MONTH('Stundenzettel IST'!$D$2)=11,November!B27="U"),"Urlaub",IF(AND(MONTH('Stundenzettel IST'!$D$2)=11,November!B27="k"),"Krank",IF(AND(MONTH('Stundenzettel IST'!$D$2)=11,November!B27="SU"),"Sonderurlaub",IF(MONTH('Stundenzettel IST'!$D$2)=11,November!C27,IF(AND(MONTH('Stundenzettel IST'!$D$2)=12,Dezember!B27="U"),"Urlaub",IF(AND(MONTH('Stundenzettel IST'!$D$2)=12,Dezember!B27="k"),"Krank",IF(AND(MONTH('Stundenzettel IST'!$D$2)=12,Dezember!B27="SU"),"Sonderrlaub",IF(MONTH('Stundenzettel IST'!$D$2)=12,Dezember!C27,""))))))))))))))))))))))))))))))))))))))))))))))))</f>
        <v/>
      </c>
      <c r="C26" s="31" t="str">
        <f>IF(B26="Urlaub","",IF(B26="Krank","",IF(MONTH('Stundenzettel IST'!$D$2)=1,Januar!E27,IF(MONTH('Stundenzettel IST'!$D$2)=2,Februar!E27,IF(MONTH('Stundenzettel IST'!$D$2)=3,März!E27,IF(MONTH('Stundenzettel IST'!$D$2)=4,April!E27,IF(MONTH('Stundenzettel IST'!$D$2)=5,Mai!E27,IF(MONTH('Stundenzettel IST'!$D$2)=6,Juni!E27,IF(MONTH('Stundenzettel IST'!$D$2)=7,Juli!E27,IF(MONTH('Stundenzettel IST'!$D$2)=8,August!E27,IF(MONTH('Stundenzettel IST'!$D$2)=9,September!E27,IF(MONTH('Stundenzettel IST'!$D$2)=10,Oktober!E27,IF(MONTH('Stundenzettel IST'!$D$2)=11,November!E27,IF(MONTH('Stundenzettel IST'!$D$2)=12,Dezember!E27,""))))))))))))))</f>
        <v/>
      </c>
      <c r="D26" s="31" t="str">
        <f>IF(B26="Urlaub","",IF(B26="Krank","",IF(MONTH('Stundenzettel IST'!$D$2)=1,Januar!D27,IF(MONTH('Stundenzettel IST'!$D$2)=2,Februar!D27,IF(MONTH('Stundenzettel IST'!$D$2)=3,März!D27,IF(MONTH('Stundenzettel IST'!$D$2)=4,April!D27,IF(MONTH('Stundenzettel IST'!$D$2)=5,Mai!D27,IF(MONTH('Stundenzettel IST'!$D$2)=6,Juni!D27,IF(MONTH('Stundenzettel IST'!$D$2)=7,Juli!D27,IF(MONTH('Stundenzettel IST'!$D$2)=8,August!D27,IF(MONTH('Stundenzettel IST'!$D$2)=9,September!D27,IF(MONTH('Stundenzettel IST'!$D$2)=10,Oktober!D27,IF(MONTH('Stundenzettel IST'!$D$2)=11,November!D27,IF(MONTH('Stundenzettel IST'!$D$2)=12,Dezember!D27,""))))))))))))))</f>
        <v/>
      </c>
      <c r="E26" s="32" t="str">
        <f>IF(OR(B26="Urlaub",B26="Krank"),Vorgabe!$E$1/COUNTIF(Vorgabe!$E$6:$E$12,Vorgabe!$F$2),IF(D26="","",(C26-B26-D26)))</f>
        <v/>
      </c>
    </row>
    <row r="27" spans="1:5">
      <c r="A27" s="30">
        <f t="shared" si="0"/>
        <v>43121</v>
      </c>
      <c r="B27" s="31" t="str">
        <f>IF(AND(MONTH('Stundenzettel IST'!$D$2)=1,Januar!B28="U"),"Urlaub",IF(AND(MONTH('Stundenzettel IST'!$D$2)=1,Januar!B28="k"),"Krank",IF(AND(MONTH('Stundenzettel IST'!$D$2)=1,Januar!B28="SU"),"Sonderurlaub",IF(MONTH('Stundenzettel IST'!$D$2)=1,Januar!C28,IF(AND(MONTH('Stundenzettel IST'!$D$2)=2,Februar!B28="U"),"Urlaub",IF(AND(MONTH('Stundenzettel IST'!$D$2)=2,Februar!B28="k"),"Krank",IF(AND(MONTH('Stundenzettel IST'!$D$2)=2,Februar!B28="SU"),"Sonderurlaub",
IF(MONTH('Stundenzettel IST'!$D$2)=2,Februar!C28,IF(AND(MONTH('Stundenzettel IST'!$D$2)=3,März!B28="U"),"Urlaub",IF(AND(MONTH('Stundenzettel IST'!$D$2)=3,März!B28="k"),"Krank",IF(AND(MONTH('Stundenzettel IST'!$D$2)=3,März!B28="SU"),"Sonderurlaub",IF(MONTH('Stundenzettel IST'!$D$2)=3,März!C28,IF(AND(MONTH('Stundenzettel IST'!$D$2)=4,April!B28="U"),"Urlaub",IF(AND(MONTH('Stundenzettel IST'!$D$2)=4,April!B28="k"),"Krank",IF(AND(MONTH('Stundenzettel IST'!$D$2)=4,April!B28="SU"),"Sonderurlaub",IF(MONTH('Stundenzettel IST'!$D$2)=4,April!C28,IF(AND(MONTH('Stundenzettel IST'!$D$2)=5,Mai!B28="U"),"Urlaub",IF(AND(MONTH('Stundenzettel IST'!$D$2)=5,Mai!B28="k"),"Krank",IF(AND(MONTH('Stundenzettel IST'!$D$2)=5,Mai!B28="SU"),"Sonderurlaub",IF(MONTH('Stundenzettel IST'!$D$2)=5,Mai!C28,IF(AND(MONTH('Stundenzettel IST'!$D$2)=6,Juni!B28="U"),"Urlaub",IF(AND(MONTH('Stundenzettel IST'!$D$2)=6,Juni!B28="k"),"Krank",IF(AND(MONTH('Stundenzettel IST'!$D$2)=6,Juni!B28="SU"),"Sonderurlaub",IF(MONTH('Stundenzettel IST'!$D$2)=6,Juni!C28,IF(AND(MONTH('Stundenzettel IST'!$D$2)=7,Juli!B28="U"),"Urlaub",IF(AND(MONTH('Stundenzettel IST'!$D$2)=7,Juli!B28="k"),"Krank",IF(AND(MONTH('Stundenzettel IST'!$D$2)=7,Juli!B28="SU"),"Sonderurlaub",IF(MONTH('Stundenzettel IST'!$D$2)=7,Juli!C28,IF(AND(MONTH('Stundenzettel IST'!$D$2)=8,August!B28="U"),"Urlaub",IF(AND(MONTH('Stundenzettel IST'!$D$2)=8,August!B28="k"),"Krank",IF(AND(MONTH('Stundenzettel IST'!$D$2)=8,August!B28="SU"),"Sonderurlaub",IF(MONTH('Stundenzettel IST'!$D$2)=8,August!C28,IF(AND(MONTH('Stundenzettel IST'!$D$2)=9,September!B28="U"),"Urlaub",IF(AND(MONTH('Stundenzettel IST'!$D$2)=9,September!B28="k"),"Krank",IF(AND(MONTH('Stundenzettel IST'!$D$2)=9,September!B28="SU"),"Sonderurlaub",IF(MONTH('Stundenzettel IST'!$D$2)=9,September!C28,IF(AND(MONTH('Stundenzettel IST'!$D$2)=10,Oktober!B28="U"),"Urlaub",IF(AND(MONTH('Stundenzettel IST'!$D$2)=10,Oktober!B28="k"),"Krank",IF(AND(MONTH('Stundenzettel IST'!$D$2)=10,Oktober!B28="SU"),"Sonderurlaub",IF(MONTH('Stundenzettel IST'!$D$2)=10,Oktober!C28,IF(AND(MONTH('Stundenzettel IST'!$D$2)=11,November!B28="U"),"Urlaub",IF(AND(MONTH('Stundenzettel IST'!$D$2)=11,November!B28="k"),"Krank",IF(AND(MONTH('Stundenzettel IST'!$D$2)=11,November!B28="SU"),"Sonderurlaub",IF(MONTH('Stundenzettel IST'!$D$2)=11,November!C28,IF(AND(MONTH('Stundenzettel IST'!$D$2)=12,Dezember!B28="U"),"Urlaub",IF(AND(MONTH('Stundenzettel IST'!$D$2)=12,Dezember!B28="k"),"Krank",IF(AND(MONTH('Stundenzettel IST'!$D$2)=12,Dezember!B28="SU"),"Sonderrlaub",IF(MONTH('Stundenzettel IST'!$D$2)=12,Dezember!C28,""))))))))))))))))))))))))))))))))))))))))))))))))</f>
        <v/>
      </c>
      <c r="C27" s="31" t="str">
        <f>IF(B27="Urlaub","",IF(B27="Krank","",IF(MONTH('Stundenzettel IST'!$D$2)=1,Januar!E28,IF(MONTH('Stundenzettel IST'!$D$2)=2,Februar!E28,IF(MONTH('Stundenzettel IST'!$D$2)=3,März!E28,IF(MONTH('Stundenzettel IST'!$D$2)=4,April!E28,IF(MONTH('Stundenzettel IST'!$D$2)=5,Mai!E28,IF(MONTH('Stundenzettel IST'!$D$2)=6,Juni!E28,IF(MONTH('Stundenzettel IST'!$D$2)=7,Juli!E28,IF(MONTH('Stundenzettel IST'!$D$2)=8,August!E28,IF(MONTH('Stundenzettel IST'!$D$2)=9,September!E28,IF(MONTH('Stundenzettel IST'!$D$2)=10,Oktober!E28,IF(MONTH('Stundenzettel IST'!$D$2)=11,November!E28,IF(MONTH('Stundenzettel IST'!$D$2)=12,Dezember!E28,""))))))))))))))</f>
        <v/>
      </c>
      <c r="D27" s="31" t="str">
        <f>IF(B27="Urlaub","",IF(B27="Krank","",IF(MONTH('Stundenzettel IST'!$D$2)=1,Januar!D28,IF(MONTH('Stundenzettel IST'!$D$2)=2,Februar!D28,IF(MONTH('Stundenzettel IST'!$D$2)=3,März!D28,IF(MONTH('Stundenzettel IST'!$D$2)=4,April!D28,IF(MONTH('Stundenzettel IST'!$D$2)=5,Mai!D28,IF(MONTH('Stundenzettel IST'!$D$2)=6,Juni!D28,IF(MONTH('Stundenzettel IST'!$D$2)=7,Juli!D28,IF(MONTH('Stundenzettel IST'!$D$2)=8,August!D28,IF(MONTH('Stundenzettel IST'!$D$2)=9,September!D28,IF(MONTH('Stundenzettel IST'!$D$2)=10,Oktober!D28,IF(MONTH('Stundenzettel IST'!$D$2)=11,November!D28,IF(MONTH('Stundenzettel IST'!$D$2)=12,Dezember!D28,""))))))))))))))</f>
        <v/>
      </c>
      <c r="E27" s="32" t="str">
        <f>IF(OR(B27="Urlaub",B27="Krank"),Vorgabe!$E$1/COUNTIF(Vorgabe!$E$6:$E$12,Vorgabe!$F$2),IF(D27="","",(C27-B27-D27)))</f>
        <v/>
      </c>
    </row>
    <row r="28" spans="1:5">
      <c r="A28" s="30">
        <f t="shared" si="0"/>
        <v>43122</v>
      </c>
      <c r="B28" s="31" t="str">
        <f>IF(AND(MONTH('Stundenzettel IST'!$D$2)=1,Januar!B29="U"),"Urlaub",IF(AND(MONTH('Stundenzettel IST'!$D$2)=1,Januar!B29="k"),"Krank",IF(AND(MONTH('Stundenzettel IST'!$D$2)=1,Januar!B29="SU"),"Sonderurlaub",IF(MONTH('Stundenzettel IST'!$D$2)=1,Januar!C29,IF(AND(MONTH('Stundenzettel IST'!$D$2)=2,Februar!B29="U"),"Urlaub",IF(AND(MONTH('Stundenzettel IST'!$D$2)=2,Februar!B29="k"),"Krank",IF(AND(MONTH('Stundenzettel IST'!$D$2)=2,Februar!B29="SU"),"Sonderurlaub",
IF(MONTH('Stundenzettel IST'!$D$2)=2,Februar!C29,IF(AND(MONTH('Stundenzettel IST'!$D$2)=3,März!B29="U"),"Urlaub",IF(AND(MONTH('Stundenzettel IST'!$D$2)=3,März!B29="k"),"Krank",IF(AND(MONTH('Stundenzettel IST'!$D$2)=3,März!B29="SU"),"Sonderurlaub",IF(MONTH('Stundenzettel IST'!$D$2)=3,März!C29,IF(AND(MONTH('Stundenzettel IST'!$D$2)=4,April!B29="U"),"Urlaub",IF(AND(MONTH('Stundenzettel IST'!$D$2)=4,April!B29="k"),"Krank",IF(AND(MONTH('Stundenzettel IST'!$D$2)=4,April!B29="SU"),"Sonderurlaub",IF(MONTH('Stundenzettel IST'!$D$2)=4,April!C29,IF(AND(MONTH('Stundenzettel IST'!$D$2)=5,Mai!B29="U"),"Urlaub",IF(AND(MONTH('Stundenzettel IST'!$D$2)=5,Mai!B29="k"),"Krank",IF(AND(MONTH('Stundenzettel IST'!$D$2)=5,Mai!B29="SU"),"Sonderurlaub",IF(MONTH('Stundenzettel IST'!$D$2)=5,Mai!C29,IF(AND(MONTH('Stundenzettel IST'!$D$2)=6,Juni!B29="U"),"Urlaub",IF(AND(MONTH('Stundenzettel IST'!$D$2)=6,Juni!B29="k"),"Krank",IF(AND(MONTH('Stundenzettel IST'!$D$2)=6,Juni!B29="SU"),"Sonderurlaub",IF(MONTH('Stundenzettel IST'!$D$2)=6,Juni!C29,IF(AND(MONTH('Stundenzettel IST'!$D$2)=7,Juli!B29="U"),"Urlaub",IF(AND(MONTH('Stundenzettel IST'!$D$2)=7,Juli!B29="k"),"Krank",IF(AND(MONTH('Stundenzettel IST'!$D$2)=7,Juli!B29="SU"),"Sonderurlaub",IF(MONTH('Stundenzettel IST'!$D$2)=7,Juli!C29,IF(AND(MONTH('Stundenzettel IST'!$D$2)=8,August!B29="U"),"Urlaub",IF(AND(MONTH('Stundenzettel IST'!$D$2)=8,August!B29="k"),"Krank",IF(AND(MONTH('Stundenzettel IST'!$D$2)=8,August!B29="SU"),"Sonderurlaub",IF(MONTH('Stundenzettel IST'!$D$2)=8,August!C29,IF(AND(MONTH('Stundenzettel IST'!$D$2)=9,September!B29="U"),"Urlaub",IF(AND(MONTH('Stundenzettel IST'!$D$2)=9,September!B29="k"),"Krank",IF(AND(MONTH('Stundenzettel IST'!$D$2)=9,September!B29="SU"),"Sonderurlaub",IF(MONTH('Stundenzettel IST'!$D$2)=9,September!C29,IF(AND(MONTH('Stundenzettel IST'!$D$2)=10,Oktober!B29="U"),"Urlaub",IF(AND(MONTH('Stundenzettel IST'!$D$2)=10,Oktober!B29="k"),"Krank",IF(AND(MONTH('Stundenzettel IST'!$D$2)=10,Oktober!B29="SU"),"Sonderurlaub",IF(MONTH('Stundenzettel IST'!$D$2)=10,Oktober!C29,IF(AND(MONTH('Stundenzettel IST'!$D$2)=11,November!B29="U"),"Urlaub",IF(AND(MONTH('Stundenzettel IST'!$D$2)=11,November!B29="k"),"Krank",IF(AND(MONTH('Stundenzettel IST'!$D$2)=11,November!B29="SU"),"Sonderurlaub",IF(MONTH('Stundenzettel IST'!$D$2)=11,November!C29,IF(AND(MONTH('Stundenzettel IST'!$D$2)=12,Dezember!B29="U"),"Urlaub",IF(AND(MONTH('Stundenzettel IST'!$D$2)=12,Dezember!B29="k"),"Krank",IF(AND(MONTH('Stundenzettel IST'!$D$2)=12,Dezember!B29="SU"),"Sonderrlaub",IF(MONTH('Stundenzettel IST'!$D$2)=12,Dezember!C29,""))))))))))))))))))))))))))))))))))))))))))))))))</f>
        <v/>
      </c>
      <c r="C28" s="31" t="str">
        <f>IF(B28="Urlaub","",IF(B28="Krank","",IF(MONTH('Stundenzettel IST'!$D$2)=1,Januar!E29,IF(MONTH('Stundenzettel IST'!$D$2)=2,Februar!E29,IF(MONTH('Stundenzettel IST'!$D$2)=3,März!E29,IF(MONTH('Stundenzettel IST'!$D$2)=4,April!E29,IF(MONTH('Stundenzettel IST'!$D$2)=5,Mai!E29,IF(MONTH('Stundenzettel IST'!$D$2)=6,Juni!E29,IF(MONTH('Stundenzettel IST'!$D$2)=7,Juli!E29,IF(MONTH('Stundenzettel IST'!$D$2)=8,August!E29,IF(MONTH('Stundenzettel IST'!$D$2)=9,September!E29,IF(MONTH('Stundenzettel IST'!$D$2)=10,Oktober!E29,IF(MONTH('Stundenzettel IST'!$D$2)=11,November!E29,IF(MONTH('Stundenzettel IST'!$D$2)=12,Dezember!E29,""))))))))))))))</f>
        <v/>
      </c>
      <c r="D28" s="31" t="str">
        <f>IF(B28="Urlaub","",IF(B28="Krank","",IF(MONTH('Stundenzettel IST'!$D$2)=1,Januar!D29,IF(MONTH('Stundenzettel IST'!$D$2)=2,Februar!D29,IF(MONTH('Stundenzettel IST'!$D$2)=3,März!D29,IF(MONTH('Stundenzettel IST'!$D$2)=4,April!D29,IF(MONTH('Stundenzettel IST'!$D$2)=5,Mai!D29,IF(MONTH('Stundenzettel IST'!$D$2)=6,Juni!D29,IF(MONTH('Stundenzettel IST'!$D$2)=7,Juli!D29,IF(MONTH('Stundenzettel IST'!$D$2)=8,August!D29,IF(MONTH('Stundenzettel IST'!$D$2)=9,September!D29,IF(MONTH('Stundenzettel IST'!$D$2)=10,Oktober!D29,IF(MONTH('Stundenzettel IST'!$D$2)=11,November!D29,IF(MONTH('Stundenzettel IST'!$D$2)=12,Dezember!D29,""))))))))))))))</f>
        <v/>
      </c>
      <c r="E28" s="32" t="str">
        <f>IF(OR(B28="Urlaub",B28="Krank"),Vorgabe!$E$1/COUNTIF(Vorgabe!$E$6:$E$12,Vorgabe!$F$2),IF(D28="","",(C28-B28-D28)))</f>
        <v/>
      </c>
    </row>
    <row r="29" spans="1:5">
      <c r="A29" s="30">
        <f t="shared" si="0"/>
        <v>43123</v>
      </c>
      <c r="B29" s="31" t="str">
        <f>IF(AND(MONTH('Stundenzettel IST'!$D$2)=1,Januar!B30="U"),"Urlaub",IF(AND(MONTH('Stundenzettel IST'!$D$2)=1,Januar!B30="k"),"Krank",IF(AND(MONTH('Stundenzettel IST'!$D$2)=1,Januar!B30="SU"),"Sonderurlaub",IF(MONTH('Stundenzettel IST'!$D$2)=1,Januar!C30,IF(AND(MONTH('Stundenzettel IST'!$D$2)=2,Februar!B30="U"),"Urlaub",IF(AND(MONTH('Stundenzettel IST'!$D$2)=2,Februar!B30="k"),"Krank",IF(AND(MONTH('Stundenzettel IST'!$D$2)=2,Februar!B30="SU"),"Sonderurlaub",
IF(MONTH('Stundenzettel IST'!$D$2)=2,Februar!C30,IF(AND(MONTH('Stundenzettel IST'!$D$2)=3,März!B30="U"),"Urlaub",IF(AND(MONTH('Stundenzettel IST'!$D$2)=3,März!B30="k"),"Krank",IF(AND(MONTH('Stundenzettel IST'!$D$2)=3,März!B30="SU"),"Sonderurlaub",IF(MONTH('Stundenzettel IST'!$D$2)=3,März!C30,IF(AND(MONTH('Stundenzettel IST'!$D$2)=4,April!B30="U"),"Urlaub",IF(AND(MONTH('Stundenzettel IST'!$D$2)=4,April!B30="k"),"Krank",IF(AND(MONTH('Stundenzettel IST'!$D$2)=4,April!B30="SU"),"Sonderurlaub",IF(MONTH('Stundenzettel IST'!$D$2)=4,April!C30,IF(AND(MONTH('Stundenzettel IST'!$D$2)=5,Mai!B30="U"),"Urlaub",IF(AND(MONTH('Stundenzettel IST'!$D$2)=5,Mai!B30="k"),"Krank",IF(AND(MONTH('Stundenzettel IST'!$D$2)=5,Mai!B30="SU"),"Sonderurlaub",IF(MONTH('Stundenzettel IST'!$D$2)=5,Mai!C30,IF(AND(MONTH('Stundenzettel IST'!$D$2)=6,Juni!B30="U"),"Urlaub",IF(AND(MONTH('Stundenzettel IST'!$D$2)=6,Juni!B30="k"),"Krank",IF(AND(MONTH('Stundenzettel IST'!$D$2)=6,Juni!B30="SU"),"Sonderurlaub",IF(MONTH('Stundenzettel IST'!$D$2)=6,Juni!C30,IF(AND(MONTH('Stundenzettel IST'!$D$2)=7,Juli!B30="U"),"Urlaub",IF(AND(MONTH('Stundenzettel IST'!$D$2)=7,Juli!B30="k"),"Krank",IF(AND(MONTH('Stundenzettel IST'!$D$2)=7,Juli!B30="SU"),"Sonderurlaub",IF(MONTH('Stundenzettel IST'!$D$2)=7,Juli!C30,IF(AND(MONTH('Stundenzettel IST'!$D$2)=8,August!B30="U"),"Urlaub",IF(AND(MONTH('Stundenzettel IST'!$D$2)=8,August!B30="k"),"Krank",IF(AND(MONTH('Stundenzettel IST'!$D$2)=8,August!B30="SU"),"Sonderurlaub",IF(MONTH('Stundenzettel IST'!$D$2)=8,August!C30,IF(AND(MONTH('Stundenzettel IST'!$D$2)=9,September!B30="U"),"Urlaub",IF(AND(MONTH('Stundenzettel IST'!$D$2)=9,September!B30="k"),"Krank",IF(AND(MONTH('Stundenzettel IST'!$D$2)=9,September!B30="SU"),"Sonderurlaub",IF(MONTH('Stundenzettel IST'!$D$2)=9,September!C30,IF(AND(MONTH('Stundenzettel IST'!$D$2)=10,Oktober!B30="U"),"Urlaub",IF(AND(MONTH('Stundenzettel IST'!$D$2)=10,Oktober!B30="k"),"Krank",IF(AND(MONTH('Stundenzettel IST'!$D$2)=10,Oktober!B30="SU"),"Sonderurlaub",IF(MONTH('Stundenzettel IST'!$D$2)=10,Oktober!C30,IF(AND(MONTH('Stundenzettel IST'!$D$2)=11,November!B30="U"),"Urlaub",IF(AND(MONTH('Stundenzettel IST'!$D$2)=11,November!B30="k"),"Krank",IF(AND(MONTH('Stundenzettel IST'!$D$2)=11,November!B30="SU"),"Sonderurlaub",IF(MONTH('Stundenzettel IST'!$D$2)=11,November!C30,IF(AND(MONTH('Stundenzettel IST'!$D$2)=12,Dezember!B30="U"),"Urlaub",IF(AND(MONTH('Stundenzettel IST'!$D$2)=12,Dezember!B30="k"),"Krank",IF(AND(MONTH('Stundenzettel IST'!$D$2)=12,Dezember!B30="SU"),"Sonderrlaub",IF(MONTH('Stundenzettel IST'!$D$2)=12,Dezember!C30,""))))))))))))))))))))))))))))))))))))))))))))))))</f>
        <v/>
      </c>
      <c r="C29" s="31" t="str">
        <f>IF(B29="Urlaub","",IF(B29="Krank","",IF(MONTH('Stundenzettel IST'!$D$2)=1,Januar!E30,IF(MONTH('Stundenzettel IST'!$D$2)=2,Februar!E30,IF(MONTH('Stundenzettel IST'!$D$2)=3,März!E30,IF(MONTH('Stundenzettel IST'!$D$2)=4,April!E30,IF(MONTH('Stundenzettel IST'!$D$2)=5,Mai!E30,IF(MONTH('Stundenzettel IST'!$D$2)=6,Juni!E30,IF(MONTH('Stundenzettel IST'!$D$2)=7,Juli!E30,IF(MONTH('Stundenzettel IST'!$D$2)=8,August!E30,IF(MONTH('Stundenzettel IST'!$D$2)=9,September!E30,IF(MONTH('Stundenzettel IST'!$D$2)=10,Oktober!E30,IF(MONTH('Stundenzettel IST'!$D$2)=11,November!E30,IF(MONTH('Stundenzettel IST'!$D$2)=12,Dezember!E30,""))))))))))))))</f>
        <v/>
      </c>
      <c r="D29" s="31" t="str">
        <f>IF(B29="Urlaub","",IF(B29="Krank","",IF(MONTH('Stundenzettel IST'!$D$2)=1,Januar!D30,IF(MONTH('Stundenzettel IST'!$D$2)=2,Februar!D30,IF(MONTH('Stundenzettel IST'!$D$2)=3,März!D30,IF(MONTH('Stundenzettel IST'!$D$2)=4,April!D30,IF(MONTH('Stundenzettel IST'!$D$2)=5,Mai!D30,IF(MONTH('Stundenzettel IST'!$D$2)=6,Juni!D30,IF(MONTH('Stundenzettel IST'!$D$2)=7,Juli!D30,IF(MONTH('Stundenzettel IST'!$D$2)=8,August!D30,IF(MONTH('Stundenzettel IST'!$D$2)=9,September!D30,IF(MONTH('Stundenzettel IST'!$D$2)=10,Oktober!D30,IF(MONTH('Stundenzettel IST'!$D$2)=11,November!D30,IF(MONTH('Stundenzettel IST'!$D$2)=12,Dezember!D30,""))))))))))))))</f>
        <v/>
      </c>
      <c r="E29" s="32" t="str">
        <f>IF(OR(B29="Urlaub",B29="Krank"),Vorgabe!$E$1/COUNTIF(Vorgabe!$E$6:$E$12,Vorgabe!$F$2),IF(D29="","",(C29-B29-D29)))</f>
        <v/>
      </c>
    </row>
    <row r="30" spans="1:5">
      <c r="A30" s="30">
        <f t="shared" si="0"/>
        <v>43124</v>
      </c>
      <c r="B30" s="31" t="str">
        <f>IF(AND(MONTH('Stundenzettel IST'!$D$2)=1,Januar!B31="U"),"Urlaub",IF(AND(MONTH('Stundenzettel IST'!$D$2)=1,Januar!B31="k"),"Krank",IF(AND(MONTH('Stundenzettel IST'!$D$2)=1,Januar!B31="SU"),"Sonderurlaub",IF(MONTH('Stundenzettel IST'!$D$2)=1,Januar!C31,IF(AND(MONTH('Stundenzettel IST'!$D$2)=2,Februar!B31="U"),"Urlaub",IF(AND(MONTH('Stundenzettel IST'!$D$2)=2,Februar!B31="k"),"Krank",IF(AND(MONTH('Stundenzettel IST'!$D$2)=2,Februar!B31="SU"),"Sonderurlaub",
IF(MONTH('Stundenzettel IST'!$D$2)=2,Februar!C31,IF(AND(MONTH('Stundenzettel IST'!$D$2)=3,März!B31="U"),"Urlaub",IF(AND(MONTH('Stundenzettel IST'!$D$2)=3,März!B31="k"),"Krank",IF(AND(MONTH('Stundenzettel IST'!$D$2)=3,März!B31="SU"),"Sonderurlaub",IF(MONTH('Stundenzettel IST'!$D$2)=3,März!C31,IF(AND(MONTH('Stundenzettel IST'!$D$2)=4,April!B31="U"),"Urlaub",IF(AND(MONTH('Stundenzettel IST'!$D$2)=4,April!B31="k"),"Krank",IF(AND(MONTH('Stundenzettel IST'!$D$2)=4,April!B31="SU"),"Sonderurlaub",IF(MONTH('Stundenzettel IST'!$D$2)=4,April!C31,IF(AND(MONTH('Stundenzettel IST'!$D$2)=5,Mai!B31="U"),"Urlaub",IF(AND(MONTH('Stundenzettel IST'!$D$2)=5,Mai!B31="k"),"Krank",IF(AND(MONTH('Stundenzettel IST'!$D$2)=5,Mai!B31="SU"),"Sonderurlaub",IF(MONTH('Stundenzettel IST'!$D$2)=5,Mai!C31,IF(AND(MONTH('Stundenzettel IST'!$D$2)=6,Juni!B31="U"),"Urlaub",IF(AND(MONTH('Stundenzettel IST'!$D$2)=6,Juni!B31="k"),"Krank",IF(AND(MONTH('Stundenzettel IST'!$D$2)=6,Juni!B31="SU"),"Sonderurlaub",IF(MONTH('Stundenzettel IST'!$D$2)=6,Juni!C31,IF(AND(MONTH('Stundenzettel IST'!$D$2)=7,Juli!B31="U"),"Urlaub",IF(AND(MONTH('Stundenzettel IST'!$D$2)=7,Juli!B31="k"),"Krank",IF(AND(MONTH('Stundenzettel IST'!$D$2)=7,Juli!B31="SU"),"Sonderurlaub",IF(MONTH('Stundenzettel IST'!$D$2)=7,Juli!C31,IF(AND(MONTH('Stundenzettel IST'!$D$2)=8,August!B31="U"),"Urlaub",IF(AND(MONTH('Stundenzettel IST'!$D$2)=8,August!B31="k"),"Krank",IF(AND(MONTH('Stundenzettel IST'!$D$2)=8,August!B31="SU"),"Sonderurlaub",IF(MONTH('Stundenzettel IST'!$D$2)=8,August!C31,IF(AND(MONTH('Stundenzettel IST'!$D$2)=9,September!B31="U"),"Urlaub",IF(AND(MONTH('Stundenzettel IST'!$D$2)=9,September!B31="k"),"Krank",IF(AND(MONTH('Stundenzettel IST'!$D$2)=9,September!B31="SU"),"Sonderurlaub",IF(MONTH('Stundenzettel IST'!$D$2)=9,September!C31,IF(AND(MONTH('Stundenzettel IST'!$D$2)=10,Oktober!B31="U"),"Urlaub",IF(AND(MONTH('Stundenzettel IST'!$D$2)=10,Oktober!B31="k"),"Krank",IF(AND(MONTH('Stundenzettel IST'!$D$2)=10,Oktober!B31="SU"),"Sonderurlaub",IF(MONTH('Stundenzettel IST'!$D$2)=10,Oktober!C31,IF(AND(MONTH('Stundenzettel IST'!$D$2)=11,November!B31="U"),"Urlaub",IF(AND(MONTH('Stundenzettel IST'!$D$2)=11,November!B31="k"),"Krank",IF(AND(MONTH('Stundenzettel IST'!$D$2)=11,November!B31="SU"),"Sonderurlaub",IF(MONTH('Stundenzettel IST'!$D$2)=11,November!C31,IF(AND(MONTH('Stundenzettel IST'!$D$2)=12,Dezember!B31="U"),"Urlaub",IF(AND(MONTH('Stundenzettel IST'!$D$2)=12,Dezember!B31="k"),"Krank",IF(AND(MONTH('Stundenzettel IST'!$D$2)=12,Dezember!B31="SU"),"Sonderrlaub",IF(MONTH('Stundenzettel IST'!$D$2)=12,Dezember!C31,""))))))))))))))))))))))))))))))))))))))))))))))))</f>
        <v/>
      </c>
      <c r="C30" s="31" t="str">
        <f>IF(B30="Urlaub","",IF(B30="Krank","",IF(MONTH('Stundenzettel IST'!$D$2)=1,Januar!E31,IF(MONTH('Stundenzettel IST'!$D$2)=2,Februar!E31,IF(MONTH('Stundenzettel IST'!$D$2)=3,März!E31,IF(MONTH('Stundenzettel IST'!$D$2)=4,April!E31,IF(MONTH('Stundenzettel IST'!$D$2)=5,Mai!E31,IF(MONTH('Stundenzettel IST'!$D$2)=6,Juni!E31,IF(MONTH('Stundenzettel IST'!$D$2)=7,Juli!E31,IF(MONTH('Stundenzettel IST'!$D$2)=8,August!E31,IF(MONTH('Stundenzettel IST'!$D$2)=9,September!E31,IF(MONTH('Stundenzettel IST'!$D$2)=10,Oktober!E31,IF(MONTH('Stundenzettel IST'!$D$2)=11,November!E31,IF(MONTH('Stundenzettel IST'!$D$2)=12,Dezember!E31,""))))))))))))))</f>
        <v/>
      </c>
      <c r="D30" s="31" t="str">
        <f>IF(B30="Urlaub","",IF(B30="Krank","",IF(MONTH('Stundenzettel IST'!$D$2)=1,Januar!D31,IF(MONTH('Stundenzettel IST'!$D$2)=2,Februar!D31,IF(MONTH('Stundenzettel IST'!$D$2)=3,März!D31,IF(MONTH('Stundenzettel IST'!$D$2)=4,April!D31,IF(MONTH('Stundenzettel IST'!$D$2)=5,Mai!D31,IF(MONTH('Stundenzettel IST'!$D$2)=6,Juni!D31,IF(MONTH('Stundenzettel IST'!$D$2)=7,Juli!D31,IF(MONTH('Stundenzettel IST'!$D$2)=8,August!D31,IF(MONTH('Stundenzettel IST'!$D$2)=9,September!D31,IF(MONTH('Stundenzettel IST'!$D$2)=10,Oktober!D31,IF(MONTH('Stundenzettel IST'!$D$2)=11,November!D31,IF(MONTH('Stundenzettel IST'!$D$2)=12,Dezember!D31,""))))))))))))))</f>
        <v/>
      </c>
      <c r="E30" s="32" t="str">
        <f>IF(OR(B30="Urlaub",B30="Krank"),Vorgabe!$E$1/COUNTIF(Vorgabe!$E$6:$E$12,Vorgabe!$F$2),IF(D30="","",(C30-B30-D30)))</f>
        <v/>
      </c>
    </row>
    <row r="31" spans="1:5">
      <c r="A31" s="30">
        <f t="shared" si="0"/>
        <v>43125</v>
      </c>
      <c r="B31" s="31" t="str">
        <f>IF(AND(MONTH('Stundenzettel IST'!$D$2)=1,Januar!B32="U"),"Urlaub",IF(AND(MONTH('Stundenzettel IST'!$D$2)=1,Januar!B32="k"),"Krank",IF(AND(MONTH('Stundenzettel IST'!$D$2)=1,Januar!B32="SU"),"Sonderurlaub",IF(MONTH('Stundenzettel IST'!$D$2)=1,Januar!C32,IF(AND(MONTH('Stundenzettel IST'!$D$2)=2,Februar!B32="U"),"Urlaub",IF(AND(MONTH('Stundenzettel IST'!$D$2)=2,Februar!B32="k"),"Krank",IF(AND(MONTH('Stundenzettel IST'!$D$2)=2,Februar!B32="SU"),"Sonderurlaub",
IF(MONTH('Stundenzettel IST'!$D$2)=2,Februar!C32,IF(AND(MONTH('Stundenzettel IST'!$D$2)=3,März!B32="U"),"Urlaub",IF(AND(MONTH('Stundenzettel IST'!$D$2)=3,März!B32="k"),"Krank",IF(AND(MONTH('Stundenzettel IST'!$D$2)=3,März!B32="SU"),"Sonderurlaub",IF(MONTH('Stundenzettel IST'!$D$2)=3,März!C32,IF(AND(MONTH('Stundenzettel IST'!$D$2)=4,April!B32="U"),"Urlaub",IF(AND(MONTH('Stundenzettel IST'!$D$2)=4,April!B32="k"),"Krank",IF(AND(MONTH('Stundenzettel IST'!$D$2)=4,April!B32="SU"),"Sonderurlaub",IF(MONTH('Stundenzettel IST'!$D$2)=4,April!C32,IF(AND(MONTH('Stundenzettel IST'!$D$2)=5,Mai!B32="U"),"Urlaub",IF(AND(MONTH('Stundenzettel IST'!$D$2)=5,Mai!B32="k"),"Krank",IF(AND(MONTH('Stundenzettel IST'!$D$2)=5,Mai!B32="SU"),"Sonderurlaub",IF(MONTH('Stundenzettel IST'!$D$2)=5,Mai!C32,IF(AND(MONTH('Stundenzettel IST'!$D$2)=6,Juni!B32="U"),"Urlaub",IF(AND(MONTH('Stundenzettel IST'!$D$2)=6,Juni!B32="k"),"Krank",IF(AND(MONTH('Stundenzettel IST'!$D$2)=6,Juni!B32="SU"),"Sonderurlaub",IF(MONTH('Stundenzettel IST'!$D$2)=6,Juni!C32,IF(AND(MONTH('Stundenzettel IST'!$D$2)=7,Juli!B32="U"),"Urlaub",IF(AND(MONTH('Stundenzettel IST'!$D$2)=7,Juli!B32="k"),"Krank",IF(AND(MONTH('Stundenzettel IST'!$D$2)=7,Juli!B32="SU"),"Sonderurlaub",IF(MONTH('Stundenzettel IST'!$D$2)=7,Juli!C32,IF(AND(MONTH('Stundenzettel IST'!$D$2)=8,August!B32="U"),"Urlaub",IF(AND(MONTH('Stundenzettel IST'!$D$2)=8,August!B32="k"),"Krank",IF(AND(MONTH('Stundenzettel IST'!$D$2)=8,August!B32="SU"),"Sonderurlaub",IF(MONTH('Stundenzettel IST'!$D$2)=8,August!C32,IF(AND(MONTH('Stundenzettel IST'!$D$2)=9,September!B32="U"),"Urlaub",IF(AND(MONTH('Stundenzettel IST'!$D$2)=9,September!B32="k"),"Krank",IF(AND(MONTH('Stundenzettel IST'!$D$2)=9,September!B32="SU"),"Sonderurlaub",IF(MONTH('Stundenzettel IST'!$D$2)=9,September!C32,IF(AND(MONTH('Stundenzettel IST'!$D$2)=10,Oktober!B32="U"),"Urlaub",IF(AND(MONTH('Stundenzettel IST'!$D$2)=10,Oktober!B32="k"),"Krank",IF(AND(MONTH('Stundenzettel IST'!$D$2)=10,Oktober!B32="SU"),"Sonderurlaub",IF(MONTH('Stundenzettel IST'!$D$2)=10,Oktober!C32,IF(AND(MONTH('Stundenzettel IST'!$D$2)=11,November!B32="U"),"Urlaub",IF(AND(MONTH('Stundenzettel IST'!$D$2)=11,November!B32="k"),"Krank",IF(AND(MONTH('Stundenzettel IST'!$D$2)=11,November!B32="SU"),"Sonderurlaub",IF(MONTH('Stundenzettel IST'!$D$2)=11,November!C32,IF(AND(MONTH('Stundenzettel IST'!$D$2)=12,Dezember!B32="U"),"Urlaub",IF(AND(MONTH('Stundenzettel IST'!$D$2)=12,Dezember!B32="k"),"Krank",IF(AND(MONTH('Stundenzettel IST'!$D$2)=12,Dezember!B32="SU"),"Sonderrlaub",IF(MONTH('Stundenzettel IST'!$D$2)=12,Dezember!C32,""))))))))))))))))))))))))))))))))))))))))))))))))</f>
        <v/>
      </c>
      <c r="C31" s="31" t="str">
        <f>IF(B31="Urlaub","",IF(B31="Krank","",IF(MONTH('Stundenzettel IST'!$D$2)=1,Januar!E32,IF(MONTH('Stundenzettel IST'!$D$2)=2,Februar!E32,IF(MONTH('Stundenzettel IST'!$D$2)=3,März!E32,IF(MONTH('Stundenzettel IST'!$D$2)=4,April!E32,IF(MONTH('Stundenzettel IST'!$D$2)=5,Mai!E32,IF(MONTH('Stundenzettel IST'!$D$2)=6,Juni!E32,IF(MONTH('Stundenzettel IST'!$D$2)=7,Juli!E32,IF(MONTH('Stundenzettel IST'!$D$2)=8,August!E32,IF(MONTH('Stundenzettel IST'!$D$2)=9,September!E32,IF(MONTH('Stundenzettel IST'!$D$2)=10,Oktober!E32,IF(MONTH('Stundenzettel IST'!$D$2)=11,November!E32,IF(MONTH('Stundenzettel IST'!$D$2)=12,Dezember!E32,""))))))))))))))</f>
        <v/>
      </c>
      <c r="D31" s="31" t="str">
        <f>IF(B31="Urlaub","",IF(B31="Krank","",IF(MONTH('Stundenzettel IST'!$D$2)=1,Januar!D32,IF(MONTH('Stundenzettel IST'!$D$2)=2,Februar!D32,IF(MONTH('Stundenzettel IST'!$D$2)=3,März!D32,IF(MONTH('Stundenzettel IST'!$D$2)=4,April!D32,IF(MONTH('Stundenzettel IST'!$D$2)=5,Mai!D32,IF(MONTH('Stundenzettel IST'!$D$2)=6,Juni!D32,IF(MONTH('Stundenzettel IST'!$D$2)=7,Juli!D32,IF(MONTH('Stundenzettel IST'!$D$2)=8,August!D32,IF(MONTH('Stundenzettel IST'!$D$2)=9,September!D32,IF(MONTH('Stundenzettel IST'!$D$2)=10,Oktober!D32,IF(MONTH('Stundenzettel IST'!$D$2)=11,November!D32,IF(MONTH('Stundenzettel IST'!$D$2)=12,Dezember!D32,""))))))))))))))</f>
        <v/>
      </c>
      <c r="E31" s="32" t="str">
        <f>IF(OR(B31="Urlaub",B31="Krank"),Vorgabe!$E$1/COUNTIF(Vorgabe!$E$6:$E$12,Vorgabe!$F$2),IF(D31="","",(C31-B31-D31)))</f>
        <v/>
      </c>
    </row>
    <row r="32" spans="1:5">
      <c r="A32" s="30">
        <f t="shared" si="0"/>
        <v>43126</v>
      </c>
      <c r="B32" s="31" t="str">
        <f>IF(AND(MONTH('Stundenzettel IST'!$D$2)=1,Januar!B33="U"),"Urlaub",IF(AND(MONTH('Stundenzettel IST'!$D$2)=1,Januar!B33="k"),"Krank",IF(AND(MONTH('Stundenzettel IST'!$D$2)=1,Januar!B33="SU"),"Sonderurlaub",IF(MONTH('Stundenzettel IST'!$D$2)=1,Januar!C33,IF(AND(MONTH('Stundenzettel IST'!$D$2)=2,Februar!B33="U"),"Urlaub",IF(AND(MONTH('Stundenzettel IST'!$D$2)=2,Februar!B33="k"),"Krank",IF(AND(MONTH('Stundenzettel IST'!$D$2)=2,Februar!B33="SU"),"Sonderurlaub",
IF(MONTH('Stundenzettel IST'!$D$2)=2,Februar!C33,IF(AND(MONTH('Stundenzettel IST'!$D$2)=3,März!B33="U"),"Urlaub",IF(AND(MONTH('Stundenzettel IST'!$D$2)=3,März!B33="k"),"Krank",IF(AND(MONTH('Stundenzettel IST'!$D$2)=3,März!B33="SU"),"Sonderurlaub",IF(MONTH('Stundenzettel IST'!$D$2)=3,März!C33,IF(AND(MONTH('Stundenzettel IST'!$D$2)=4,April!B33="U"),"Urlaub",IF(AND(MONTH('Stundenzettel IST'!$D$2)=4,April!B33="k"),"Krank",IF(AND(MONTH('Stundenzettel IST'!$D$2)=4,April!B33="SU"),"Sonderurlaub",IF(MONTH('Stundenzettel IST'!$D$2)=4,April!C33,IF(AND(MONTH('Stundenzettel IST'!$D$2)=5,Mai!B33="U"),"Urlaub",IF(AND(MONTH('Stundenzettel IST'!$D$2)=5,Mai!B33="k"),"Krank",IF(AND(MONTH('Stundenzettel IST'!$D$2)=5,Mai!B33="SU"),"Sonderurlaub",IF(MONTH('Stundenzettel IST'!$D$2)=5,Mai!C33,IF(AND(MONTH('Stundenzettel IST'!$D$2)=6,Juni!B33="U"),"Urlaub",IF(AND(MONTH('Stundenzettel IST'!$D$2)=6,Juni!B33="k"),"Krank",IF(AND(MONTH('Stundenzettel IST'!$D$2)=6,Juni!B33="SU"),"Sonderurlaub",IF(MONTH('Stundenzettel IST'!$D$2)=6,Juni!C33,IF(AND(MONTH('Stundenzettel IST'!$D$2)=7,Juli!B33="U"),"Urlaub",IF(AND(MONTH('Stundenzettel IST'!$D$2)=7,Juli!B33="k"),"Krank",IF(AND(MONTH('Stundenzettel IST'!$D$2)=7,Juli!B33="SU"),"Sonderurlaub",IF(MONTH('Stundenzettel IST'!$D$2)=7,Juli!C33,IF(AND(MONTH('Stundenzettel IST'!$D$2)=8,August!B33="U"),"Urlaub",IF(AND(MONTH('Stundenzettel IST'!$D$2)=8,August!B33="k"),"Krank",IF(AND(MONTH('Stundenzettel IST'!$D$2)=8,August!B33="SU"),"Sonderurlaub",IF(MONTH('Stundenzettel IST'!$D$2)=8,August!C33,IF(AND(MONTH('Stundenzettel IST'!$D$2)=9,September!B33="U"),"Urlaub",IF(AND(MONTH('Stundenzettel IST'!$D$2)=9,September!B33="k"),"Krank",IF(AND(MONTH('Stundenzettel IST'!$D$2)=9,September!B33="SU"),"Sonderurlaub",IF(MONTH('Stundenzettel IST'!$D$2)=9,September!C33,IF(AND(MONTH('Stundenzettel IST'!$D$2)=10,Oktober!B33="U"),"Urlaub",IF(AND(MONTH('Stundenzettel IST'!$D$2)=10,Oktober!B33="k"),"Krank",IF(AND(MONTH('Stundenzettel IST'!$D$2)=10,Oktober!B33="SU"),"Sonderurlaub",IF(MONTH('Stundenzettel IST'!$D$2)=10,Oktober!C33,IF(AND(MONTH('Stundenzettel IST'!$D$2)=11,November!B33="U"),"Urlaub",IF(AND(MONTH('Stundenzettel IST'!$D$2)=11,November!B33="k"),"Krank",IF(AND(MONTH('Stundenzettel IST'!$D$2)=11,November!B33="SU"),"Sonderurlaub",IF(MONTH('Stundenzettel IST'!$D$2)=11,November!C33,IF(AND(MONTH('Stundenzettel IST'!$D$2)=12,Dezember!B33="U"),"Urlaub",IF(AND(MONTH('Stundenzettel IST'!$D$2)=12,Dezember!B33="k"),"Krank",IF(AND(MONTH('Stundenzettel IST'!$D$2)=12,Dezember!B33="SU"),"Sonderrlaub",IF(MONTH('Stundenzettel IST'!$D$2)=12,Dezember!C33,""))))))))))))))))))))))))))))))))))))))))))))))))</f>
        <v/>
      </c>
      <c r="C32" s="31" t="str">
        <f>IF(B32="Urlaub","",IF(B32="Krank","",IF(MONTH('Stundenzettel IST'!$D$2)=1,Januar!E33,IF(MONTH('Stundenzettel IST'!$D$2)=2,Februar!E33,IF(MONTH('Stundenzettel IST'!$D$2)=3,März!E33,IF(MONTH('Stundenzettel IST'!$D$2)=4,April!E33,IF(MONTH('Stundenzettel IST'!$D$2)=5,Mai!E33,IF(MONTH('Stundenzettel IST'!$D$2)=6,Juni!E33,IF(MONTH('Stundenzettel IST'!$D$2)=7,Juli!E33,IF(MONTH('Stundenzettel IST'!$D$2)=8,August!E33,IF(MONTH('Stundenzettel IST'!$D$2)=9,September!E33,IF(MONTH('Stundenzettel IST'!$D$2)=10,Oktober!E33,IF(MONTH('Stundenzettel IST'!$D$2)=11,November!E33,IF(MONTH('Stundenzettel IST'!$D$2)=12,Dezember!E33,""))))))))))))))</f>
        <v/>
      </c>
      <c r="D32" s="31" t="str">
        <f>IF(B32="Urlaub","",IF(B32="Krank","",IF(MONTH('Stundenzettel IST'!$D$2)=1,Januar!D33,IF(MONTH('Stundenzettel IST'!$D$2)=2,Februar!D33,IF(MONTH('Stundenzettel IST'!$D$2)=3,März!D33,IF(MONTH('Stundenzettel IST'!$D$2)=4,April!D33,IF(MONTH('Stundenzettel IST'!$D$2)=5,Mai!D33,IF(MONTH('Stundenzettel IST'!$D$2)=6,Juni!D33,IF(MONTH('Stundenzettel IST'!$D$2)=7,Juli!D33,IF(MONTH('Stundenzettel IST'!$D$2)=8,August!D33,IF(MONTH('Stundenzettel IST'!$D$2)=9,September!D33,IF(MONTH('Stundenzettel IST'!$D$2)=10,Oktober!D33,IF(MONTH('Stundenzettel IST'!$D$2)=11,November!D33,IF(MONTH('Stundenzettel IST'!$D$2)=12,Dezember!D33,""))))))))))))))</f>
        <v/>
      </c>
      <c r="E32" s="32" t="str">
        <f>IF(OR(B32="Urlaub",B32="Krank"),Vorgabe!$E$1/COUNTIF(Vorgabe!$E$6:$E$12,Vorgabe!$F$2),IF(D32="","",(C32-B32-D32)))</f>
        <v/>
      </c>
    </row>
    <row r="33" spans="1:5">
      <c r="A33" s="30">
        <f t="shared" si="0"/>
        <v>43127</v>
      </c>
      <c r="B33" s="31" t="str">
        <f>IF(AND(MONTH('Stundenzettel IST'!$D$2)=1,Januar!B34="U"),"Urlaub",IF(AND(MONTH('Stundenzettel IST'!$D$2)=1,Januar!B34="k"),"Krank",IF(AND(MONTH('Stundenzettel IST'!$D$2)=1,Januar!B34="SU"),"Sonderurlaub",IF(MONTH('Stundenzettel IST'!$D$2)=1,Januar!C34,IF(AND(MONTH('Stundenzettel IST'!$D$2)=2,Februar!B34="U"),"Urlaub",IF(AND(MONTH('Stundenzettel IST'!$D$2)=2,Februar!B34="k"),"Krank",IF(AND(MONTH('Stundenzettel IST'!$D$2)=2,Februar!B34="SU"),"Sonderurlaub",
IF(MONTH('Stundenzettel IST'!$D$2)=2,Februar!C34,IF(AND(MONTH('Stundenzettel IST'!$D$2)=3,März!B34="U"),"Urlaub",IF(AND(MONTH('Stundenzettel IST'!$D$2)=3,März!B34="k"),"Krank",IF(AND(MONTH('Stundenzettel IST'!$D$2)=3,März!B34="SU"),"Sonderurlaub",IF(MONTH('Stundenzettel IST'!$D$2)=3,März!C34,IF(AND(MONTH('Stundenzettel IST'!$D$2)=4,April!B34="U"),"Urlaub",IF(AND(MONTH('Stundenzettel IST'!$D$2)=4,April!B34="k"),"Krank",IF(AND(MONTH('Stundenzettel IST'!$D$2)=4,April!B34="SU"),"Sonderurlaub",IF(MONTH('Stundenzettel IST'!$D$2)=4,April!C34,IF(AND(MONTH('Stundenzettel IST'!$D$2)=5,Mai!B34="U"),"Urlaub",IF(AND(MONTH('Stundenzettel IST'!$D$2)=5,Mai!B34="k"),"Krank",IF(AND(MONTH('Stundenzettel IST'!$D$2)=5,Mai!B34="SU"),"Sonderurlaub",IF(MONTH('Stundenzettel IST'!$D$2)=5,Mai!C34,IF(AND(MONTH('Stundenzettel IST'!$D$2)=6,Juni!B34="U"),"Urlaub",IF(AND(MONTH('Stundenzettel IST'!$D$2)=6,Juni!B34="k"),"Krank",IF(AND(MONTH('Stundenzettel IST'!$D$2)=6,Juni!B34="SU"),"Sonderurlaub",IF(MONTH('Stundenzettel IST'!$D$2)=6,Juni!C34,IF(AND(MONTH('Stundenzettel IST'!$D$2)=7,Juli!B34="U"),"Urlaub",IF(AND(MONTH('Stundenzettel IST'!$D$2)=7,Juli!B34="k"),"Krank",IF(AND(MONTH('Stundenzettel IST'!$D$2)=7,Juli!B34="SU"),"Sonderurlaub",IF(MONTH('Stundenzettel IST'!$D$2)=7,Juli!C34,IF(AND(MONTH('Stundenzettel IST'!$D$2)=8,August!B34="U"),"Urlaub",IF(AND(MONTH('Stundenzettel IST'!$D$2)=8,August!B34="k"),"Krank",IF(AND(MONTH('Stundenzettel IST'!$D$2)=8,August!B34="SU"),"Sonderurlaub",IF(MONTH('Stundenzettel IST'!$D$2)=8,August!C34,IF(AND(MONTH('Stundenzettel IST'!$D$2)=9,September!B34="U"),"Urlaub",IF(AND(MONTH('Stundenzettel IST'!$D$2)=9,September!B34="k"),"Krank",IF(AND(MONTH('Stundenzettel IST'!$D$2)=9,September!B34="SU"),"Sonderurlaub",IF(MONTH('Stundenzettel IST'!$D$2)=9,September!C34,IF(AND(MONTH('Stundenzettel IST'!$D$2)=10,Oktober!B34="U"),"Urlaub",IF(AND(MONTH('Stundenzettel IST'!$D$2)=10,Oktober!B34="k"),"Krank",IF(AND(MONTH('Stundenzettel IST'!$D$2)=10,Oktober!B34="SU"),"Sonderurlaub",IF(MONTH('Stundenzettel IST'!$D$2)=10,Oktober!C34,IF(AND(MONTH('Stundenzettel IST'!$D$2)=11,November!B34="U"),"Urlaub",IF(AND(MONTH('Stundenzettel IST'!$D$2)=11,November!B34="k"),"Krank",IF(AND(MONTH('Stundenzettel IST'!$D$2)=11,November!B34="SU"),"Sonderurlaub",IF(MONTH('Stundenzettel IST'!$D$2)=11,November!C34,IF(AND(MONTH('Stundenzettel IST'!$D$2)=12,Dezember!B34="U"),"Urlaub",IF(AND(MONTH('Stundenzettel IST'!$D$2)=12,Dezember!B34="k"),"Krank",IF(AND(MONTH('Stundenzettel IST'!$D$2)=12,Dezember!B34="SU"),"Sonderrlaub",IF(MONTH('Stundenzettel IST'!$D$2)=12,Dezember!C34,""))))))))))))))))))))))))))))))))))))))))))))))))</f>
        <v/>
      </c>
      <c r="C33" s="31" t="str">
        <f>IF(B33="Urlaub","",IF(B33="Krank","",IF(MONTH('Stundenzettel IST'!$D$2)=1,Januar!E34,IF(MONTH('Stundenzettel IST'!$D$2)=2,Februar!E34,IF(MONTH('Stundenzettel IST'!$D$2)=3,März!E34,IF(MONTH('Stundenzettel IST'!$D$2)=4,April!E34,IF(MONTH('Stundenzettel IST'!$D$2)=5,Mai!E34,IF(MONTH('Stundenzettel IST'!$D$2)=6,Juni!E34,IF(MONTH('Stundenzettel IST'!$D$2)=7,Juli!E34,IF(MONTH('Stundenzettel IST'!$D$2)=8,August!E34,IF(MONTH('Stundenzettel IST'!$D$2)=9,September!E34,IF(MONTH('Stundenzettel IST'!$D$2)=10,Oktober!E34,IF(MONTH('Stundenzettel IST'!$D$2)=11,November!E34,IF(MONTH('Stundenzettel IST'!$D$2)=12,Dezember!E34,""))))))))))))))</f>
        <v/>
      </c>
      <c r="D33" s="31" t="str">
        <f>IF(B33="Urlaub","",IF(B33="Krank","",IF(MONTH('Stundenzettel IST'!$D$2)=1,Januar!D34,IF(MONTH('Stundenzettel IST'!$D$2)=2,Februar!D34,IF(MONTH('Stundenzettel IST'!$D$2)=3,März!D34,IF(MONTH('Stundenzettel IST'!$D$2)=4,April!D34,IF(MONTH('Stundenzettel IST'!$D$2)=5,Mai!D34,IF(MONTH('Stundenzettel IST'!$D$2)=6,Juni!D34,IF(MONTH('Stundenzettel IST'!$D$2)=7,Juli!D34,IF(MONTH('Stundenzettel IST'!$D$2)=8,August!D34,IF(MONTH('Stundenzettel IST'!$D$2)=9,September!D34,IF(MONTH('Stundenzettel IST'!$D$2)=10,Oktober!D34,IF(MONTH('Stundenzettel IST'!$D$2)=11,November!D34,IF(MONTH('Stundenzettel IST'!$D$2)=12,Dezember!D34,""))))))))))))))</f>
        <v/>
      </c>
      <c r="E33" s="32" t="str">
        <f>IF(OR(B33="Urlaub",B33="Krank"),Vorgabe!$E$1/COUNTIF(Vorgabe!$E$6:$E$12,Vorgabe!$F$2),IF(D33="","",(C33-B33-D33)))</f>
        <v/>
      </c>
    </row>
    <row r="34" spans="1:5">
      <c r="A34" s="30">
        <f t="shared" si="0"/>
        <v>43128</v>
      </c>
      <c r="B34" s="31" t="str">
        <f>IF(AND(MONTH('Stundenzettel IST'!$D$2)=1,Januar!B35="U"),"Urlaub",IF(AND(MONTH('Stundenzettel IST'!$D$2)=1,Januar!B35="k"),"Krank",IF(AND(MONTH('Stundenzettel IST'!$D$2)=1,Januar!B35="SU"),"Sonderurlaub",IF(MONTH('Stundenzettel IST'!$D$2)=1,Januar!C35,IF(AND(MONTH('Stundenzettel IST'!$D$2)=2,Februar!B35="U"),"Urlaub",IF(AND(MONTH('Stundenzettel IST'!$D$2)=2,Februar!B35="k"),"Krank",IF(AND(MONTH('Stundenzettel IST'!$D$2)=2,Februar!B35="SU"),"Sonderurlaub",
IF(MONTH('Stundenzettel IST'!$D$2)=2,Februar!C35,IF(AND(MONTH('Stundenzettel IST'!$D$2)=3,März!B35="U"),"Urlaub",IF(AND(MONTH('Stundenzettel IST'!$D$2)=3,März!B35="k"),"Krank",IF(AND(MONTH('Stundenzettel IST'!$D$2)=3,März!B35="SU"),"Sonderurlaub",IF(MONTH('Stundenzettel IST'!$D$2)=3,März!C35,IF(AND(MONTH('Stundenzettel IST'!$D$2)=4,April!B35="U"),"Urlaub",IF(AND(MONTH('Stundenzettel IST'!$D$2)=4,April!B35="k"),"Krank",IF(AND(MONTH('Stundenzettel IST'!$D$2)=4,April!B35="SU"),"Sonderurlaub",IF(MONTH('Stundenzettel IST'!$D$2)=4,April!C35,IF(AND(MONTH('Stundenzettel IST'!$D$2)=5,Mai!B35="U"),"Urlaub",IF(AND(MONTH('Stundenzettel IST'!$D$2)=5,Mai!B35="k"),"Krank",IF(AND(MONTH('Stundenzettel IST'!$D$2)=5,Mai!B35="SU"),"Sonderurlaub",IF(MONTH('Stundenzettel IST'!$D$2)=5,Mai!C35,IF(AND(MONTH('Stundenzettel IST'!$D$2)=6,Juni!B35="U"),"Urlaub",IF(AND(MONTH('Stundenzettel IST'!$D$2)=6,Juni!B35="k"),"Krank",IF(AND(MONTH('Stundenzettel IST'!$D$2)=6,Juni!B35="SU"),"Sonderurlaub",IF(MONTH('Stundenzettel IST'!$D$2)=6,Juni!C35,IF(AND(MONTH('Stundenzettel IST'!$D$2)=7,Juli!B35="U"),"Urlaub",IF(AND(MONTH('Stundenzettel IST'!$D$2)=7,Juli!B35="k"),"Krank",IF(AND(MONTH('Stundenzettel IST'!$D$2)=7,Juli!B35="SU"),"Sonderurlaub",IF(MONTH('Stundenzettel IST'!$D$2)=7,Juli!C35,IF(AND(MONTH('Stundenzettel IST'!$D$2)=8,August!B35="U"),"Urlaub",IF(AND(MONTH('Stundenzettel IST'!$D$2)=8,August!B35="k"),"Krank",IF(AND(MONTH('Stundenzettel IST'!$D$2)=8,August!B35="SU"),"Sonderurlaub",IF(MONTH('Stundenzettel IST'!$D$2)=8,August!C35,IF(AND(MONTH('Stundenzettel IST'!$D$2)=9,September!B35="U"),"Urlaub",IF(AND(MONTH('Stundenzettel IST'!$D$2)=9,September!B35="k"),"Krank",IF(AND(MONTH('Stundenzettel IST'!$D$2)=9,September!B35="SU"),"Sonderurlaub",IF(MONTH('Stundenzettel IST'!$D$2)=9,September!C35,IF(AND(MONTH('Stundenzettel IST'!$D$2)=10,Oktober!B35="U"),"Urlaub",IF(AND(MONTH('Stundenzettel IST'!$D$2)=10,Oktober!B35="k"),"Krank",IF(AND(MONTH('Stundenzettel IST'!$D$2)=10,Oktober!B35="SU"),"Sonderurlaub",IF(MONTH('Stundenzettel IST'!$D$2)=10,Oktober!C35,IF(AND(MONTH('Stundenzettel IST'!$D$2)=11,November!B35="U"),"Urlaub",IF(AND(MONTH('Stundenzettel IST'!$D$2)=11,November!B35="k"),"Krank",IF(AND(MONTH('Stundenzettel IST'!$D$2)=11,November!B35="SU"),"Sonderurlaub",IF(MONTH('Stundenzettel IST'!$D$2)=11,November!C35,IF(AND(MONTH('Stundenzettel IST'!$D$2)=12,Dezember!B35="U"),"Urlaub",IF(AND(MONTH('Stundenzettel IST'!$D$2)=12,Dezember!B35="k"),"Krank",IF(AND(MONTH('Stundenzettel IST'!$D$2)=12,Dezember!B35="SU"),"Sonderrlaub",IF(MONTH('Stundenzettel IST'!$D$2)=12,Dezember!C35,""))))))))))))))))))))))))))))))))))))))))))))))))</f>
        <v/>
      </c>
      <c r="C34" s="31" t="str">
        <f>IF(B34="Urlaub","",IF(B34="Krank","",IF(MONTH('Stundenzettel IST'!$D$2)=1,Januar!E35,IF(MONTH('Stundenzettel IST'!$D$2)=2,Februar!E35,IF(MONTH('Stundenzettel IST'!$D$2)=3,März!E35,IF(MONTH('Stundenzettel IST'!$D$2)=4,April!E35,IF(MONTH('Stundenzettel IST'!$D$2)=5,Mai!E35,IF(MONTH('Stundenzettel IST'!$D$2)=6,Juni!E35,IF(MONTH('Stundenzettel IST'!$D$2)=7,Juli!E35,IF(MONTH('Stundenzettel IST'!$D$2)=8,August!E35,IF(MONTH('Stundenzettel IST'!$D$2)=9,September!E35,IF(MONTH('Stundenzettel IST'!$D$2)=10,Oktober!E35,IF(MONTH('Stundenzettel IST'!$D$2)=11,November!E35,IF(MONTH('Stundenzettel IST'!$D$2)=12,Dezember!E35,""))))))))))))))</f>
        <v/>
      </c>
      <c r="D34" s="31" t="str">
        <f>IF(B34="Urlaub","",IF(B34="Krank","",IF(MONTH('Stundenzettel IST'!$D$2)=1,Januar!D35,IF(MONTH('Stundenzettel IST'!$D$2)=2,Februar!D35,IF(MONTH('Stundenzettel IST'!$D$2)=3,März!D35,IF(MONTH('Stundenzettel IST'!$D$2)=4,April!D35,IF(MONTH('Stundenzettel IST'!$D$2)=5,Mai!D35,IF(MONTH('Stundenzettel IST'!$D$2)=6,Juni!D35,IF(MONTH('Stundenzettel IST'!$D$2)=7,Juli!D35,IF(MONTH('Stundenzettel IST'!$D$2)=8,August!D35,IF(MONTH('Stundenzettel IST'!$D$2)=9,September!D35,IF(MONTH('Stundenzettel IST'!$D$2)=10,Oktober!D35,IF(MONTH('Stundenzettel IST'!$D$2)=11,November!D35,IF(MONTH('Stundenzettel IST'!$D$2)=12,Dezember!D35,""))))))))))))))</f>
        <v/>
      </c>
      <c r="E34" s="32" t="str">
        <f>IF(OR(B34="Urlaub",B34="Krank"),Vorgabe!$E$1/COUNTIF(Vorgabe!$E$6:$E$12,Vorgabe!$F$2),IF(D34="","",(C34-B34-D34)))</f>
        <v/>
      </c>
    </row>
    <row r="35" spans="1:5">
      <c r="A35" s="30">
        <f>IF(A34=EOMONTH(D2,0),"",DATE(YEAR(A34),MONTH(A34),DAY(A34)+1))</f>
        <v>43129</v>
      </c>
      <c r="B35" s="31" t="str">
        <f>IF(AND(MONTH('Stundenzettel IST'!$D$2)=1,Januar!B36="U"),"Urlaub",IF(AND(MONTH('Stundenzettel IST'!$D$2)=1,Januar!B36="k"),"Krank",IF(AND(MONTH('Stundenzettel IST'!$D$2)=1,Januar!B36="SU"),"Sonderurlaub",IF(MONTH('Stundenzettel IST'!$D$2)=1,Januar!C36,IF(AND(MONTH('Stundenzettel IST'!$D$2)=2,Februar!B36="U"),"Urlaub",IF(AND(MONTH('Stundenzettel IST'!$D$2)=2,Februar!B36="k"),"Krank",IF(AND(MONTH('Stundenzettel IST'!$D$2)=2,Februar!B36="SU"),"Sonderurlaub",
IF(MONTH('Stundenzettel IST'!$D$2)=2,Februar!C36,IF(AND(MONTH('Stundenzettel IST'!$D$2)=3,März!B36="U"),"Urlaub",IF(AND(MONTH('Stundenzettel IST'!$D$2)=3,März!B36="k"),"Krank",IF(AND(MONTH('Stundenzettel IST'!$D$2)=3,März!B36="SU"),"Sonderurlaub",IF(MONTH('Stundenzettel IST'!$D$2)=3,März!C36,IF(AND(MONTH('Stundenzettel IST'!$D$2)=4,April!B36="U"),"Urlaub",IF(AND(MONTH('Stundenzettel IST'!$D$2)=4,April!B36="k"),"Krank",IF(AND(MONTH('Stundenzettel IST'!$D$2)=4,April!B36="SU"),"Sonderurlaub",IF(MONTH('Stundenzettel IST'!$D$2)=4,April!C36,IF(AND(MONTH('Stundenzettel IST'!$D$2)=5,Mai!B36="U"),"Urlaub",IF(AND(MONTH('Stundenzettel IST'!$D$2)=5,Mai!B36="k"),"Krank",IF(AND(MONTH('Stundenzettel IST'!$D$2)=5,Mai!B36="SU"),"Sonderurlaub",IF(MONTH('Stundenzettel IST'!$D$2)=5,Mai!C36,IF(AND(MONTH('Stundenzettel IST'!$D$2)=6,Juni!B36="U"),"Urlaub",IF(AND(MONTH('Stundenzettel IST'!$D$2)=6,Juni!B36="k"),"Krank",IF(AND(MONTH('Stundenzettel IST'!$D$2)=6,Juni!B36="SU"),"Sonderurlaub",IF(MONTH('Stundenzettel IST'!$D$2)=6,Juni!C36,IF(AND(MONTH('Stundenzettel IST'!$D$2)=7,Juli!B36="U"),"Urlaub",IF(AND(MONTH('Stundenzettel IST'!$D$2)=7,Juli!B36="k"),"Krank",IF(AND(MONTH('Stundenzettel IST'!$D$2)=7,Juli!B36="SU"),"Sonderurlaub",IF(MONTH('Stundenzettel IST'!$D$2)=7,Juli!C36,IF(AND(MONTH('Stundenzettel IST'!$D$2)=8,August!B36="U"),"Urlaub",IF(AND(MONTH('Stundenzettel IST'!$D$2)=8,August!B36="k"),"Krank",IF(AND(MONTH('Stundenzettel IST'!$D$2)=8,August!B36="SU"),"Sonderurlaub",IF(MONTH('Stundenzettel IST'!$D$2)=8,August!C36,IF(AND(MONTH('Stundenzettel IST'!$D$2)=9,September!B36="U"),"Urlaub",IF(AND(MONTH('Stundenzettel IST'!$D$2)=9,September!B36="k"),"Krank",IF(AND(MONTH('Stundenzettel IST'!$D$2)=9,September!B36="SU"),"Sonderurlaub",IF(MONTH('Stundenzettel IST'!$D$2)=9,September!C36,IF(AND(MONTH('Stundenzettel IST'!$D$2)=10,Oktober!B36="U"),"Urlaub",IF(AND(MONTH('Stundenzettel IST'!$D$2)=10,Oktober!B36="k"),"Krank",IF(AND(MONTH('Stundenzettel IST'!$D$2)=10,Oktober!B36="SU"),"Sonderurlaub",IF(MONTH('Stundenzettel IST'!$D$2)=10,Oktober!C36,IF(AND(MONTH('Stundenzettel IST'!$D$2)=11,November!B36="U"),"Urlaub",IF(AND(MONTH('Stundenzettel IST'!$D$2)=11,November!B36="k"),"Krank",IF(AND(MONTH('Stundenzettel IST'!$D$2)=11,November!B36="SU"),"Sonderurlaub",IF(MONTH('Stundenzettel IST'!$D$2)=11,November!C36,IF(AND(MONTH('Stundenzettel IST'!$D$2)=12,Dezember!B36="U"),"Urlaub",IF(AND(MONTH('Stundenzettel IST'!$D$2)=12,Dezember!B36="k"),"Krank",IF(AND(MONTH('Stundenzettel IST'!$D$2)=12,Dezember!B36="SU"),"Sonderrlaub",IF(MONTH('Stundenzettel IST'!$D$2)=12,Dezember!C36,""))))))))))))))))))))))))))))))))))))))))))))))))</f>
        <v/>
      </c>
      <c r="C35" s="31" t="str">
        <f>IF(B35="Urlaub","",IF(B35="Krank","",IF(MONTH('Stundenzettel IST'!$D$2)=1,Januar!E36,IF(MONTH('Stundenzettel IST'!$D$2)=2,Februar!E36,IF(MONTH('Stundenzettel IST'!$D$2)=3,März!E36,IF(MONTH('Stundenzettel IST'!$D$2)=4,April!E36,IF(MONTH('Stundenzettel IST'!$D$2)=5,Mai!E36,IF(MONTH('Stundenzettel IST'!$D$2)=6,Juni!E36,IF(MONTH('Stundenzettel IST'!$D$2)=7,Juli!E36,IF(MONTH('Stundenzettel IST'!$D$2)=8,August!E36,IF(MONTH('Stundenzettel IST'!$D$2)=9,September!E36,IF(MONTH('Stundenzettel IST'!$D$2)=10,Oktober!E36,IF(MONTH('Stundenzettel IST'!$D$2)=11,November!E36,IF(MONTH('Stundenzettel IST'!$D$2)=12,Dezember!E36,""))))))))))))))</f>
        <v/>
      </c>
      <c r="D35" s="31" t="str">
        <f>IF(B35="Urlaub","",IF(B35="Krank","",IF(MONTH('Stundenzettel IST'!$D$2)=1,Januar!D36,IF(MONTH('Stundenzettel IST'!$D$2)=2,Februar!D36,IF(MONTH('Stundenzettel IST'!$D$2)=3,März!D36,IF(MONTH('Stundenzettel IST'!$D$2)=4,April!D36,IF(MONTH('Stundenzettel IST'!$D$2)=5,Mai!D36,IF(MONTH('Stundenzettel IST'!$D$2)=6,Juni!D36,IF(MONTH('Stundenzettel IST'!$D$2)=7,Juli!D36,IF(MONTH('Stundenzettel IST'!$D$2)=8,August!D36,IF(MONTH('Stundenzettel IST'!$D$2)=9,September!D36,IF(MONTH('Stundenzettel IST'!$D$2)=10,Oktober!D36,IF(MONTH('Stundenzettel IST'!$D$2)=11,November!D36,IF(MONTH('Stundenzettel IST'!$D$2)=12,Dezember!D36,""))))))))))))))</f>
        <v/>
      </c>
      <c r="E35" s="32" t="str">
        <f>IF(OR(B35="Urlaub",B35="Krank"),Vorgabe!$E$1/COUNTIF(Vorgabe!$E$6:$E$12,Vorgabe!$F$2),IF(D35="","",(C35-B35-D35)))</f>
        <v/>
      </c>
    </row>
    <row r="36" spans="1:5">
      <c r="A36" s="30">
        <f>IF(A35="","",IF(A35=EOMONTH(D2,0),"",DATE(YEAR(A35),MONTH(A35),DAY(A35)+1)))</f>
        <v>43130</v>
      </c>
      <c r="B36" s="31" t="str">
        <f>IF(AND(MONTH('Stundenzettel IST'!$D$2)=1,Januar!B37="U"),"Urlaub",IF(AND(MONTH('Stundenzettel IST'!$D$2)=1,Januar!B37="k"),"Krank",IF(AND(MONTH('Stundenzettel IST'!$D$2)=1,Januar!B37="SU"),"Sonderurlaub",IF(MONTH('Stundenzettel IST'!$D$2)=1,Januar!C37,IF(AND(MONTH('Stundenzettel IST'!$D$2)=2,Februar!B37="U"),"Urlaub",IF(AND(MONTH('Stundenzettel IST'!$D$2)=2,Februar!B37="k"),"Krank",IF(AND(MONTH('Stundenzettel IST'!$D$2)=2,Februar!B37="SU"),"Sonderurlaub",
IF(MONTH('Stundenzettel IST'!$D$2)=2,Februar!C37,IF(AND(MONTH('Stundenzettel IST'!$D$2)=3,März!B37="U"),"Urlaub",IF(AND(MONTH('Stundenzettel IST'!$D$2)=3,März!B37="k"),"Krank",IF(AND(MONTH('Stundenzettel IST'!$D$2)=3,März!B37="SU"),"Sonderurlaub",IF(MONTH('Stundenzettel IST'!$D$2)=3,März!C37,IF(AND(MONTH('Stundenzettel IST'!$D$2)=4,April!B37="U"),"Urlaub",IF(AND(MONTH('Stundenzettel IST'!$D$2)=4,April!B37="k"),"Krank",IF(AND(MONTH('Stundenzettel IST'!$D$2)=4,April!B37="SU"),"Sonderurlaub",IF(MONTH('Stundenzettel IST'!$D$2)=4,April!C37,IF(AND(MONTH('Stundenzettel IST'!$D$2)=5,Mai!B37="U"),"Urlaub",IF(AND(MONTH('Stundenzettel IST'!$D$2)=5,Mai!B37="k"),"Krank",IF(AND(MONTH('Stundenzettel IST'!$D$2)=5,Mai!B37="SU"),"Sonderurlaub",IF(MONTH('Stundenzettel IST'!$D$2)=5,Mai!C37,IF(AND(MONTH('Stundenzettel IST'!$D$2)=6,Juni!B37="U"),"Urlaub",IF(AND(MONTH('Stundenzettel IST'!$D$2)=6,Juni!B37="k"),"Krank",IF(AND(MONTH('Stundenzettel IST'!$D$2)=6,Juni!B37="SU"),"Sonderurlaub",IF(MONTH('Stundenzettel IST'!$D$2)=6,Juni!C37,IF(AND(MONTH('Stundenzettel IST'!$D$2)=7,Juli!B37="U"),"Urlaub",IF(AND(MONTH('Stundenzettel IST'!$D$2)=7,Juli!B37="k"),"Krank",IF(AND(MONTH('Stundenzettel IST'!$D$2)=7,Juli!B37="SU"),"Sonderurlaub",IF(MONTH('Stundenzettel IST'!$D$2)=7,Juli!C37,IF(AND(MONTH('Stundenzettel IST'!$D$2)=8,August!B37="U"),"Urlaub",IF(AND(MONTH('Stundenzettel IST'!$D$2)=8,August!B37="k"),"Krank",IF(AND(MONTH('Stundenzettel IST'!$D$2)=8,August!B37="SU"),"Sonderurlaub",IF(MONTH('Stundenzettel IST'!$D$2)=8,August!C37,IF(AND(MONTH('Stundenzettel IST'!$D$2)=9,September!B37="U"),"Urlaub",IF(AND(MONTH('Stundenzettel IST'!$D$2)=9,September!B37="k"),"Krank",IF(AND(MONTH('Stundenzettel IST'!$D$2)=9,September!B37="SU"),"Sonderurlaub",IF(MONTH('Stundenzettel IST'!$D$2)=9,September!C37,IF(AND(MONTH('Stundenzettel IST'!$D$2)=10,Oktober!B37="U"),"Urlaub",IF(AND(MONTH('Stundenzettel IST'!$D$2)=10,Oktober!B37="k"),"Krank",IF(AND(MONTH('Stundenzettel IST'!$D$2)=10,Oktober!B37="SU"),"Sonderurlaub",IF(MONTH('Stundenzettel IST'!$D$2)=10,Oktober!C37,IF(AND(MONTH('Stundenzettel IST'!$D$2)=11,November!B37="U"),"Urlaub",IF(AND(MONTH('Stundenzettel IST'!$D$2)=11,November!B37="k"),"Krank",IF(AND(MONTH('Stundenzettel IST'!$D$2)=11,November!B37="SU"),"Sonderurlaub",IF(MONTH('Stundenzettel IST'!$D$2)=11,November!C37,IF(AND(MONTH('Stundenzettel IST'!$D$2)=12,Dezember!B37="U"),"Urlaub",IF(AND(MONTH('Stundenzettel IST'!$D$2)=12,Dezember!B37="k"),"Krank",IF(AND(MONTH('Stundenzettel IST'!$D$2)=12,Dezember!B37="SU"),"Sonderrlaub",IF(MONTH('Stundenzettel IST'!$D$2)=12,Dezember!C37,""))))))))))))))))))))))))))))))))))))))))))))))))</f>
        <v/>
      </c>
      <c r="C36" s="31" t="str">
        <f>IF(B36="Urlaub","",IF(B36="Krank","",IF(MONTH('Stundenzettel IST'!$D$2)=1,Januar!E37,IF(MONTH('Stundenzettel IST'!$D$2)=2,Februar!E37,IF(MONTH('Stundenzettel IST'!$D$2)=3,März!E37,IF(MONTH('Stundenzettel IST'!$D$2)=4,April!E37,IF(MONTH('Stundenzettel IST'!$D$2)=5,Mai!E37,IF(MONTH('Stundenzettel IST'!$D$2)=6,Juni!E37,IF(MONTH('Stundenzettel IST'!$D$2)=7,Juli!E37,IF(MONTH('Stundenzettel IST'!$D$2)=8,August!E37,IF(MONTH('Stundenzettel IST'!$D$2)=9,September!E37,IF(MONTH('Stundenzettel IST'!$D$2)=10,Oktober!E37,IF(MONTH('Stundenzettel IST'!$D$2)=11,November!E37,IF(MONTH('Stundenzettel IST'!$D$2)=12,Dezember!E37,""))))))))))))))</f>
        <v/>
      </c>
      <c r="D36" s="31" t="str">
        <f>IF(B36="Urlaub","",IF(B36="Krank","",IF(MONTH('Stundenzettel IST'!$D$2)=1,Januar!D37,IF(MONTH('Stundenzettel IST'!$D$2)=2,Februar!D37,IF(MONTH('Stundenzettel IST'!$D$2)=3,März!D37,IF(MONTH('Stundenzettel IST'!$D$2)=4,April!D37,IF(MONTH('Stundenzettel IST'!$D$2)=5,Mai!D37,IF(MONTH('Stundenzettel IST'!$D$2)=6,Juni!D37,IF(MONTH('Stundenzettel IST'!$D$2)=7,Juli!D37,IF(MONTH('Stundenzettel IST'!$D$2)=8,August!D37,IF(MONTH('Stundenzettel IST'!$D$2)=9,September!D37,IF(MONTH('Stundenzettel IST'!$D$2)=10,Oktober!D37,IF(MONTH('Stundenzettel IST'!$D$2)=11,November!D37,IF(MONTH('Stundenzettel IST'!$D$2)=12,Dezember!D37,""))))))))))))))</f>
        <v/>
      </c>
      <c r="E36" s="32" t="str">
        <f>IF(OR(B36="Urlaub",B36="Krank"),Vorgabe!$E$1/COUNTIF(Vorgabe!$E$6:$E$12,Vorgabe!$F$2),IF(D36="","",(C36-B36-D36)))</f>
        <v/>
      </c>
    </row>
    <row r="37" spans="1:5">
      <c r="A37" s="30">
        <f>IF(A36="","",IF(A36=EOMONTH(D2,0),"",DATE(YEAR(A36),MONTH(A36),DAY(A36)+1)))</f>
        <v>43131</v>
      </c>
      <c r="B37" s="31" t="str">
        <f>IF(AND(MONTH('Stundenzettel IST'!$D$2)=1,Januar!B38="U"),"Urlaub",IF(AND(MONTH('Stundenzettel IST'!$D$2)=1,Januar!B38="k"),"Krank",IF(AND(MONTH('Stundenzettel IST'!$D$2)=1,Januar!B38="SU"),"Sonderurlaub",IF(MONTH('Stundenzettel IST'!$D$2)=1,Januar!C38,IF(AND(MONTH('Stundenzettel IST'!$D$2)=2,Februar!B38="U"),"Urlaub",IF(AND(MONTH('Stundenzettel IST'!$D$2)=2,Februar!B38="k"),"Krank",IF(AND(MONTH('Stundenzettel IST'!$D$2)=2,Februar!B38="SU"),"Sonderurlaub",
IF(MONTH('Stundenzettel IST'!$D$2)=2,Februar!C38,IF(AND(MONTH('Stundenzettel IST'!$D$2)=3,März!B38="U"),"Urlaub",IF(AND(MONTH('Stundenzettel IST'!$D$2)=3,März!B38="k"),"Krank",IF(AND(MONTH('Stundenzettel IST'!$D$2)=3,März!B38="SU"),"Sonderurlaub",IF(MONTH('Stundenzettel IST'!$D$2)=3,März!C38,IF(AND(MONTH('Stundenzettel IST'!$D$2)=4,April!B38="U"),"Urlaub",IF(AND(MONTH('Stundenzettel IST'!$D$2)=4,April!B38="k"),"Krank",IF(AND(MONTH('Stundenzettel IST'!$D$2)=4,April!B38="SU"),"Sonderurlaub",IF(MONTH('Stundenzettel IST'!$D$2)=4,April!C38,IF(AND(MONTH('Stundenzettel IST'!$D$2)=5,Mai!B38="U"),"Urlaub",IF(AND(MONTH('Stundenzettel IST'!$D$2)=5,Mai!B38="k"),"Krank",IF(AND(MONTH('Stundenzettel IST'!$D$2)=5,Mai!B38="SU"),"Sonderurlaub",IF(MONTH('Stundenzettel IST'!$D$2)=5,Mai!C38,IF(AND(MONTH('Stundenzettel IST'!$D$2)=6,Juni!B38="U"),"Urlaub",IF(AND(MONTH('Stundenzettel IST'!$D$2)=6,Juni!B38="k"),"Krank",IF(AND(MONTH('Stundenzettel IST'!$D$2)=6,Juni!B38="SU"),"Sonderurlaub",IF(MONTH('Stundenzettel IST'!$D$2)=6,Juni!C38,IF(AND(MONTH('Stundenzettel IST'!$D$2)=7,Juli!B38="U"),"Urlaub",IF(AND(MONTH('Stundenzettel IST'!$D$2)=7,Juli!B38="k"),"Krank",IF(AND(MONTH('Stundenzettel IST'!$D$2)=7,Juli!B38="SU"),"Sonderurlaub",IF(MONTH('Stundenzettel IST'!$D$2)=7,Juli!C38,IF(AND(MONTH('Stundenzettel IST'!$D$2)=8,August!B38="U"),"Urlaub",IF(AND(MONTH('Stundenzettel IST'!$D$2)=8,August!B38="k"),"Krank",IF(AND(MONTH('Stundenzettel IST'!$D$2)=8,August!B38="SU"),"Sonderurlaub",IF(MONTH('Stundenzettel IST'!$D$2)=8,August!C38,IF(AND(MONTH('Stundenzettel IST'!$D$2)=9,September!B38="U"),"Urlaub",IF(AND(MONTH('Stundenzettel IST'!$D$2)=9,September!B38="k"),"Krank",IF(AND(MONTH('Stundenzettel IST'!$D$2)=9,September!B38="SU"),"Sonderurlaub",IF(MONTH('Stundenzettel IST'!$D$2)=9,September!C38,IF(AND(MONTH('Stundenzettel IST'!$D$2)=10,Oktober!B38="U"),"Urlaub",IF(AND(MONTH('Stundenzettel IST'!$D$2)=10,Oktober!B38="k"),"Krank",IF(AND(MONTH('Stundenzettel IST'!$D$2)=10,Oktober!B38="SU"),"Sonderurlaub",IF(MONTH('Stundenzettel IST'!$D$2)=10,Oktober!C38,IF(AND(MONTH('Stundenzettel IST'!$D$2)=11,November!B38="U"),"Urlaub",IF(AND(MONTH('Stundenzettel IST'!$D$2)=11,November!B38="k"),"Krank",IF(AND(MONTH('Stundenzettel IST'!$D$2)=11,November!B38="SU"),"Sonderurlaub",IF(MONTH('Stundenzettel IST'!$D$2)=11,November!C38,IF(AND(MONTH('Stundenzettel IST'!$D$2)=12,Dezember!B38="U"),"Urlaub",IF(AND(MONTH('Stundenzettel IST'!$D$2)=12,Dezember!B38="k"),"Krank",IF(AND(MONTH('Stundenzettel IST'!$D$2)=12,Dezember!B38="SU"),"Sonderrlaub",IF(MONTH('Stundenzettel IST'!$D$2)=12,Dezember!C38,""))))))))))))))))))))))))))))))))))))))))))))))))</f>
        <v/>
      </c>
      <c r="C37" s="31" t="str">
        <f>IF(B37="Urlaub","",IF(B37="Krank","",IF(MONTH('Stundenzettel IST'!$D$2)=1,Januar!E38,IF(MONTH('Stundenzettel IST'!$D$2)=2,Februar!E38,IF(MONTH('Stundenzettel IST'!$D$2)=3,März!E38,IF(MONTH('Stundenzettel IST'!$D$2)=4,April!E38,IF(MONTH('Stundenzettel IST'!$D$2)=5,Mai!E38,IF(MONTH('Stundenzettel IST'!$D$2)=6,Juni!E38,IF(MONTH('Stundenzettel IST'!$D$2)=7,Juli!E38,IF(MONTH('Stundenzettel IST'!$D$2)=8,August!E38,IF(MONTH('Stundenzettel IST'!$D$2)=9,September!E38,IF(MONTH('Stundenzettel IST'!$D$2)=10,Oktober!E38,IF(MONTH('Stundenzettel IST'!$D$2)=11,November!E38,IF(MONTH('Stundenzettel IST'!$D$2)=12,Dezember!E38,""))))))))))))))</f>
        <v/>
      </c>
      <c r="D37" s="31" t="str">
        <f>IF(B37="Urlaub","",IF(B37="Krank","",IF(MONTH('Stundenzettel IST'!$D$2)=1,Januar!D38,IF(MONTH('Stundenzettel IST'!$D$2)=2,Februar!D38,IF(MONTH('Stundenzettel IST'!$D$2)=3,März!D38,IF(MONTH('Stundenzettel IST'!$D$2)=4,April!D38,IF(MONTH('Stundenzettel IST'!$D$2)=5,Mai!D38,IF(MONTH('Stundenzettel IST'!$D$2)=6,Juni!D38,IF(MONTH('Stundenzettel IST'!$D$2)=7,Juli!D38,IF(MONTH('Stundenzettel IST'!$D$2)=8,August!D38,IF(MONTH('Stundenzettel IST'!$D$2)=9,September!D38,IF(MONTH('Stundenzettel IST'!$D$2)=10,Oktober!D38,IF(MONTH('Stundenzettel IST'!$D$2)=11,November!D38,IF(MONTH('Stundenzettel IST'!$D$2)=12,Dezember!D38,""))))))))))))))</f>
        <v/>
      </c>
      <c r="E37" s="32" t="str">
        <f>IF(OR(B37="Urlaub",B37="Krank"),Vorgabe!$E$1/COUNTIF(Vorgabe!$E$6:$E$12,Vorgabe!$F$2),IF(D37="","",(C37-B37-D37)))</f>
        <v/>
      </c>
    </row>
    <row r="38" spans="1:5">
      <c r="A38" s="33" t="s">
        <v>36</v>
      </c>
      <c r="B38" s="33"/>
      <c r="C38" s="33"/>
      <c r="D38" s="33"/>
      <c r="E38" s="34">
        <f>SUM(E7:E37)</f>
        <v>0</v>
      </c>
    </row>
    <row r="39" spans="1:5">
      <c r="A39" s="25"/>
      <c r="B39" s="25"/>
      <c r="C39" s="25"/>
      <c r="D39" s="25"/>
      <c r="E39" s="25"/>
    </row>
    <row r="40" spans="1:5">
      <c r="A40" s="25"/>
      <c r="B40" s="25"/>
      <c r="C40" s="25"/>
      <c r="D40" s="25"/>
      <c r="E40" s="25"/>
    </row>
    <row r="41" spans="1:5">
      <c r="A41" s="25"/>
      <c r="B41" s="25"/>
      <c r="C41" s="23"/>
      <c r="D41" s="23"/>
      <c r="E41" s="23"/>
    </row>
    <row r="42" spans="1:5" ht="17" customHeight="1" thickBot="1">
      <c r="A42" s="35" t="str">
        <f>Vorgabe!B3&amp;", den"</f>
        <v>Berlin, den</v>
      </c>
      <c r="B42" s="36">
        <f ca="1">TODAY()</f>
        <v>43447</v>
      </c>
      <c r="C42" s="37"/>
      <c r="D42" s="37"/>
      <c r="E42" s="37"/>
    </row>
    <row r="43" spans="1:5">
      <c r="A43" s="23"/>
      <c r="B43" s="23"/>
      <c r="C43" s="23"/>
      <c r="D43" s="23"/>
      <c r="E43" s="23"/>
    </row>
    <row r="44" spans="1:5">
      <c r="A44" s="23"/>
      <c r="B44" s="23"/>
      <c r="C44" s="23"/>
      <c r="D44" s="23"/>
      <c r="E44" s="23"/>
    </row>
    <row r="45" spans="1:5">
      <c r="A45" s="23"/>
      <c r="B45" s="23"/>
      <c r="C45" s="23"/>
      <c r="D45" s="23"/>
      <c r="E45" s="23"/>
    </row>
  </sheetData>
  <phoneticPr fontId="2" type="noConversion"/>
  <conditionalFormatting sqref="B7:D37">
    <cfRule type="cellIs" dxfId="18" priority="1" operator="equal">
      <formula>0</formula>
    </cfRule>
    <cfRule type="cellIs" dxfId="17" priority="1" operator="equal">
      <formula>0</formula>
    </cfRule>
  </conditionalFormatting>
  <conditionalFormatting sqref="E7:E37">
    <cfRule type="cellIs" dxfId="16" priority="2" operator="equal">
      <formula>0</formula>
    </cfRule>
  </conditionalFormatting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6"/>
  <dimension ref="A1:K45"/>
  <sheetViews>
    <sheetView view="pageLayout" topLeftCell="A2" workbookViewId="0">
      <selection activeCell="E32" sqref="E32"/>
    </sheetView>
  </sheetViews>
  <sheetFormatPr baseColWidth="10" defaultRowHeight="16"/>
  <cols>
    <col min="1" max="1" width="25" style="1" bestFit="1" customWidth="1"/>
    <col min="2" max="2" width="12.83203125" style="1" bestFit="1" customWidth="1"/>
    <col min="3" max="3" width="9.1640625" style="1" customWidth="1"/>
    <col min="4" max="4" width="13.6640625" style="1" customWidth="1"/>
    <col min="5" max="5" width="16.83203125" style="1" customWidth="1"/>
  </cols>
  <sheetData>
    <row r="1" spans="1:11">
      <c r="A1" s="23"/>
      <c r="B1" s="23"/>
      <c r="C1" s="23"/>
      <c r="D1" s="23"/>
      <c r="E1" s="23"/>
    </row>
    <row r="2" spans="1:11">
      <c r="A2" s="24" t="s">
        <v>30</v>
      </c>
      <c r="B2" s="25"/>
      <c r="C2" s="26" t="s">
        <v>31</v>
      </c>
      <c r="D2" s="59">
        <v>42736</v>
      </c>
      <c r="E2" s="25"/>
    </row>
    <row r="3" spans="1:11">
      <c r="A3" s="26" t="s">
        <v>32</v>
      </c>
      <c r="B3" s="27" t="str">
        <f>IF(Vorgabe!B1="","",Vorgabe!B1)</f>
        <v>Fabian Volkers</v>
      </c>
      <c r="C3" s="28"/>
      <c r="D3" s="28"/>
      <c r="E3" s="28"/>
    </row>
    <row r="4" spans="1:11">
      <c r="A4" s="28" t="s">
        <v>2</v>
      </c>
      <c r="B4" s="27" t="str">
        <f>IF(Vorgabe!B2="","",Vorgabe!B2)</f>
        <v>Promoter Services</v>
      </c>
      <c r="C4" s="28"/>
      <c r="D4" s="28"/>
      <c r="E4" s="28"/>
    </row>
    <row r="5" spans="1:11">
      <c r="A5" s="23"/>
      <c r="B5" s="23"/>
      <c r="C5" s="23"/>
      <c r="D5" s="23"/>
      <c r="E5" s="23"/>
      <c r="I5" s="16"/>
      <c r="J5" s="16"/>
      <c r="K5" s="16"/>
    </row>
    <row r="6" spans="1:11">
      <c r="A6" s="29" t="s">
        <v>33</v>
      </c>
      <c r="B6" s="29" t="s">
        <v>34</v>
      </c>
      <c r="C6" s="29" t="s">
        <v>21</v>
      </c>
      <c r="D6" s="29" t="s">
        <v>20</v>
      </c>
      <c r="E6" s="29" t="s">
        <v>35</v>
      </c>
    </row>
    <row r="7" spans="1:11">
      <c r="A7" s="30">
        <f>D2</f>
        <v>42736</v>
      </c>
      <c r="B7" s="31" t="str">
        <f t="shared" ref="B7:B37" si="0">IF($E7=0,"",(11/24))</f>
        <v/>
      </c>
      <c r="C7" s="31" t="str">
        <f t="shared" ref="C7:C37" si="1">IF($E7=0,"",B7+D7+(E7/24))</f>
        <v/>
      </c>
      <c r="D7" s="31" t="str">
        <f t="shared" ref="D7:D37" si="2">IF($E7=0,"",(1/24))</f>
        <v/>
      </c>
      <c r="E7" s="38">
        <f>IF(WEEKDAY(A7,2)=6,0,IF(WEEKDAY(A7,2)=7,0,MIN(5,IF($D$2=DATE(2017,1,1),Zusammenfassung!$F$2,IF($D$2=DATE(2017,2,1),Zusammenfassung!$F$3,IF($D$2=DATE(2017,3,1),Zusammenfassung!$F$4,IF($D$2=DATE(2017,4,1),Zusammenfassung!$F$5,IF($D$2=DATE(2017,5,1),Zusammenfassung!$F$6,IF($D$2=DATE(2017,6,1),Zusammenfassung!$F$7,IF($D$2=DATE(2017,7,1),Zusammenfassung!$F$8,IF($D$2=DATE(2017,8,1),Zusammenfassung!$F$9,IF($D$2=DATE(2017,9,1),Zusammenfassung!$F$10,IF($D$2=DATE(2017,10,1),Zusammenfassung!$F$11,IF($D$2=DATE(2017,11,1),Zusammenfassung!$F$12,IF($D$2=DATE(2017,12,1),Zusammenfassung!$F$13,"")))))))))))))))</f>
        <v>0</v>
      </c>
    </row>
    <row r="8" spans="1:11">
      <c r="A8" s="30">
        <f t="shared" ref="A8:A37" si="3">A7+1</f>
        <v>42737</v>
      </c>
      <c r="B8" s="31" t="str">
        <f t="shared" si="0"/>
        <v/>
      </c>
      <c r="C8" s="31" t="str">
        <f t="shared" si="1"/>
        <v/>
      </c>
      <c r="D8" s="31" t="str">
        <f t="shared" si="2"/>
        <v/>
      </c>
      <c r="E8" s="38">
        <f>IF(WEEKDAY(A8,2)=6,0,IF(WEEKDAY(A8,2)=7,0,IF(WEEKDAY(A8,2)=2,MAX(0,MIN(5,IF($D$2=DATE(2017,1,1),Zusammenfassung!$F$2-SUM($E$7:E7),IF($D$2=DATE(2017,2,1),Zusammenfassung!$F$3-SUM($E$7:E7),IF($D$2=DATE(2017,3,1),Zusammenfassung!$F$4-SUM($E$7:E7),IF($D$2=DATE(2017,4,1),Zusammenfassung!$F$5-SUM($E$7:E7),IF($D$2=DATE(2017,5,1),Zusammenfassung!$F$6-SUM($E$7:E7),IF($D$2=DATE(2017,6,1),Zusammenfassung!$F$7-SUM($E$7:E7),IF($D$2=DATE(2017,7,1),Zusammenfassung!$F$8-SUM($E$7:E7),IF($D$2=DATE(2017,8,1),Zusammenfassung!$F$9-SUM($E$7:E7),IF($D$2=DATE(2017,9,1),Zusammenfassung!$F$10-SUM($E$7:E7),IF($D$2=DATE(2017,10,1),Zusammenfassung!$F$11-SUM($E$7:E7),IF($D$2=DATE(2017,11,1),Zusammenfassung!$F$12-SUM($E$7:E7),IF($D$2=DATE(2017,12,1),Zusammenfassung!$F$13-SUM($E$7:E7),"")))))))))))))),IF(WEEKDAY(A8,2)=5,MAX(0,MIN(5,IF($D$2=DATE(2017,1,1),Zusammenfassung!$F$2-SUM($E$7:E7),IF($D$2=DATE(2017,2,1),Zusammenfassung!$F$3-SUM($E$7:E7),IF($D$2=DATE(2017,3,1),Zusammenfassung!$F$4-SUM($E$7:E7),IF($D$2=DATE(2017,4,1),Zusammenfassung!$F$5-SUM($E$7:E7),IF($D$2=DATE(2017,5,1),Zusammenfassung!$F$6-SUM($E$7:E7),IF($D$2=DATE(2017,6,1),Zusammenfassung!$F$7-SUM($E$7:E7),IF($D$2=DATE(2017,7,1),Zusammenfassung!$F$8-SUM($E$7:E7),IF($D$2=DATE(2017,8,1),Zusammenfassung!$F$9-SUM($E$7:E7),IF($D$2=DATE(2017,9,1),Zusammenfassung!$F$10-SUM($E$7:E7),IF($D$2=DATE(2017,10,1),Zusammenfassung!$F$11-SUM($E$7:E7),IF($D$2=DATE(2017,11,1),Zusammenfassung!$F$12-SUM($E$7:E7),IF($D$2=DATE(2017,12,1),Zusammenfassung!$F$13-SUM($E$7:E7),"")))))))))))))),0))))</f>
        <v>0</v>
      </c>
    </row>
    <row r="9" spans="1:11">
      <c r="A9" s="30">
        <f t="shared" si="3"/>
        <v>42738</v>
      </c>
      <c r="B9" s="31" t="str">
        <f t="shared" si="0"/>
        <v/>
      </c>
      <c r="C9" s="31" t="str">
        <f t="shared" si="1"/>
        <v/>
      </c>
      <c r="D9" s="31" t="str">
        <f t="shared" si="2"/>
        <v/>
      </c>
      <c r="E9" s="38">
        <f>IF(WEEKDAY(A9,2)=6,0,IF(WEEKDAY(A9,2)=7,0,IF(WEEKDAY(A9,2)=2,MAX(0,MIN(5,IF($D$2=DATE(2017,1,1),Zusammenfassung!$F$2-SUM($E$7:E8),IF($D$2=DATE(2017,2,1),Zusammenfassung!$F$3-SUM($E$7:E8),IF($D$2=DATE(2017,3,1),Zusammenfassung!$F$4-SUM($E$7:E8),IF($D$2=DATE(2017,4,1),Zusammenfassung!$F$5-SUM($E$7:E8),IF($D$2=DATE(2017,5,1),Zusammenfassung!$F$6-SUM($E$7:E8),IF($D$2=DATE(2017,6,1),Zusammenfassung!$F$7-SUM($E$7:E8),IF($D$2=DATE(2017,7,1),Zusammenfassung!$F$8-SUM($E$7:E8),IF($D$2=DATE(2017,8,1),Zusammenfassung!$F$9-SUM($E$7:E8),IF($D$2=DATE(2017,9,1),Zusammenfassung!$F$10-SUM($E$7:E8),IF($D$2=DATE(2017,10,1),Zusammenfassung!$F$11-SUM($E$7:E8),IF($D$2=DATE(2017,11,1),Zusammenfassung!$F$12-SUM($E$7:E8),IF($D$2=DATE(2017,12,1),Zusammenfassung!$F$13-SUM($E$7:E8),"")))))))))))))),IF(WEEKDAY(A9,2)=5,MAX(0,MIN(5,IF($D$2=DATE(2017,1,1),Zusammenfassung!$F$2-SUM($E$7:E8),IF($D$2=DATE(2017,2,1),Zusammenfassung!$F$3-SUM($E$7:E8),IF($D$2=DATE(2017,3,1),Zusammenfassung!$F$4-SUM($E$7:E8),IF($D$2=DATE(2017,4,1),Zusammenfassung!$F$5-SUM($E$7:E8),IF($D$2=DATE(2017,5,1),Zusammenfassung!$F$6-SUM($E$7:E8),IF($D$2=DATE(2017,6,1),Zusammenfassung!$F$7-SUM($E$7:E8),IF($D$2=DATE(2017,7,1),Zusammenfassung!$F$8-SUM($E$7:E8),IF($D$2=DATE(2017,8,1),Zusammenfassung!$F$9-SUM($E$7:E8),IF($D$2=DATE(2017,9,1),Zusammenfassung!$F$10-SUM($E$7:E8),IF($D$2=DATE(2017,10,1),Zusammenfassung!$F$11-SUM($E$7:E8),IF($D$2=DATE(2017,11,1),Zusammenfassung!$F$12-SUM($E$7:E8),IF($D$2=DATE(2017,12,1),Zusammenfassung!$F$13-SUM($E$7:E8),"")))))))))))))),0))))</f>
        <v>0</v>
      </c>
    </row>
    <row r="10" spans="1:11">
      <c r="A10" s="30">
        <f t="shared" si="3"/>
        <v>42739</v>
      </c>
      <c r="B10" s="31" t="str">
        <f t="shared" si="0"/>
        <v/>
      </c>
      <c r="C10" s="31" t="str">
        <f t="shared" si="1"/>
        <v/>
      </c>
      <c r="D10" s="31" t="str">
        <f t="shared" si="2"/>
        <v/>
      </c>
      <c r="E10" s="38">
        <f>IF(WEEKDAY(A10,2)=6,0,IF(WEEKDAY(A10,2)=7,0,IF(WEEKDAY(A10,2)=2,MAX(0,MIN(5,IF($D$2=DATE(2017,1,1),Zusammenfassung!$F$2-SUM($E$7:E9),IF($D$2=DATE(2017,2,1),Zusammenfassung!$F$3-SUM($E$7:E9),IF($D$2=DATE(2017,3,1),Zusammenfassung!$F$4-SUM($E$7:E9),IF($D$2=DATE(2017,4,1),Zusammenfassung!$F$5-SUM($E$7:E9),IF($D$2=DATE(2017,5,1),Zusammenfassung!$F$6-SUM($E$7:E9),IF($D$2=DATE(2017,6,1),Zusammenfassung!$F$7-SUM($E$7:E9),IF($D$2=DATE(2017,7,1),Zusammenfassung!$F$8-SUM($E$7:E9),IF($D$2=DATE(2017,8,1),Zusammenfassung!$F$9-SUM($E$7:E9),IF($D$2=DATE(2017,9,1),Zusammenfassung!$F$10-SUM($E$7:E9),IF($D$2=DATE(2017,10,1),Zusammenfassung!$F$11-SUM($E$7:E9),IF($D$2=DATE(2017,11,1),Zusammenfassung!$F$12-SUM($E$7:E9),IF($D$2=DATE(2017,12,1),Zusammenfassung!$F$13-SUM($E$7:E9),"")))))))))))))),IF(WEEKDAY(A10,2)=5,MAX(0,MIN(5,IF($D$2=DATE(2017,1,1),Zusammenfassung!$F$2-SUM($E$7:E9),IF($D$2=DATE(2017,2,1),Zusammenfassung!$F$3-SUM($E$7:E9),IF($D$2=DATE(2017,3,1),Zusammenfassung!$F$4-SUM($E$7:E9),IF($D$2=DATE(2017,4,1),Zusammenfassung!$F$5-SUM($E$7:E9),IF($D$2=DATE(2017,5,1),Zusammenfassung!$F$6-SUM($E$7:E9),IF($D$2=DATE(2017,6,1),Zusammenfassung!$F$7-SUM($E$7:E9),IF($D$2=DATE(2017,7,1),Zusammenfassung!$F$8-SUM($E$7:E9),IF($D$2=DATE(2017,8,1),Zusammenfassung!$F$9-SUM($E$7:E9),IF($D$2=DATE(2017,9,1),Zusammenfassung!$F$10-SUM($E$7:E9),IF($D$2=DATE(2017,10,1),Zusammenfassung!$F$11-SUM($E$7:E9),IF($D$2=DATE(2017,11,1),Zusammenfassung!$F$12-SUM($E$7:E9),IF($D$2=DATE(2017,12,1),Zusammenfassung!$F$13-SUM($E$7:E9),"")))))))))))))),0))))</f>
        <v>0</v>
      </c>
    </row>
    <row r="11" spans="1:11">
      <c r="A11" s="30">
        <f t="shared" si="3"/>
        <v>42740</v>
      </c>
      <c r="B11" s="31" t="str">
        <f t="shared" si="0"/>
        <v/>
      </c>
      <c r="C11" s="31" t="str">
        <f t="shared" si="1"/>
        <v/>
      </c>
      <c r="D11" s="31" t="str">
        <f t="shared" si="2"/>
        <v/>
      </c>
      <c r="E11" s="38">
        <f>IF(WEEKDAY(A11,2)=6,0,IF(WEEKDAY(A11,2)=7,0,IF(WEEKDAY(A11,2)=2,MAX(0,MIN(5,IF($D$2=DATE(2017,1,1),Zusammenfassung!$F$2-SUM($E$7:E10),IF($D$2=DATE(2017,2,1),Zusammenfassung!$F$3-SUM($E$7:E10),IF($D$2=DATE(2017,3,1),Zusammenfassung!$F$4-SUM($E$7:E10),IF($D$2=DATE(2017,4,1),Zusammenfassung!$F$5-SUM($E$7:E10),IF($D$2=DATE(2017,5,1),Zusammenfassung!$F$6-SUM($E$7:E10),IF($D$2=DATE(2017,6,1),Zusammenfassung!$F$7-SUM($E$7:E10),IF($D$2=DATE(2017,7,1),Zusammenfassung!$F$8-SUM($E$7:E10),IF($D$2=DATE(2017,8,1),Zusammenfassung!$F$9-SUM($E$7:E10),IF($D$2=DATE(2017,9,1),Zusammenfassung!$F$10-SUM($E$7:E10),IF($D$2=DATE(2017,10,1),Zusammenfassung!$F$11-SUM($E$7:E10),IF($D$2=DATE(2017,11,1),Zusammenfassung!$F$12-SUM($E$7:E10),IF($D$2=DATE(2017,12,1),Zusammenfassung!$F$13-SUM($E$7:E10),"")))))))))))))),IF(WEEKDAY(A11,2)=5,MAX(0,MIN(5,IF($D$2=DATE(2017,1,1),Zusammenfassung!$F$2-SUM($E$7:E10),IF($D$2=DATE(2017,2,1),Zusammenfassung!$F$3-SUM($E$7:E10),IF($D$2=DATE(2017,3,1),Zusammenfassung!$F$4-SUM($E$7:E10),IF($D$2=DATE(2017,4,1),Zusammenfassung!$F$5-SUM($E$7:E10),IF($D$2=DATE(2017,5,1),Zusammenfassung!$F$6-SUM($E$7:E10),IF($D$2=DATE(2017,6,1),Zusammenfassung!$F$7-SUM($E$7:E10),IF($D$2=DATE(2017,7,1),Zusammenfassung!$F$8-SUM($E$7:E10),IF($D$2=DATE(2017,8,1),Zusammenfassung!$F$9-SUM($E$7:E10),IF($D$2=DATE(2017,9,1),Zusammenfassung!$F$10-SUM($E$7:E10),IF($D$2=DATE(2017,10,1),Zusammenfassung!$F$11-SUM($E$7:E10),IF($D$2=DATE(2017,11,1),Zusammenfassung!$F$12-SUM($E$7:E10),IF($D$2=DATE(2017,12,1),Zusammenfassung!$F$13-SUM($E$7:E10),"")))))))))))))),0))))</f>
        <v>0</v>
      </c>
    </row>
    <row r="12" spans="1:11">
      <c r="A12" s="30">
        <f t="shared" si="3"/>
        <v>42741</v>
      </c>
      <c r="B12" s="31" t="str">
        <f t="shared" si="0"/>
        <v/>
      </c>
      <c r="C12" s="31" t="str">
        <f t="shared" si="1"/>
        <v/>
      </c>
      <c r="D12" s="31" t="str">
        <f t="shared" si="2"/>
        <v/>
      </c>
      <c r="E12" s="38">
        <f>IF(WEEKDAY(A12,2)=6,0,IF(WEEKDAY(A12,2)=7,0,IF(WEEKDAY(A12,2)=2,MAX(0,MIN(5,IF($D$2=DATE(2017,1,1),Zusammenfassung!$F$2-SUM($E$7:E11),IF($D$2=DATE(2017,2,1),Zusammenfassung!$F$3-SUM($E$7:E11),IF($D$2=DATE(2017,3,1),Zusammenfassung!$F$4-SUM($E$7:E11),IF($D$2=DATE(2017,4,1),Zusammenfassung!$F$5-SUM($E$7:E11),IF($D$2=DATE(2017,5,1),Zusammenfassung!$F$6-SUM($E$7:E11),IF($D$2=DATE(2017,6,1),Zusammenfassung!$F$7-SUM($E$7:E11),IF($D$2=DATE(2017,7,1),Zusammenfassung!$F$8-SUM($E$7:E11),IF($D$2=DATE(2017,8,1),Zusammenfassung!$F$9-SUM($E$7:E11),IF($D$2=DATE(2017,9,1),Zusammenfassung!$F$10-SUM($E$7:E11),IF($D$2=DATE(2017,10,1),Zusammenfassung!$F$11-SUM($E$7:E11),IF($D$2=DATE(2017,11,1),Zusammenfassung!$F$12-SUM($E$7:E11),IF($D$2=DATE(2017,12,1),Zusammenfassung!$F$13-SUM($E$7:E11),"")))))))))))))),IF(WEEKDAY(A12,2)=5,MAX(0,MIN(5,IF($D$2=DATE(2017,1,1),Zusammenfassung!$F$2-SUM($E$7:E11),IF($D$2=DATE(2017,2,1),Zusammenfassung!$F$3-SUM($E$7:E11),IF($D$2=DATE(2017,3,1),Zusammenfassung!$F$4-SUM($E$7:E11),IF($D$2=DATE(2017,4,1),Zusammenfassung!$F$5-SUM($E$7:E11),IF($D$2=DATE(2017,5,1),Zusammenfassung!$F$6-SUM($E$7:E11),IF($D$2=DATE(2017,6,1),Zusammenfassung!$F$7-SUM($E$7:E11),IF($D$2=DATE(2017,7,1),Zusammenfassung!$F$8-SUM($E$7:E11),IF($D$2=DATE(2017,8,1),Zusammenfassung!$F$9-SUM($E$7:E11),IF($D$2=DATE(2017,9,1),Zusammenfassung!$F$10-SUM($E$7:E11),IF($D$2=DATE(2017,10,1),Zusammenfassung!$F$11-SUM($E$7:E11),IF($D$2=DATE(2017,11,1),Zusammenfassung!$F$12-SUM($E$7:E11),IF($D$2=DATE(2017,12,1),Zusammenfassung!$F$13-SUM($E$7:E11),"")))))))))))))),0))))</f>
        <v>0</v>
      </c>
    </row>
    <row r="13" spans="1:11">
      <c r="A13" s="30">
        <f t="shared" si="3"/>
        <v>42742</v>
      </c>
      <c r="B13" s="31" t="str">
        <f t="shared" si="0"/>
        <v/>
      </c>
      <c r="C13" s="31" t="str">
        <f t="shared" si="1"/>
        <v/>
      </c>
      <c r="D13" s="31" t="str">
        <f t="shared" si="2"/>
        <v/>
      </c>
      <c r="E13" s="38">
        <f>IF(WEEKDAY(A13,2)=6,0,IF(WEEKDAY(A13,2)=7,0,IF(WEEKDAY(A13,2)=2,MAX(0,MIN(5,IF($D$2=DATE(2017,1,1),Zusammenfassung!$F$2-SUM($E$7:E12),IF($D$2=DATE(2017,2,1),Zusammenfassung!$F$3-SUM($E$7:E12),IF($D$2=DATE(2017,3,1),Zusammenfassung!$F$4-SUM($E$7:E12),IF($D$2=DATE(2017,4,1),Zusammenfassung!$F$5-SUM($E$7:E12),IF($D$2=DATE(2017,5,1),Zusammenfassung!$F$6-SUM($E$7:E12),IF($D$2=DATE(2017,6,1),Zusammenfassung!$F$7-SUM($E$7:E12),IF($D$2=DATE(2017,7,1),Zusammenfassung!$F$8-SUM($E$7:E12),IF($D$2=DATE(2017,8,1),Zusammenfassung!$F$9-SUM($E$7:E12),IF($D$2=DATE(2017,9,1),Zusammenfassung!$F$10-SUM($E$7:E12),IF($D$2=DATE(2017,10,1),Zusammenfassung!$F$11-SUM($E$7:E12),IF($D$2=DATE(2017,11,1),Zusammenfassung!$F$12-SUM($E$7:E12),IF($D$2=DATE(2017,12,1),Zusammenfassung!$F$13-SUM($E$7:E12),"")))))))))))))),IF(WEEKDAY(A13,2)=5,MAX(0,MIN(5,IF($D$2=DATE(2017,1,1),Zusammenfassung!$F$2-SUM($E$7:E12),IF($D$2=DATE(2017,2,1),Zusammenfassung!$F$3-SUM($E$7:E12),IF($D$2=DATE(2017,3,1),Zusammenfassung!$F$4-SUM($E$7:E12),IF($D$2=DATE(2017,4,1),Zusammenfassung!$F$5-SUM($E$7:E12),IF($D$2=DATE(2017,5,1),Zusammenfassung!$F$6-SUM($E$7:E12),IF($D$2=DATE(2017,6,1),Zusammenfassung!$F$7-SUM($E$7:E12),IF($D$2=DATE(2017,7,1),Zusammenfassung!$F$8-SUM($E$7:E12),IF($D$2=DATE(2017,8,1),Zusammenfassung!$F$9-SUM($E$7:E12),IF($D$2=DATE(2017,9,1),Zusammenfassung!$F$10-SUM($E$7:E12),IF($D$2=DATE(2017,10,1),Zusammenfassung!$F$11-SUM($E$7:E12),IF($D$2=DATE(2017,11,1),Zusammenfassung!$F$12-SUM($E$7:E12),IF($D$2=DATE(2017,12,1),Zusammenfassung!$F$13-SUM($E$7:E12),"")))))))))))))),0))))</f>
        <v>0</v>
      </c>
    </row>
    <row r="14" spans="1:11">
      <c r="A14" s="30">
        <f t="shared" si="3"/>
        <v>42743</v>
      </c>
      <c r="B14" s="31" t="str">
        <f t="shared" si="0"/>
        <v/>
      </c>
      <c r="C14" s="31" t="str">
        <f t="shared" si="1"/>
        <v/>
      </c>
      <c r="D14" s="31" t="str">
        <f t="shared" si="2"/>
        <v/>
      </c>
      <c r="E14" s="38">
        <f>IF(WEEKDAY(A14,2)=6,0,IF(WEEKDAY(A14,2)=7,0,IF(WEEKDAY(A14,2)=2,MAX(0,MIN(5,IF($D$2=DATE(2017,1,1),Zusammenfassung!$F$2-SUM($E$7:E13),IF($D$2=DATE(2017,2,1),Zusammenfassung!$F$3-SUM($E$7:E13),IF($D$2=DATE(2017,3,1),Zusammenfassung!$F$4-SUM($E$7:E13),IF($D$2=DATE(2017,4,1),Zusammenfassung!$F$5-SUM($E$7:E13),IF($D$2=DATE(2017,5,1),Zusammenfassung!$F$6-SUM($E$7:E13),IF($D$2=DATE(2017,6,1),Zusammenfassung!$F$7-SUM($E$7:E13),IF($D$2=DATE(2017,7,1),Zusammenfassung!$F$8-SUM($E$7:E13),IF($D$2=DATE(2017,8,1),Zusammenfassung!$F$9-SUM($E$7:E13),IF($D$2=DATE(2017,9,1),Zusammenfassung!$F$10-SUM($E$7:E13),IF($D$2=DATE(2017,10,1),Zusammenfassung!$F$11-SUM($E$7:E13),IF($D$2=DATE(2017,11,1),Zusammenfassung!$F$12-SUM($E$7:E13),IF($D$2=DATE(2017,12,1),Zusammenfassung!$F$13-SUM($E$7:E13),"")))))))))))))),IF(WEEKDAY(A14,2)=5,MAX(0,MIN(5,IF($D$2=DATE(2017,1,1),Zusammenfassung!$F$2-SUM($E$7:E13),IF($D$2=DATE(2017,2,1),Zusammenfassung!$F$3-SUM($E$7:E13),IF($D$2=DATE(2017,3,1),Zusammenfassung!$F$4-SUM($E$7:E13),IF($D$2=DATE(2017,4,1),Zusammenfassung!$F$5-SUM($E$7:E13),IF($D$2=DATE(2017,5,1),Zusammenfassung!$F$6-SUM($E$7:E13),IF($D$2=DATE(2017,6,1),Zusammenfassung!$F$7-SUM($E$7:E13),IF($D$2=DATE(2017,7,1),Zusammenfassung!$F$8-SUM($E$7:E13),IF($D$2=DATE(2017,8,1),Zusammenfassung!$F$9-SUM($E$7:E13),IF($D$2=DATE(2017,9,1),Zusammenfassung!$F$10-SUM($E$7:E13),IF($D$2=DATE(2017,10,1),Zusammenfassung!$F$11-SUM($E$7:E13),IF($D$2=DATE(2017,11,1),Zusammenfassung!$F$12-SUM($E$7:E13),IF($D$2=DATE(2017,12,1),Zusammenfassung!$F$13-SUM($E$7:E13),"")))))))))))))),0))))</f>
        <v>0</v>
      </c>
    </row>
    <row r="15" spans="1:11">
      <c r="A15" s="30">
        <f t="shared" si="3"/>
        <v>42744</v>
      </c>
      <c r="B15" s="31" t="str">
        <f t="shared" si="0"/>
        <v/>
      </c>
      <c r="C15" s="31" t="str">
        <f t="shared" si="1"/>
        <v/>
      </c>
      <c r="D15" s="31" t="str">
        <f t="shared" si="2"/>
        <v/>
      </c>
      <c r="E15" s="38">
        <f>IF(WEEKDAY(A15,2)=6,0,IF(WEEKDAY(A15,2)=7,0,IF(WEEKDAY(A15,2)=2,MAX(0,MIN(5,IF($D$2=DATE(2017,1,1),Zusammenfassung!$F$2-SUM($E$7:E14),IF($D$2=DATE(2017,2,1),Zusammenfassung!$F$3-SUM($E$7:E14),IF($D$2=DATE(2017,3,1),Zusammenfassung!$F$4-SUM($E$7:E14),IF($D$2=DATE(2017,4,1),Zusammenfassung!$F$5-SUM($E$7:E14),IF($D$2=DATE(2017,5,1),Zusammenfassung!$F$6-SUM($E$7:E14),IF($D$2=DATE(2017,6,1),Zusammenfassung!$F$7-SUM($E$7:E14),IF($D$2=DATE(2017,7,1),Zusammenfassung!$F$8-SUM($E$7:E14),IF($D$2=DATE(2017,8,1),Zusammenfassung!$F$9-SUM($E$7:E14),IF($D$2=DATE(2017,9,1),Zusammenfassung!$F$10-SUM($E$7:E14),IF($D$2=DATE(2017,10,1),Zusammenfassung!$F$11-SUM($E$7:E14),IF($D$2=DATE(2017,11,1),Zusammenfassung!$F$12-SUM($E$7:E14),IF($D$2=DATE(2017,12,1),Zusammenfassung!$F$13-SUM($E$7:E14),"")))))))))))))),IF(WEEKDAY(A15,2)=5,MAX(0,MIN(5,IF($D$2=DATE(2017,1,1),Zusammenfassung!$F$2-SUM($E$7:E14),IF($D$2=DATE(2017,2,1),Zusammenfassung!$F$3-SUM($E$7:E14),IF($D$2=DATE(2017,3,1),Zusammenfassung!$F$4-SUM($E$7:E14),IF($D$2=DATE(2017,4,1),Zusammenfassung!$F$5-SUM($E$7:E14),IF($D$2=DATE(2017,5,1),Zusammenfassung!$F$6-SUM($E$7:E14),IF($D$2=DATE(2017,6,1),Zusammenfassung!$F$7-SUM($E$7:E14),IF($D$2=DATE(2017,7,1),Zusammenfassung!$F$8-SUM($E$7:E14),IF($D$2=DATE(2017,8,1),Zusammenfassung!$F$9-SUM($E$7:E14),IF($D$2=DATE(2017,9,1),Zusammenfassung!$F$10-SUM($E$7:E14),IF($D$2=DATE(2017,10,1),Zusammenfassung!$F$11-SUM($E$7:E14),IF($D$2=DATE(2017,11,1),Zusammenfassung!$F$12-SUM($E$7:E14),IF($D$2=DATE(2017,12,1),Zusammenfassung!$F$13-SUM($E$7:E14),"")))))))))))))),0))))</f>
        <v>0</v>
      </c>
    </row>
    <row r="16" spans="1:11">
      <c r="A16" s="30">
        <f t="shared" si="3"/>
        <v>42745</v>
      </c>
      <c r="B16" s="31" t="str">
        <f t="shared" si="0"/>
        <v/>
      </c>
      <c r="C16" s="31" t="str">
        <f t="shared" si="1"/>
        <v/>
      </c>
      <c r="D16" s="31" t="str">
        <f t="shared" si="2"/>
        <v/>
      </c>
      <c r="E16" s="38">
        <f>IF(WEEKDAY(A16,2)=6,0,IF(WEEKDAY(A16,2)=7,0,IF(WEEKDAY(A16,2)=2,MAX(0,MIN(5,IF($D$2=DATE(2017,1,1),Zusammenfassung!$F$2-SUM($E$7:E15),IF($D$2=DATE(2017,2,1),Zusammenfassung!$F$3-SUM($E$7:E15),IF($D$2=DATE(2017,3,1),Zusammenfassung!$F$4-SUM($E$7:E15),IF($D$2=DATE(2017,4,1),Zusammenfassung!$F$5-SUM($E$7:E15),IF($D$2=DATE(2017,5,1),Zusammenfassung!$F$6-SUM($E$7:E15),IF($D$2=DATE(2017,6,1),Zusammenfassung!$F$7-SUM($E$7:E15),IF($D$2=DATE(2017,7,1),Zusammenfassung!$F$8-SUM($E$7:E15),IF($D$2=DATE(2017,8,1),Zusammenfassung!$F$9-SUM($E$7:E15),IF($D$2=DATE(2017,9,1),Zusammenfassung!$F$10-SUM($E$7:E15),IF($D$2=DATE(2017,10,1),Zusammenfassung!$F$11-SUM($E$7:E15),IF($D$2=DATE(2017,11,1),Zusammenfassung!$F$12-SUM($E$7:E15),IF($D$2=DATE(2017,12,1),Zusammenfassung!$F$13-SUM($E$7:E15),"")))))))))))))),IF(WEEKDAY(A16,2)=5,MAX(0,MIN(5,IF($D$2=DATE(2017,1,1),Zusammenfassung!$F$2-SUM($E$7:E15),IF($D$2=DATE(2017,2,1),Zusammenfassung!$F$3-SUM($E$7:E15),IF($D$2=DATE(2017,3,1),Zusammenfassung!$F$4-SUM($E$7:E15),IF($D$2=DATE(2017,4,1),Zusammenfassung!$F$5-SUM($E$7:E15),IF($D$2=DATE(2017,5,1),Zusammenfassung!$F$6-SUM($E$7:E15),IF($D$2=DATE(2017,6,1),Zusammenfassung!$F$7-SUM($E$7:E15),IF($D$2=DATE(2017,7,1),Zusammenfassung!$F$8-SUM($E$7:E15),IF($D$2=DATE(2017,8,1),Zusammenfassung!$F$9-SUM($E$7:E15),IF($D$2=DATE(2017,9,1),Zusammenfassung!$F$10-SUM($E$7:E15),IF($D$2=DATE(2017,10,1),Zusammenfassung!$F$11-SUM($E$7:E15),IF($D$2=DATE(2017,11,1),Zusammenfassung!$F$12-SUM($E$7:E15),IF($D$2=DATE(2017,12,1),Zusammenfassung!$F$13-SUM($E$7:E15),"")))))))))))))),0))))</f>
        <v>0</v>
      </c>
    </row>
    <row r="17" spans="1:5">
      <c r="A17" s="30">
        <f t="shared" si="3"/>
        <v>42746</v>
      </c>
      <c r="B17" s="31" t="str">
        <f t="shared" si="0"/>
        <v/>
      </c>
      <c r="C17" s="31" t="str">
        <f t="shared" si="1"/>
        <v/>
      </c>
      <c r="D17" s="31" t="str">
        <f t="shared" si="2"/>
        <v/>
      </c>
      <c r="E17" s="38">
        <f>IF(WEEKDAY(A17,2)=6,0,IF(WEEKDAY(A17,2)=7,0,IF(WEEKDAY(A17,2)=2,MAX(0,MIN(5,IF($D$2=DATE(2017,1,1),Zusammenfassung!$F$2-SUM($E$7:E16),IF($D$2=DATE(2017,2,1),Zusammenfassung!$F$3-SUM($E$7:E16),IF($D$2=DATE(2017,3,1),Zusammenfassung!$F$4-SUM($E$7:E16),IF($D$2=DATE(2017,4,1),Zusammenfassung!$F$5-SUM($E$7:E16),IF($D$2=DATE(2017,5,1),Zusammenfassung!$F$6-SUM($E$7:E16),IF($D$2=DATE(2017,6,1),Zusammenfassung!$F$7-SUM($E$7:E16),IF($D$2=DATE(2017,7,1),Zusammenfassung!$F$8-SUM($E$7:E16),IF($D$2=DATE(2017,8,1),Zusammenfassung!$F$9-SUM($E$7:E16),IF($D$2=DATE(2017,9,1),Zusammenfassung!$F$10-SUM($E$7:E16),IF($D$2=DATE(2017,10,1),Zusammenfassung!$F$11-SUM($E$7:E16),IF($D$2=DATE(2017,11,1),Zusammenfassung!$F$12-SUM($E$7:E16),IF($D$2=DATE(2017,12,1),Zusammenfassung!$F$13-SUM($E$7:E16),"")))))))))))))),IF(WEEKDAY(A17,2)=5,MAX(0,MIN(5,IF($D$2=DATE(2017,1,1),Zusammenfassung!$F$2-SUM($E$7:E16),IF($D$2=DATE(2017,2,1),Zusammenfassung!$F$3-SUM($E$7:E16),IF($D$2=DATE(2017,3,1),Zusammenfassung!$F$4-SUM($E$7:E16),IF($D$2=DATE(2017,4,1),Zusammenfassung!$F$5-SUM($E$7:E16),IF($D$2=DATE(2017,5,1),Zusammenfassung!$F$6-SUM($E$7:E16),IF($D$2=DATE(2017,6,1),Zusammenfassung!$F$7-SUM($E$7:E16),IF($D$2=DATE(2017,7,1),Zusammenfassung!$F$8-SUM($E$7:E16),IF($D$2=DATE(2017,8,1),Zusammenfassung!$F$9-SUM($E$7:E16),IF($D$2=DATE(2017,9,1),Zusammenfassung!$F$10-SUM($E$7:E16),IF($D$2=DATE(2017,10,1),Zusammenfassung!$F$11-SUM($E$7:E16),IF($D$2=DATE(2017,11,1),Zusammenfassung!$F$12-SUM($E$7:E16),IF($D$2=DATE(2017,12,1),Zusammenfassung!$F$13-SUM($E$7:E16),"")))))))))))))),0))))</f>
        <v>0</v>
      </c>
    </row>
    <row r="18" spans="1:5">
      <c r="A18" s="30">
        <f t="shared" si="3"/>
        <v>42747</v>
      </c>
      <c r="B18" s="31" t="str">
        <f t="shared" si="0"/>
        <v/>
      </c>
      <c r="C18" s="31" t="str">
        <f t="shared" si="1"/>
        <v/>
      </c>
      <c r="D18" s="31" t="str">
        <f t="shared" si="2"/>
        <v/>
      </c>
      <c r="E18" s="38">
        <f>IF(WEEKDAY(A18,2)=6,0,IF(WEEKDAY(A18,2)=7,0,IF(WEEKDAY(A18,2)=2,MAX(0,MIN(5,IF($D$2=DATE(2017,1,1),Zusammenfassung!$F$2-SUM($E$7:E17),IF($D$2=DATE(2017,2,1),Zusammenfassung!$F$3-SUM($E$7:E17),IF($D$2=DATE(2017,3,1),Zusammenfassung!$F$4-SUM($E$7:E17),IF($D$2=DATE(2017,4,1),Zusammenfassung!$F$5-SUM($E$7:E17),IF($D$2=DATE(2017,5,1),Zusammenfassung!$F$6-SUM($E$7:E17),IF($D$2=DATE(2017,6,1),Zusammenfassung!$F$7-SUM($E$7:E17),IF($D$2=DATE(2017,7,1),Zusammenfassung!$F$8-SUM($E$7:E17),IF($D$2=DATE(2017,8,1),Zusammenfassung!$F$9-SUM($E$7:E17),IF($D$2=DATE(2017,9,1),Zusammenfassung!$F$10-SUM($E$7:E17),IF($D$2=DATE(2017,10,1),Zusammenfassung!$F$11-SUM($E$7:E17),IF($D$2=DATE(2017,11,1),Zusammenfassung!$F$12-SUM($E$7:E17),IF($D$2=DATE(2017,12,1),Zusammenfassung!$F$13-SUM($E$7:E17),"")))))))))))))),IF(WEEKDAY(A18,2)=5,MAX(0,MIN(5,IF($D$2=DATE(2017,1,1),Zusammenfassung!$F$2-SUM($E$7:E17),IF($D$2=DATE(2017,2,1),Zusammenfassung!$F$3-SUM($E$7:E17),IF($D$2=DATE(2017,3,1),Zusammenfassung!$F$4-SUM($E$7:E17),IF($D$2=DATE(2017,4,1),Zusammenfassung!$F$5-SUM($E$7:E17),IF($D$2=DATE(2017,5,1),Zusammenfassung!$F$6-SUM($E$7:E17),IF($D$2=DATE(2017,6,1),Zusammenfassung!$F$7-SUM($E$7:E17),IF($D$2=DATE(2017,7,1),Zusammenfassung!$F$8-SUM($E$7:E17),IF($D$2=DATE(2017,8,1),Zusammenfassung!$F$9-SUM($E$7:E17),IF($D$2=DATE(2017,9,1),Zusammenfassung!$F$10-SUM($E$7:E17),IF($D$2=DATE(2017,10,1),Zusammenfassung!$F$11-SUM($E$7:E17),IF($D$2=DATE(2017,11,1),Zusammenfassung!$F$12-SUM($E$7:E17),IF($D$2=DATE(2017,12,1),Zusammenfassung!$F$13-SUM($E$7:E17),"")))))))))))))),0))))</f>
        <v>0</v>
      </c>
    </row>
    <row r="19" spans="1:5">
      <c r="A19" s="30">
        <f t="shared" si="3"/>
        <v>42748</v>
      </c>
      <c r="B19" s="31" t="str">
        <f t="shared" si="0"/>
        <v/>
      </c>
      <c r="C19" s="31" t="str">
        <f t="shared" si="1"/>
        <v/>
      </c>
      <c r="D19" s="31" t="str">
        <f t="shared" si="2"/>
        <v/>
      </c>
      <c r="E19" s="38">
        <f>IF(WEEKDAY(A19,2)=6,0,IF(WEEKDAY(A19,2)=7,0,IF(WEEKDAY(A19,2)=2,MAX(0,MIN(5,IF($D$2=DATE(2017,1,1),Zusammenfassung!$F$2-SUM($E$7:E18),IF($D$2=DATE(2017,2,1),Zusammenfassung!$F$3-SUM($E$7:E18),IF($D$2=DATE(2017,3,1),Zusammenfassung!$F$4-SUM($E$7:E18),IF($D$2=DATE(2017,4,1),Zusammenfassung!$F$5-SUM($E$7:E18),IF($D$2=DATE(2017,5,1),Zusammenfassung!$F$6-SUM($E$7:E18),IF($D$2=DATE(2017,6,1),Zusammenfassung!$F$7-SUM($E$7:E18),IF($D$2=DATE(2017,7,1),Zusammenfassung!$F$8-SUM($E$7:E18),IF($D$2=DATE(2017,8,1),Zusammenfassung!$F$9-SUM($E$7:E18),IF($D$2=DATE(2017,9,1),Zusammenfassung!$F$10-SUM($E$7:E18),IF($D$2=DATE(2017,10,1),Zusammenfassung!$F$11-SUM($E$7:E18),IF($D$2=DATE(2017,11,1),Zusammenfassung!$F$12-SUM($E$7:E18),IF($D$2=DATE(2017,12,1),Zusammenfassung!$F$13-SUM($E$7:E18),"")))))))))))))),IF(WEEKDAY(A19,2)=5,MAX(0,MIN(5,IF($D$2=DATE(2017,1,1),Zusammenfassung!$F$2-SUM($E$7:E18),IF($D$2=DATE(2017,2,1),Zusammenfassung!$F$3-SUM($E$7:E18),IF($D$2=DATE(2017,3,1),Zusammenfassung!$F$4-SUM($E$7:E18),IF($D$2=DATE(2017,4,1),Zusammenfassung!$F$5-SUM($E$7:E18),IF($D$2=DATE(2017,5,1),Zusammenfassung!$F$6-SUM($E$7:E18),IF($D$2=DATE(2017,6,1),Zusammenfassung!$F$7-SUM($E$7:E18),IF($D$2=DATE(2017,7,1),Zusammenfassung!$F$8-SUM($E$7:E18),IF($D$2=DATE(2017,8,1),Zusammenfassung!$F$9-SUM($E$7:E18),IF($D$2=DATE(2017,9,1),Zusammenfassung!$F$10-SUM($E$7:E18),IF($D$2=DATE(2017,10,1),Zusammenfassung!$F$11-SUM($E$7:E18),IF($D$2=DATE(2017,11,1),Zusammenfassung!$F$12-SUM($E$7:E18),IF($D$2=DATE(2017,12,1),Zusammenfassung!$F$13-SUM($E$7:E18),"")))))))))))))),0))))</f>
        <v>0</v>
      </c>
    </row>
    <row r="20" spans="1:5">
      <c r="A20" s="30">
        <f t="shared" si="3"/>
        <v>42749</v>
      </c>
      <c r="B20" s="31" t="str">
        <f t="shared" si="0"/>
        <v/>
      </c>
      <c r="C20" s="31" t="str">
        <f t="shared" si="1"/>
        <v/>
      </c>
      <c r="D20" s="31" t="str">
        <f t="shared" si="2"/>
        <v/>
      </c>
      <c r="E20" s="38">
        <f>IF(WEEKDAY(A20,2)=6,0,IF(WEEKDAY(A20,2)=7,0,IF(WEEKDAY(A20,2)=2,MAX(0,MIN(5,IF($D$2=DATE(2017,1,1),Zusammenfassung!$F$2-SUM($E$7:E19),IF($D$2=DATE(2017,2,1),Zusammenfassung!$F$3-SUM($E$7:E19),IF($D$2=DATE(2017,3,1),Zusammenfassung!$F$4-SUM($E$7:E19),IF($D$2=DATE(2017,4,1),Zusammenfassung!$F$5-SUM($E$7:E19),IF($D$2=DATE(2017,5,1),Zusammenfassung!$F$6-SUM($E$7:E19),IF($D$2=DATE(2017,6,1),Zusammenfassung!$F$7-SUM($E$7:E19),IF($D$2=DATE(2017,7,1),Zusammenfassung!$F$8-SUM($E$7:E19),IF($D$2=DATE(2017,8,1),Zusammenfassung!$F$9-SUM($E$7:E19),IF($D$2=DATE(2017,9,1),Zusammenfassung!$F$10-SUM($E$7:E19),IF($D$2=DATE(2017,10,1),Zusammenfassung!$F$11-SUM($E$7:E19),IF($D$2=DATE(2017,11,1),Zusammenfassung!$F$12-SUM($E$7:E19),IF($D$2=DATE(2017,12,1),Zusammenfassung!$F$13-SUM($E$7:E19),"")))))))))))))),IF(WEEKDAY(A20,2)=5,MAX(0,MIN(5,IF($D$2=DATE(2017,1,1),Zusammenfassung!$F$2-SUM($E$7:E19),IF($D$2=DATE(2017,2,1),Zusammenfassung!$F$3-SUM($E$7:E19),IF($D$2=DATE(2017,3,1),Zusammenfassung!$F$4-SUM($E$7:E19),IF($D$2=DATE(2017,4,1),Zusammenfassung!$F$5-SUM($E$7:E19),IF($D$2=DATE(2017,5,1),Zusammenfassung!$F$6-SUM($E$7:E19),IF($D$2=DATE(2017,6,1),Zusammenfassung!$F$7-SUM($E$7:E19),IF($D$2=DATE(2017,7,1),Zusammenfassung!$F$8-SUM($E$7:E19),IF($D$2=DATE(2017,8,1),Zusammenfassung!$F$9-SUM($E$7:E19),IF($D$2=DATE(2017,9,1),Zusammenfassung!$F$10-SUM($E$7:E19),IF($D$2=DATE(2017,10,1),Zusammenfassung!$F$11-SUM($E$7:E19),IF($D$2=DATE(2017,11,1),Zusammenfassung!$F$12-SUM($E$7:E19),IF($D$2=DATE(2017,12,1),Zusammenfassung!$F$13-SUM($E$7:E19),"")))))))))))))),0))))</f>
        <v>0</v>
      </c>
    </row>
    <row r="21" spans="1:5">
      <c r="A21" s="30">
        <f t="shared" si="3"/>
        <v>42750</v>
      </c>
      <c r="B21" s="31" t="str">
        <f t="shared" si="0"/>
        <v/>
      </c>
      <c r="C21" s="31" t="str">
        <f t="shared" si="1"/>
        <v/>
      </c>
      <c r="D21" s="31" t="str">
        <f t="shared" si="2"/>
        <v/>
      </c>
      <c r="E21" s="38">
        <f>IF(WEEKDAY(A21,2)=6,0,IF(WEEKDAY(A21,2)=7,0,IF(WEEKDAY(A21,2)=2,MAX(0,MIN(5,IF($D$2=DATE(2017,1,1),Zusammenfassung!$F$2-SUM($E$7:E20),IF($D$2=DATE(2017,2,1),Zusammenfassung!$F$3-SUM($E$7:E20),IF($D$2=DATE(2017,3,1),Zusammenfassung!$F$4-SUM($E$7:E20),IF($D$2=DATE(2017,4,1),Zusammenfassung!$F$5-SUM($E$7:E20),IF($D$2=DATE(2017,5,1),Zusammenfassung!$F$6-SUM($E$7:E20),IF($D$2=DATE(2017,6,1),Zusammenfassung!$F$7-SUM($E$7:E20),IF($D$2=DATE(2017,7,1),Zusammenfassung!$F$8-SUM($E$7:E20),IF($D$2=DATE(2017,8,1),Zusammenfassung!$F$9-SUM($E$7:E20),IF($D$2=DATE(2017,9,1),Zusammenfassung!$F$10-SUM($E$7:E20),IF($D$2=DATE(2017,10,1),Zusammenfassung!$F$11-SUM($E$7:E20),IF($D$2=DATE(2017,11,1),Zusammenfassung!$F$12-SUM($E$7:E20),IF($D$2=DATE(2017,12,1),Zusammenfassung!$F$13-SUM($E$7:E20),"")))))))))))))),IF(WEEKDAY(A21,2)=5,MAX(0,MIN(5,IF($D$2=DATE(2017,1,1),Zusammenfassung!$F$2-SUM($E$7:E20),IF($D$2=DATE(2017,2,1),Zusammenfassung!$F$3-SUM($E$7:E20),IF($D$2=DATE(2017,3,1),Zusammenfassung!$F$4-SUM($E$7:E20),IF($D$2=DATE(2017,4,1),Zusammenfassung!$F$5-SUM($E$7:E20),IF($D$2=DATE(2017,5,1),Zusammenfassung!$F$6-SUM($E$7:E20),IF($D$2=DATE(2017,6,1),Zusammenfassung!$F$7-SUM($E$7:E20),IF($D$2=DATE(2017,7,1),Zusammenfassung!$F$8-SUM($E$7:E20),IF($D$2=DATE(2017,8,1),Zusammenfassung!$F$9-SUM($E$7:E20),IF($D$2=DATE(2017,9,1),Zusammenfassung!$F$10-SUM($E$7:E20),IF($D$2=DATE(2017,10,1),Zusammenfassung!$F$11-SUM($E$7:E20),IF($D$2=DATE(2017,11,1),Zusammenfassung!$F$12-SUM($E$7:E20),IF($D$2=DATE(2017,12,1),Zusammenfassung!$F$13-SUM($E$7:E20),"")))))))))))))),0))))</f>
        <v>0</v>
      </c>
    </row>
    <row r="22" spans="1:5">
      <c r="A22" s="30">
        <f t="shared" si="3"/>
        <v>42751</v>
      </c>
      <c r="B22" s="31" t="str">
        <f t="shared" si="0"/>
        <v/>
      </c>
      <c r="C22" s="31" t="str">
        <f t="shared" si="1"/>
        <v/>
      </c>
      <c r="D22" s="31" t="str">
        <f t="shared" si="2"/>
        <v/>
      </c>
      <c r="E22" s="38">
        <f>IF(WEEKDAY(A22,2)=6,0,IF(WEEKDAY(A22,2)=7,0,IF(WEEKDAY(A22,2)=2,MAX(0,MIN(5,IF($D$2=DATE(2017,1,1),Zusammenfassung!$F$2-SUM($E$7:E21),IF($D$2=DATE(2017,2,1),Zusammenfassung!$F$3-SUM($E$7:E21),IF($D$2=DATE(2017,3,1),Zusammenfassung!$F$4-SUM($E$7:E21),IF($D$2=DATE(2017,4,1),Zusammenfassung!$F$5-SUM($E$7:E21),IF($D$2=DATE(2017,5,1),Zusammenfassung!$F$6-SUM($E$7:E21),IF($D$2=DATE(2017,6,1),Zusammenfassung!$F$7-SUM($E$7:E21),IF($D$2=DATE(2017,7,1),Zusammenfassung!$F$8-SUM($E$7:E21),IF($D$2=DATE(2017,8,1),Zusammenfassung!$F$9-SUM($E$7:E21),IF($D$2=DATE(2017,9,1),Zusammenfassung!$F$10-SUM($E$7:E21),IF($D$2=DATE(2017,10,1),Zusammenfassung!$F$11-SUM($E$7:E21),IF($D$2=DATE(2017,11,1),Zusammenfassung!$F$12-SUM($E$7:E21),IF($D$2=DATE(2017,12,1),Zusammenfassung!$F$13-SUM($E$7:E21),"")))))))))))))),IF(WEEKDAY(A22,2)=5,MAX(0,MIN(5,IF($D$2=DATE(2017,1,1),Zusammenfassung!$F$2-SUM($E$7:E21),IF($D$2=DATE(2017,2,1),Zusammenfassung!$F$3-SUM($E$7:E21),IF($D$2=DATE(2017,3,1),Zusammenfassung!$F$4-SUM($E$7:E21),IF($D$2=DATE(2017,4,1),Zusammenfassung!$F$5-SUM($E$7:E21),IF($D$2=DATE(2017,5,1),Zusammenfassung!$F$6-SUM($E$7:E21),IF($D$2=DATE(2017,6,1),Zusammenfassung!$F$7-SUM($E$7:E21),IF($D$2=DATE(2017,7,1),Zusammenfassung!$F$8-SUM($E$7:E21),IF($D$2=DATE(2017,8,1),Zusammenfassung!$F$9-SUM($E$7:E21),IF($D$2=DATE(2017,9,1),Zusammenfassung!$F$10-SUM($E$7:E21),IF($D$2=DATE(2017,10,1),Zusammenfassung!$F$11-SUM($E$7:E21),IF($D$2=DATE(2017,11,1),Zusammenfassung!$F$12-SUM($E$7:E21),IF($D$2=DATE(2017,12,1),Zusammenfassung!$F$13-SUM($E$7:E21),"")))))))))))))),0))))</f>
        <v>0</v>
      </c>
    </row>
    <row r="23" spans="1:5">
      <c r="A23" s="30">
        <f t="shared" si="3"/>
        <v>42752</v>
      </c>
      <c r="B23" s="31" t="str">
        <f t="shared" si="0"/>
        <v/>
      </c>
      <c r="C23" s="31" t="str">
        <f t="shared" si="1"/>
        <v/>
      </c>
      <c r="D23" s="31" t="str">
        <f t="shared" si="2"/>
        <v/>
      </c>
      <c r="E23" s="38">
        <f>IF(WEEKDAY(A23,2)=6,0,IF(WEEKDAY(A23,2)=7,0,IF(WEEKDAY(A23,2)=2,MAX(0,MIN(5,IF($D$2=DATE(2017,1,1),Zusammenfassung!$F$2-SUM($E$7:E22),IF($D$2=DATE(2017,2,1),Zusammenfassung!$F$3-SUM($E$7:E22),IF($D$2=DATE(2017,3,1),Zusammenfassung!$F$4-SUM($E$7:E22),IF($D$2=DATE(2017,4,1),Zusammenfassung!$F$5-SUM($E$7:E22),IF($D$2=DATE(2017,5,1),Zusammenfassung!$F$6-SUM($E$7:E22),IF($D$2=DATE(2017,6,1),Zusammenfassung!$F$7-SUM($E$7:E22),IF($D$2=DATE(2017,7,1),Zusammenfassung!$F$8-SUM($E$7:E22),IF($D$2=DATE(2017,8,1),Zusammenfassung!$F$9-SUM($E$7:E22),IF($D$2=DATE(2017,9,1),Zusammenfassung!$F$10-SUM($E$7:E22),IF($D$2=DATE(2017,10,1),Zusammenfassung!$F$11-SUM($E$7:E22),IF($D$2=DATE(2017,11,1),Zusammenfassung!$F$12-SUM($E$7:E22),IF($D$2=DATE(2017,12,1),Zusammenfassung!$F$13-SUM($E$7:E22),"")))))))))))))),IF(WEEKDAY(A23,2)=5,MAX(0,MIN(5,IF($D$2=DATE(2017,1,1),Zusammenfassung!$F$2-SUM($E$7:E22),IF($D$2=DATE(2017,2,1),Zusammenfassung!$F$3-SUM($E$7:E22),IF($D$2=DATE(2017,3,1),Zusammenfassung!$F$4-SUM($E$7:E22),IF($D$2=DATE(2017,4,1),Zusammenfassung!$F$5-SUM($E$7:E22),IF($D$2=DATE(2017,5,1),Zusammenfassung!$F$6-SUM($E$7:E22),IF($D$2=DATE(2017,6,1),Zusammenfassung!$F$7-SUM($E$7:E22),IF($D$2=DATE(2017,7,1),Zusammenfassung!$F$8-SUM($E$7:E22),IF($D$2=DATE(2017,8,1),Zusammenfassung!$F$9-SUM($E$7:E22),IF($D$2=DATE(2017,9,1),Zusammenfassung!$F$10-SUM($E$7:E22),IF($D$2=DATE(2017,10,1),Zusammenfassung!$F$11-SUM($E$7:E22),IF($D$2=DATE(2017,11,1),Zusammenfassung!$F$12-SUM($E$7:E22),IF($D$2=DATE(2017,12,1),Zusammenfassung!$F$13-SUM($E$7:E22),"")))))))))))))),0))))</f>
        <v>0</v>
      </c>
    </row>
    <row r="24" spans="1:5">
      <c r="A24" s="30">
        <f t="shared" si="3"/>
        <v>42753</v>
      </c>
      <c r="B24" s="31" t="str">
        <f t="shared" si="0"/>
        <v/>
      </c>
      <c r="C24" s="31" t="str">
        <f t="shared" si="1"/>
        <v/>
      </c>
      <c r="D24" s="31" t="str">
        <f t="shared" si="2"/>
        <v/>
      </c>
      <c r="E24" s="38">
        <f>IF(WEEKDAY(A24,2)=6,0,IF(WEEKDAY(A24,2)=7,0,IF(WEEKDAY(A24,2)=2,MAX(0,MIN(5,IF($D$2=DATE(2017,1,1),Zusammenfassung!$F$2-SUM($E$7:E23),IF($D$2=DATE(2017,2,1),Zusammenfassung!$F$3-SUM($E$7:E23),IF($D$2=DATE(2017,3,1),Zusammenfassung!$F$4-SUM($E$7:E23),IF($D$2=DATE(2017,4,1),Zusammenfassung!$F$5-SUM($E$7:E23),IF($D$2=DATE(2017,5,1),Zusammenfassung!$F$6-SUM($E$7:E23),IF($D$2=DATE(2017,6,1),Zusammenfassung!$F$7-SUM($E$7:E23),IF($D$2=DATE(2017,7,1),Zusammenfassung!$F$8-SUM($E$7:E23),IF($D$2=DATE(2017,8,1),Zusammenfassung!$F$9-SUM($E$7:E23),IF($D$2=DATE(2017,9,1),Zusammenfassung!$F$10-SUM($E$7:E23),IF($D$2=DATE(2017,10,1),Zusammenfassung!$F$11-SUM($E$7:E23),IF($D$2=DATE(2017,11,1),Zusammenfassung!$F$12-SUM($E$7:E23),IF($D$2=DATE(2017,12,1),Zusammenfassung!$F$13-SUM($E$7:E23),"")))))))))))))),IF(WEEKDAY(A24,2)=5,MAX(0,MIN(5,IF($D$2=DATE(2017,1,1),Zusammenfassung!$F$2-SUM($E$7:E23),IF($D$2=DATE(2017,2,1),Zusammenfassung!$F$3-SUM($E$7:E23),IF($D$2=DATE(2017,3,1),Zusammenfassung!$F$4-SUM($E$7:E23),IF($D$2=DATE(2017,4,1),Zusammenfassung!$F$5-SUM($E$7:E23),IF($D$2=DATE(2017,5,1),Zusammenfassung!$F$6-SUM($E$7:E23),IF($D$2=DATE(2017,6,1),Zusammenfassung!$F$7-SUM($E$7:E23),IF($D$2=DATE(2017,7,1),Zusammenfassung!$F$8-SUM($E$7:E23),IF($D$2=DATE(2017,8,1),Zusammenfassung!$F$9-SUM($E$7:E23),IF($D$2=DATE(2017,9,1),Zusammenfassung!$F$10-SUM($E$7:E23),IF($D$2=DATE(2017,10,1),Zusammenfassung!$F$11-SUM($E$7:E23),IF($D$2=DATE(2017,11,1),Zusammenfassung!$F$12-SUM($E$7:E23),IF($D$2=DATE(2017,12,1),Zusammenfassung!$F$13-SUM($E$7:E23),"")))))))))))))),0))))</f>
        <v>0</v>
      </c>
    </row>
    <row r="25" spans="1:5">
      <c r="A25" s="30">
        <f t="shared" si="3"/>
        <v>42754</v>
      </c>
      <c r="B25" s="31" t="str">
        <f t="shared" si="0"/>
        <v/>
      </c>
      <c r="C25" s="31" t="str">
        <f t="shared" si="1"/>
        <v/>
      </c>
      <c r="D25" s="31" t="str">
        <f t="shared" si="2"/>
        <v/>
      </c>
      <c r="E25" s="38">
        <f>IF(WEEKDAY(A25,2)=6,0,IF(WEEKDAY(A25,2)=7,0,IF(WEEKDAY(A25,2)=2,MAX(0,MIN(5,IF($D$2=DATE(2017,1,1),Zusammenfassung!$F$2-SUM($E$7:E24),IF($D$2=DATE(2017,2,1),Zusammenfassung!$F$3-SUM($E$7:E24),IF($D$2=DATE(2017,3,1),Zusammenfassung!$F$4-SUM($E$7:E24),IF($D$2=DATE(2017,4,1),Zusammenfassung!$F$5-SUM($E$7:E24),IF($D$2=DATE(2017,5,1),Zusammenfassung!$F$6-SUM($E$7:E24),IF($D$2=DATE(2017,6,1),Zusammenfassung!$F$7-SUM($E$7:E24),IF($D$2=DATE(2017,7,1),Zusammenfassung!$F$8-SUM($E$7:E24),IF($D$2=DATE(2017,8,1),Zusammenfassung!$F$9-SUM($E$7:E24),IF($D$2=DATE(2017,9,1),Zusammenfassung!$F$10-SUM($E$7:E24),IF($D$2=DATE(2017,10,1),Zusammenfassung!$F$11-SUM($E$7:E24),IF($D$2=DATE(2017,11,1),Zusammenfassung!$F$12-SUM($E$7:E24),IF($D$2=DATE(2017,12,1),Zusammenfassung!$F$13-SUM($E$7:E24),"")))))))))))))),IF(WEEKDAY(A25,2)=5,MAX(0,MIN(5,IF($D$2=DATE(2017,1,1),Zusammenfassung!$F$2-SUM($E$7:E24),IF($D$2=DATE(2017,2,1),Zusammenfassung!$F$3-SUM($E$7:E24),IF($D$2=DATE(2017,3,1),Zusammenfassung!$F$4-SUM($E$7:E24),IF($D$2=DATE(2017,4,1),Zusammenfassung!$F$5-SUM($E$7:E24),IF($D$2=DATE(2017,5,1),Zusammenfassung!$F$6-SUM($E$7:E24),IF($D$2=DATE(2017,6,1),Zusammenfassung!$F$7-SUM($E$7:E24),IF($D$2=DATE(2017,7,1),Zusammenfassung!$F$8-SUM($E$7:E24),IF($D$2=DATE(2017,8,1),Zusammenfassung!$F$9-SUM($E$7:E24),IF($D$2=DATE(2017,9,1),Zusammenfassung!$F$10-SUM($E$7:E24),IF($D$2=DATE(2017,10,1),Zusammenfassung!$F$11-SUM($E$7:E24),IF($D$2=DATE(2017,11,1),Zusammenfassung!$F$12-SUM($E$7:E24),IF($D$2=DATE(2017,12,1),Zusammenfassung!$F$13-SUM($E$7:E24),"")))))))))))))),0))))</f>
        <v>0</v>
      </c>
    </row>
    <row r="26" spans="1:5">
      <c r="A26" s="30">
        <f t="shared" si="3"/>
        <v>42755</v>
      </c>
      <c r="B26" s="31" t="str">
        <f t="shared" si="0"/>
        <v/>
      </c>
      <c r="C26" s="31" t="str">
        <f t="shared" si="1"/>
        <v/>
      </c>
      <c r="D26" s="31" t="str">
        <f t="shared" si="2"/>
        <v/>
      </c>
      <c r="E26" s="38">
        <f>IF(WEEKDAY(A26,2)=6,0,IF(WEEKDAY(A26,2)=7,0,IF(WEEKDAY(A26,2)=2,MAX(0,MIN(5,IF($D$2=DATE(2017,1,1),Zusammenfassung!$F$2-SUM($E$7:E25),IF($D$2=DATE(2017,2,1),Zusammenfassung!$F$3-SUM($E$7:E25),IF($D$2=DATE(2017,3,1),Zusammenfassung!$F$4-SUM($E$7:E25),IF($D$2=DATE(2017,4,1),Zusammenfassung!$F$5-SUM($E$7:E25),IF($D$2=DATE(2017,5,1),Zusammenfassung!$F$6-SUM($E$7:E25),IF($D$2=DATE(2017,6,1),Zusammenfassung!$F$7-SUM($E$7:E25),IF($D$2=DATE(2017,7,1),Zusammenfassung!$F$8-SUM($E$7:E25),IF($D$2=DATE(2017,8,1),Zusammenfassung!$F$9-SUM($E$7:E25),IF($D$2=DATE(2017,9,1),Zusammenfassung!$F$10-SUM($E$7:E25),IF($D$2=DATE(2017,10,1),Zusammenfassung!$F$11-SUM($E$7:E25),IF($D$2=DATE(2017,11,1),Zusammenfassung!$F$12-SUM($E$7:E25),IF($D$2=DATE(2017,12,1),Zusammenfassung!$F$13-SUM($E$7:E25),"")))))))))))))),IF(WEEKDAY(A26,2)=5,MAX(0,MIN(5,IF($D$2=DATE(2017,1,1),Zusammenfassung!$F$2-SUM($E$7:E25),IF($D$2=DATE(2017,2,1),Zusammenfassung!$F$3-SUM($E$7:E25),IF($D$2=DATE(2017,3,1),Zusammenfassung!$F$4-SUM($E$7:E25),IF($D$2=DATE(2017,4,1),Zusammenfassung!$F$5-SUM($E$7:E25),IF($D$2=DATE(2017,5,1),Zusammenfassung!$F$6-SUM($E$7:E25),IF($D$2=DATE(2017,6,1),Zusammenfassung!$F$7-SUM($E$7:E25),IF($D$2=DATE(2017,7,1),Zusammenfassung!$F$8-SUM($E$7:E25),IF($D$2=DATE(2017,8,1),Zusammenfassung!$F$9-SUM($E$7:E25),IF($D$2=DATE(2017,9,1),Zusammenfassung!$F$10-SUM($E$7:E25),IF($D$2=DATE(2017,10,1),Zusammenfassung!$F$11-SUM($E$7:E25),IF($D$2=DATE(2017,11,1),Zusammenfassung!$F$12-SUM($E$7:E25),IF($D$2=DATE(2017,12,1),Zusammenfassung!$F$13-SUM($E$7:E25),"")))))))))))))),0))))</f>
        <v>0</v>
      </c>
    </row>
    <row r="27" spans="1:5">
      <c r="A27" s="30">
        <f t="shared" si="3"/>
        <v>42756</v>
      </c>
      <c r="B27" s="31" t="str">
        <f t="shared" si="0"/>
        <v/>
      </c>
      <c r="C27" s="31" t="str">
        <f t="shared" si="1"/>
        <v/>
      </c>
      <c r="D27" s="31" t="str">
        <f t="shared" si="2"/>
        <v/>
      </c>
      <c r="E27" s="38">
        <f>IF(WEEKDAY(A27,2)=6,0,IF(WEEKDAY(A27,2)=7,0,IF(WEEKDAY(A27,2)=2,MAX(0,MIN(5,IF($D$2=DATE(2017,1,1),Zusammenfassung!$F$2-SUM($E$7:E26),IF($D$2=DATE(2017,2,1),Zusammenfassung!$F$3-SUM($E$7:E26),IF($D$2=DATE(2017,3,1),Zusammenfassung!$F$4-SUM($E$7:E26),IF($D$2=DATE(2017,4,1),Zusammenfassung!$F$5-SUM($E$7:E26),IF($D$2=DATE(2017,5,1),Zusammenfassung!$F$6-SUM($E$7:E26),IF($D$2=DATE(2017,6,1),Zusammenfassung!$F$7-SUM($E$7:E26),IF($D$2=DATE(2017,7,1),Zusammenfassung!$F$8-SUM($E$7:E26),IF($D$2=DATE(2017,8,1),Zusammenfassung!$F$9-SUM($E$7:E26),IF($D$2=DATE(2017,9,1),Zusammenfassung!$F$10-SUM($E$7:E26),IF($D$2=DATE(2017,10,1),Zusammenfassung!$F$11-SUM($E$7:E26),IF($D$2=DATE(2017,11,1),Zusammenfassung!$F$12-SUM($E$7:E26),IF($D$2=DATE(2017,12,1),Zusammenfassung!$F$13-SUM($E$7:E26),"")))))))))))))),IF(WEEKDAY(A27,2)=5,MAX(0,MIN(5,IF($D$2=DATE(2017,1,1),Zusammenfassung!$F$2-SUM($E$7:E26),IF($D$2=DATE(2017,2,1),Zusammenfassung!$F$3-SUM($E$7:E26),IF($D$2=DATE(2017,3,1),Zusammenfassung!$F$4-SUM($E$7:E26),IF($D$2=DATE(2017,4,1),Zusammenfassung!$F$5-SUM($E$7:E26),IF($D$2=DATE(2017,5,1),Zusammenfassung!$F$6-SUM($E$7:E26),IF($D$2=DATE(2017,6,1),Zusammenfassung!$F$7-SUM($E$7:E26),IF($D$2=DATE(2017,7,1),Zusammenfassung!$F$8-SUM($E$7:E26),IF($D$2=DATE(2017,8,1),Zusammenfassung!$F$9-SUM($E$7:E26),IF($D$2=DATE(2017,9,1),Zusammenfassung!$F$10-SUM($E$7:E26),IF($D$2=DATE(2017,10,1),Zusammenfassung!$F$11-SUM($E$7:E26),IF($D$2=DATE(2017,11,1),Zusammenfassung!$F$12-SUM($E$7:E26),IF($D$2=DATE(2017,12,1),Zusammenfassung!$F$13-SUM($E$7:E26),"")))))))))))))),0))))</f>
        <v>0</v>
      </c>
    </row>
    <row r="28" spans="1:5">
      <c r="A28" s="30">
        <f t="shared" si="3"/>
        <v>42757</v>
      </c>
      <c r="B28" s="31" t="str">
        <f t="shared" si="0"/>
        <v/>
      </c>
      <c r="C28" s="31" t="str">
        <f t="shared" si="1"/>
        <v/>
      </c>
      <c r="D28" s="31" t="str">
        <f t="shared" si="2"/>
        <v/>
      </c>
      <c r="E28" s="38">
        <f>IF(WEEKDAY(A28,2)=6,0,IF(WEEKDAY(A28,2)=7,0,IF(WEEKDAY(A28,2)=2,MAX(0,MIN(5,IF($D$2=DATE(2017,1,1),Zusammenfassung!$F$2-SUM($E$7:E27),IF($D$2=DATE(2017,2,1),Zusammenfassung!$F$3-SUM($E$7:E27),IF($D$2=DATE(2017,3,1),Zusammenfassung!$F$4-SUM($E$7:E27),IF($D$2=DATE(2017,4,1),Zusammenfassung!$F$5-SUM($E$7:E27),IF($D$2=DATE(2017,5,1),Zusammenfassung!$F$6-SUM($E$7:E27),IF($D$2=DATE(2017,6,1),Zusammenfassung!$F$7-SUM($E$7:E27),IF($D$2=DATE(2017,7,1),Zusammenfassung!$F$8-SUM($E$7:E27),IF($D$2=DATE(2017,8,1),Zusammenfassung!$F$9-SUM($E$7:E27),IF($D$2=DATE(2017,9,1),Zusammenfassung!$F$10-SUM($E$7:E27),IF($D$2=DATE(2017,10,1),Zusammenfassung!$F$11-SUM($E$7:E27),IF($D$2=DATE(2017,11,1),Zusammenfassung!$F$12-SUM($E$7:E27),IF($D$2=DATE(2017,12,1),Zusammenfassung!$F$13-SUM($E$7:E27),"")))))))))))))),IF(WEEKDAY(A28,2)=5,MAX(0,MIN(5,IF($D$2=DATE(2017,1,1),Zusammenfassung!$F$2-SUM($E$7:E27),IF($D$2=DATE(2017,2,1),Zusammenfassung!$F$3-SUM($E$7:E27),IF($D$2=DATE(2017,3,1),Zusammenfassung!$F$4-SUM($E$7:E27),IF($D$2=DATE(2017,4,1),Zusammenfassung!$F$5-SUM($E$7:E27),IF($D$2=DATE(2017,5,1),Zusammenfassung!$F$6-SUM($E$7:E27),IF($D$2=DATE(2017,6,1),Zusammenfassung!$F$7-SUM($E$7:E27),IF($D$2=DATE(2017,7,1),Zusammenfassung!$F$8-SUM($E$7:E27),IF($D$2=DATE(2017,8,1),Zusammenfassung!$F$9-SUM($E$7:E27),IF($D$2=DATE(2017,9,1),Zusammenfassung!$F$10-SUM($E$7:E27),IF($D$2=DATE(2017,10,1),Zusammenfassung!$F$11-SUM($E$7:E27),IF($D$2=DATE(2017,11,1),Zusammenfassung!$F$12-SUM($E$7:E27),IF($D$2=DATE(2017,12,1),Zusammenfassung!$F$13-SUM($E$7:E27),"")))))))))))))),0))))</f>
        <v>0</v>
      </c>
    </row>
    <row r="29" spans="1:5">
      <c r="A29" s="30">
        <f t="shared" si="3"/>
        <v>42758</v>
      </c>
      <c r="B29" s="31" t="str">
        <f t="shared" si="0"/>
        <v/>
      </c>
      <c r="C29" s="31" t="str">
        <f t="shared" si="1"/>
        <v/>
      </c>
      <c r="D29" s="31" t="str">
        <f t="shared" si="2"/>
        <v/>
      </c>
      <c r="E29" s="38">
        <f>IF(WEEKDAY(A29,2)=6,0,IF(WEEKDAY(A29,2)=7,0,IF(WEEKDAY(A29,2)=2,MAX(0,MIN(5,IF($D$2=DATE(2017,1,1),Zusammenfassung!$F$2-SUM($E$7:E28),IF($D$2=DATE(2017,2,1),Zusammenfassung!$F$3-SUM($E$7:E28),IF($D$2=DATE(2017,3,1),Zusammenfassung!$F$4-SUM($E$7:E28),IF($D$2=DATE(2017,4,1),Zusammenfassung!$F$5-SUM($E$7:E28),IF($D$2=DATE(2017,5,1),Zusammenfassung!$F$6-SUM($E$7:E28),IF($D$2=DATE(2017,6,1),Zusammenfassung!$F$7-SUM($E$7:E28),IF($D$2=DATE(2017,7,1),Zusammenfassung!$F$8-SUM($E$7:E28),IF($D$2=DATE(2017,8,1),Zusammenfassung!$F$9-SUM($E$7:E28),IF($D$2=DATE(2017,9,1),Zusammenfassung!$F$10-SUM($E$7:E28),IF($D$2=DATE(2017,10,1),Zusammenfassung!$F$11-SUM($E$7:E28),IF($D$2=DATE(2017,11,1),Zusammenfassung!$F$12-SUM($E$7:E28),IF($D$2=DATE(2017,12,1),Zusammenfassung!$F$13-SUM($E$7:E28),"")))))))))))))),IF(WEEKDAY(A29,2)=5,MAX(0,MIN(5,IF($D$2=DATE(2017,1,1),Zusammenfassung!$F$2-SUM($E$7:E28),IF($D$2=DATE(2017,2,1),Zusammenfassung!$F$3-SUM($E$7:E28),IF($D$2=DATE(2017,3,1),Zusammenfassung!$F$4-SUM($E$7:E28),IF($D$2=DATE(2017,4,1),Zusammenfassung!$F$5-SUM($E$7:E28),IF($D$2=DATE(2017,5,1),Zusammenfassung!$F$6-SUM($E$7:E28),IF($D$2=DATE(2017,6,1),Zusammenfassung!$F$7-SUM($E$7:E28),IF($D$2=DATE(2017,7,1),Zusammenfassung!$F$8-SUM($E$7:E28),IF($D$2=DATE(2017,8,1),Zusammenfassung!$F$9-SUM($E$7:E28),IF($D$2=DATE(2017,9,1),Zusammenfassung!$F$10-SUM($E$7:E28),IF($D$2=DATE(2017,10,1),Zusammenfassung!$F$11-SUM($E$7:E28),IF($D$2=DATE(2017,11,1),Zusammenfassung!$F$12-SUM($E$7:E28),IF($D$2=DATE(2017,12,1),Zusammenfassung!$F$13-SUM($E$7:E28),"")))))))))))))),0))))</f>
        <v>0</v>
      </c>
    </row>
    <row r="30" spans="1:5">
      <c r="A30" s="30">
        <f t="shared" si="3"/>
        <v>42759</v>
      </c>
      <c r="B30" s="31" t="str">
        <f t="shared" si="0"/>
        <v/>
      </c>
      <c r="C30" s="31" t="str">
        <f t="shared" si="1"/>
        <v/>
      </c>
      <c r="D30" s="31" t="str">
        <f t="shared" si="2"/>
        <v/>
      </c>
      <c r="E30" s="38">
        <f>IF(WEEKDAY(A30,2)=6,0,IF(WEEKDAY(A30,2)=7,0,IF(WEEKDAY(A30,2)=2,MAX(0,MIN(5,IF($D$2=DATE(2017,1,1),Zusammenfassung!$F$2-SUM($E$7:E29),IF($D$2=DATE(2017,2,1),Zusammenfassung!$F$3-SUM($E$7:E29),IF($D$2=DATE(2017,3,1),Zusammenfassung!$F$4-SUM($E$7:E29),IF($D$2=DATE(2017,4,1),Zusammenfassung!$F$5-SUM($E$7:E29),IF($D$2=DATE(2017,5,1),Zusammenfassung!$F$6-SUM($E$7:E29),IF($D$2=DATE(2017,6,1),Zusammenfassung!$F$7-SUM($E$7:E29),IF($D$2=DATE(2017,7,1),Zusammenfassung!$F$8-SUM($E$7:E29),IF($D$2=DATE(2017,8,1),Zusammenfassung!$F$9-SUM($E$7:E29),IF($D$2=DATE(2017,9,1),Zusammenfassung!$F$10-SUM($E$7:E29),IF($D$2=DATE(2017,10,1),Zusammenfassung!$F$11-SUM($E$7:E29),IF($D$2=DATE(2017,11,1),Zusammenfassung!$F$12-SUM($E$7:E29),IF($D$2=DATE(2017,12,1),Zusammenfassung!$F$13-SUM($E$7:E29),"")))))))))))))),IF(WEEKDAY(A30,2)=5,MAX(0,MIN(5,IF($D$2=DATE(2017,1,1),Zusammenfassung!$F$2-SUM($E$7:E29),IF($D$2=DATE(2017,2,1),Zusammenfassung!$F$3-SUM($E$7:E29),IF($D$2=DATE(2017,3,1),Zusammenfassung!$F$4-SUM($E$7:E29),IF($D$2=DATE(2017,4,1),Zusammenfassung!$F$5-SUM($E$7:E29),IF($D$2=DATE(2017,5,1),Zusammenfassung!$F$6-SUM($E$7:E29),IF($D$2=DATE(2017,6,1),Zusammenfassung!$F$7-SUM($E$7:E29),IF($D$2=DATE(2017,7,1),Zusammenfassung!$F$8-SUM($E$7:E29),IF($D$2=DATE(2017,8,1),Zusammenfassung!$F$9-SUM($E$7:E29),IF($D$2=DATE(2017,9,1),Zusammenfassung!$F$10-SUM($E$7:E29),IF($D$2=DATE(2017,10,1),Zusammenfassung!$F$11-SUM($E$7:E29),IF($D$2=DATE(2017,11,1),Zusammenfassung!$F$12-SUM($E$7:E29),IF($D$2=DATE(2017,12,1),Zusammenfassung!$F$13-SUM($E$7:E29),"")))))))))))))),0))))</f>
        <v>0</v>
      </c>
    </row>
    <row r="31" spans="1:5">
      <c r="A31" s="30">
        <f t="shared" si="3"/>
        <v>42760</v>
      </c>
      <c r="B31" s="31" t="str">
        <f t="shared" si="0"/>
        <v/>
      </c>
      <c r="C31" s="31" t="str">
        <f t="shared" si="1"/>
        <v/>
      </c>
      <c r="D31" s="31" t="str">
        <f t="shared" si="2"/>
        <v/>
      </c>
      <c r="E31" s="38">
        <f>IF(WEEKDAY(A31,2)=6,0,IF(WEEKDAY(A31,2)=7,0,IF(WEEKDAY(A31,2)=2,MAX(0,MIN(5,IF($D$2=DATE(2017,1,1),Zusammenfassung!$F$2-SUM($E$7:E30),IF($D$2=DATE(2017,2,1),Zusammenfassung!$F$3-SUM($E$7:E30),IF($D$2=DATE(2017,3,1),Zusammenfassung!$F$4-SUM($E$7:E30),IF($D$2=DATE(2017,4,1),Zusammenfassung!$F$5-SUM($E$7:E30),IF($D$2=DATE(2017,5,1),Zusammenfassung!$F$6-SUM($E$7:E30),IF($D$2=DATE(2017,6,1),Zusammenfassung!$F$7-SUM($E$7:E30),IF($D$2=DATE(2017,7,1),Zusammenfassung!$F$8-SUM($E$7:E30),IF($D$2=DATE(2017,8,1),Zusammenfassung!$F$9-SUM($E$7:E30),IF($D$2=DATE(2017,9,1),Zusammenfassung!$F$10-SUM($E$7:E30),IF($D$2=DATE(2017,10,1),Zusammenfassung!$F$11-SUM($E$7:E30),IF($D$2=DATE(2017,11,1),Zusammenfassung!$F$12-SUM($E$7:E30),IF($D$2=DATE(2017,12,1),Zusammenfassung!$F$13-SUM($E$7:E30),"")))))))))))))),IF(WEEKDAY(A31,2)=5,MAX(0,MIN(5,IF($D$2=DATE(2017,1,1),Zusammenfassung!$F$2-SUM($E$7:E30),IF($D$2=DATE(2017,2,1),Zusammenfassung!$F$3-SUM($E$7:E30),IF($D$2=DATE(2017,3,1),Zusammenfassung!$F$4-SUM($E$7:E30),IF($D$2=DATE(2017,4,1),Zusammenfassung!$F$5-SUM($E$7:E30),IF($D$2=DATE(2017,5,1),Zusammenfassung!$F$6-SUM($E$7:E30),IF($D$2=DATE(2017,6,1),Zusammenfassung!$F$7-SUM($E$7:E30),IF($D$2=DATE(2017,7,1),Zusammenfassung!$F$8-SUM($E$7:E30),IF($D$2=DATE(2017,8,1),Zusammenfassung!$F$9-SUM($E$7:E30),IF($D$2=DATE(2017,9,1),Zusammenfassung!$F$10-SUM($E$7:E30),IF($D$2=DATE(2017,10,1),Zusammenfassung!$F$11-SUM($E$7:E30),IF($D$2=DATE(2017,11,1),Zusammenfassung!$F$12-SUM($E$7:E30),IF($D$2=DATE(2017,12,1),Zusammenfassung!$F$13-SUM($E$7:E30),"")))))))))))))),0))))</f>
        <v>0</v>
      </c>
    </row>
    <row r="32" spans="1:5">
      <c r="A32" s="30">
        <f t="shared" si="3"/>
        <v>42761</v>
      </c>
      <c r="B32" s="31" t="str">
        <f t="shared" si="0"/>
        <v/>
      </c>
      <c r="C32" s="31" t="str">
        <f t="shared" si="1"/>
        <v/>
      </c>
      <c r="D32" s="31" t="str">
        <f t="shared" si="2"/>
        <v/>
      </c>
      <c r="E32" s="38">
        <f>IF(WEEKDAY(A32,2)=6,0,IF(WEEKDAY(A32,2)=7,0,IF(WEEKDAY(A32,2)=2,MAX(0,MIN(5,IF($D$2=DATE(2017,1,1),Zusammenfassung!$F$2-SUM($E$7:E31),IF($D$2=DATE(2017,2,1),Zusammenfassung!$F$3-SUM($E$7:E31),IF($D$2=DATE(2017,3,1),Zusammenfassung!$F$4-SUM($E$7:E31),IF($D$2=DATE(2017,4,1),Zusammenfassung!$F$5-SUM($E$7:E31),IF($D$2=DATE(2017,5,1),Zusammenfassung!$F$6-SUM($E$7:E31),IF($D$2=DATE(2017,6,1),Zusammenfassung!$F$7-SUM($E$7:E31),IF($D$2=DATE(2017,7,1),Zusammenfassung!$F$8-SUM($E$7:E31),IF($D$2=DATE(2017,8,1),Zusammenfassung!$F$9-SUM($E$7:E31),IF($D$2=DATE(2017,9,1),Zusammenfassung!$F$10-SUM($E$7:E31),IF($D$2=DATE(2017,10,1),Zusammenfassung!$F$11-SUM($E$7:E31),IF($D$2=DATE(2017,11,1),Zusammenfassung!$F$12-SUM($E$7:E31),IF($D$2=DATE(2017,12,1),Zusammenfassung!$F$13-SUM($E$7:E31),"")))))))))))))),IF(WEEKDAY(A32,2)=5,MAX(0,MIN(5,IF($D$2=DATE(2017,1,1),Zusammenfassung!$F$2-SUM($E$7:E31),IF($D$2=DATE(2017,2,1),Zusammenfassung!$F$3-SUM($E$7:E31),IF($D$2=DATE(2017,3,1),Zusammenfassung!$F$4-SUM($E$7:E31),IF($D$2=DATE(2017,4,1),Zusammenfassung!$F$5-SUM($E$7:E31),IF($D$2=DATE(2017,5,1),Zusammenfassung!$F$6-SUM($E$7:E31),IF($D$2=DATE(2017,6,1),Zusammenfassung!$F$7-SUM($E$7:E31),IF($D$2=DATE(2017,7,1),Zusammenfassung!$F$8-SUM($E$7:E31),IF($D$2=DATE(2017,8,1),Zusammenfassung!$F$9-SUM($E$7:E31),IF($D$2=DATE(2017,9,1),Zusammenfassung!$F$10-SUM($E$7:E31),IF($D$2=DATE(2017,10,1),Zusammenfassung!$F$11-SUM($E$7:E31),IF($D$2=DATE(2017,11,1),Zusammenfassung!$F$12-SUM($E$7:E31),IF($D$2=DATE(2017,12,1),Zusammenfassung!$F$13-SUM($E$7:E31),"")))))))))))))),0))))</f>
        <v>0</v>
      </c>
    </row>
    <row r="33" spans="1:5">
      <c r="A33" s="30">
        <f t="shared" si="3"/>
        <v>42762</v>
      </c>
      <c r="B33" s="31" t="str">
        <f t="shared" si="0"/>
        <v/>
      </c>
      <c r="C33" s="31" t="str">
        <f t="shared" si="1"/>
        <v/>
      </c>
      <c r="D33" s="31" t="str">
        <f t="shared" si="2"/>
        <v/>
      </c>
      <c r="E33" s="38">
        <f>IF(WEEKDAY(A33,2)=6,0,IF(WEEKDAY(A33,2)=7,0,IF(WEEKDAY(A33,2)=2,MAX(0,MIN(5,IF($D$2=DATE(2017,1,1),Zusammenfassung!$F$2-SUM($E$7:E32),IF($D$2=DATE(2017,2,1),Zusammenfassung!$F$3-SUM($E$7:E32),IF($D$2=DATE(2017,3,1),Zusammenfassung!$F$4-SUM($E$7:E32),IF($D$2=DATE(2017,4,1),Zusammenfassung!$F$5-SUM($E$7:E32),IF($D$2=DATE(2017,5,1),Zusammenfassung!$F$6-SUM($E$7:E32),IF($D$2=DATE(2017,6,1),Zusammenfassung!$F$7-SUM($E$7:E32),IF($D$2=DATE(2017,7,1),Zusammenfassung!$F$8-SUM($E$7:E32),IF($D$2=DATE(2017,8,1),Zusammenfassung!$F$9-SUM($E$7:E32),IF($D$2=DATE(2017,9,1),Zusammenfassung!$F$10-SUM($E$7:E32),IF($D$2=DATE(2017,10,1),Zusammenfassung!$F$11-SUM($E$7:E32),IF($D$2=DATE(2017,11,1),Zusammenfassung!$F$12-SUM($E$7:E32),IF($D$2=DATE(2017,12,1),Zusammenfassung!$F$13-SUM($E$7:E32),"")))))))))))))),IF(WEEKDAY(A33,2)=5,MAX(0,MIN(5,IF($D$2=DATE(2017,1,1),Zusammenfassung!$F$2-SUM($E$7:E32),IF($D$2=DATE(2017,2,1),Zusammenfassung!$F$3-SUM($E$7:E32),IF($D$2=DATE(2017,3,1),Zusammenfassung!$F$4-SUM($E$7:E32),IF($D$2=DATE(2017,4,1),Zusammenfassung!$F$5-SUM($E$7:E32),IF($D$2=DATE(2017,5,1),Zusammenfassung!$F$6-SUM($E$7:E32),IF($D$2=DATE(2017,6,1),Zusammenfassung!$F$7-SUM($E$7:E32),IF($D$2=DATE(2017,7,1),Zusammenfassung!$F$8-SUM($E$7:E32),IF($D$2=DATE(2017,8,1),Zusammenfassung!$F$9-SUM($E$7:E32),IF($D$2=DATE(2017,9,1),Zusammenfassung!$F$10-SUM($E$7:E32),IF($D$2=DATE(2017,10,1),Zusammenfassung!$F$11-SUM($E$7:E32),IF($D$2=DATE(2017,11,1),Zusammenfassung!$F$12-SUM($E$7:E32),IF($D$2=DATE(2017,12,1),Zusammenfassung!$F$13-SUM($E$7:E32),"")))))))))))))),0))))</f>
        <v>0</v>
      </c>
    </row>
    <row r="34" spans="1:5">
      <c r="A34" s="30">
        <f t="shared" si="3"/>
        <v>42763</v>
      </c>
      <c r="B34" s="31" t="str">
        <f t="shared" si="0"/>
        <v/>
      </c>
      <c r="C34" s="31" t="str">
        <f t="shared" si="1"/>
        <v/>
      </c>
      <c r="D34" s="31" t="str">
        <f t="shared" si="2"/>
        <v/>
      </c>
      <c r="E34" s="38">
        <f>IF(WEEKDAY(A34,2)=6,0,IF(WEEKDAY(A34,2)=7,0,IF(WEEKDAY(A34,2)=2,MAX(0,MIN(5,IF($D$2=DATE(2017,1,1),Zusammenfassung!$F$2-SUM($E$7:E33),IF($D$2=DATE(2017,2,1),Zusammenfassung!$F$3-SUM($E$7:E33),IF($D$2=DATE(2017,3,1),Zusammenfassung!$F$4-SUM($E$7:E33),IF($D$2=DATE(2017,4,1),Zusammenfassung!$F$5-SUM($E$7:E33),IF($D$2=DATE(2017,5,1),Zusammenfassung!$F$6-SUM($E$7:E33),IF($D$2=DATE(2017,6,1),Zusammenfassung!$F$7-SUM($E$7:E33),IF($D$2=DATE(2017,7,1),Zusammenfassung!$F$8-SUM($E$7:E33),IF($D$2=DATE(2017,8,1),Zusammenfassung!$F$9-SUM($E$7:E33),IF($D$2=DATE(2017,9,1),Zusammenfassung!$F$10-SUM($E$7:E33),IF($D$2=DATE(2017,10,1),Zusammenfassung!$F$11-SUM($E$7:E33),IF($D$2=DATE(2017,11,1),Zusammenfassung!$F$12-SUM($E$7:E33),IF($D$2=DATE(2017,12,1),Zusammenfassung!$F$13-SUM($E$7:E33),"")))))))))))))),IF(WEEKDAY(A34,2)=5,MAX(0,MIN(5,IF($D$2=DATE(2017,1,1),Zusammenfassung!$F$2-SUM($E$7:E33),IF($D$2=DATE(2017,2,1),Zusammenfassung!$F$3-SUM($E$7:E33),IF($D$2=DATE(2017,3,1),Zusammenfassung!$F$4-SUM($E$7:E33),IF($D$2=DATE(2017,4,1),Zusammenfassung!$F$5-SUM($E$7:E33),IF($D$2=DATE(2017,5,1),Zusammenfassung!$F$6-SUM($E$7:E33),IF($D$2=DATE(2017,6,1),Zusammenfassung!$F$7-SUM($E$7:E33),IF($D$2=DATE(2017,7,1),Zusammenfassung!$F$8-SUM($E$7:E33),IF($D$2=DATE(2017,8,1),Zusammenfassung!$F$9-SUM($E$7:E33),IF($D$2=DATE(2017,9,1),Zusammenfassung!$F$10-SUM($E$7:E33),IF($D$2=DATE(2017,10,1),Zusammenfassung!$F$11-SUM($E$7:E33),IF($D$2=DATE(2017,11,1),Zusammenfassung!$F$12-SUM($E$7:E33),IF($D$2=DATE(2017,12,1),Zusammenfassung!$F$13-SUM($E$7:E33),"")))))))))))))),0))))</f>
        <v>0</v>
      </c>
    </row>
    <row r="35" spans="1:5">
      <c r="A35" s="30">
        <f t="shared" si="3"/>
        <v>42764</v>
      </c>
      <c r="B35" s="31" t="str">
        <f t="shared" si="0"/>
        <v/>
      </c>
      <c r="C35" s="31" t="str">
        <f t="shared" si="1"/>
        <v/>
      </c>
      <c r="D35" s="31" t="str">
        <f t="shared" si="2"/>
        <v/>
      </c>
      <c r="E35" s="38">
        <f>IF(WEEKDAY(A35,2)=6,0,IF(WEEKDAY(A35,2)=7,0,IF(WEEKDAY(A35,2)=2,MAX(0,MIN(5,IF($D$2=DATE(2017,1,1),Zusammenfassung!$F$2-SUM($E$7:E34),IF($D$2=DATE(2017,2,1),Zusammenfassung!$F$3-SUM($E$7:E34),IF($D$2=DATE(2017,3,1),Zusammenfassung!$F$4-SUM($E$7:E34),IF($D$2=DATE(2017,4,1),Zusammenfassung!$F$5-SUM($E$7:E34),IF($D$2=DATE(2017,5,1),Zusammenfassung!$F$6-SUM($E$7:E34),IF($D$2=DATE(2017,6,1),Zusammenfassung!$F$7-SUM($E$7:E34),IF($D$2=DATE(2017,7,1),Zusammenfassung!$F$8-SUM($E$7:E34),IF($D$2=DATE(2017,8,1),Zusammenfassung!$F$9-SUM($E$7:E34),IF($D$2=DATE(2017,9,1),Zusammenfassung!$F$10-SUM($E$7:E34),IF($D$2=DATE(2017,10,1),Zusammenfassung!$F$11-SUM($E$7:E34),IF($D$2=DATE(2017,11,1),Zusammenfassung!$F$12-SUM($E$7:E34),IF($D$2=DATE(2017,12,1),Zusammenfassung!$F$13-SUM($E$7:E34),"")))))))))))))),IF(WEEKDAY(A35,2)=5,MAX(0,MIN(5,IF($D$2=DATE(2017,1,1),Zusammenfassung!$F$2-SUM($E$7:E34),IF($D$2=DATE(2017,2,1),Zusammenfassung!$F$3-SUM($E$7:E34),IF($D$2=DATE(2017,3,1),Zusammenfassung!$F$4-SUM($E$7:E34),IF($D$2=DATE(2017,4,1),Zusammenfassung!$F$5-SUM($E$7:E34),IF($D$2=DATE(2017,5,1),Zusammenfassung!$F$6-SUM($E$7:E34),IF($D$2=DATE(2017,6,1),Zusammenfassung!$F$7-SUM($E$7:E34),IF($D$2=DATE(2017,7,1),Zusammenfassung!$F$8-SUM($E$7:E34),IF($D$2=DATE(2017,8,1),Zusammenfassung!$F$9-SUM($E$7:E34),IF($D$2=DATE(2017,9,1),Zusammenfassung!$F$10-SUM($E$7:E34),IF($D$2=DATE(2017,10,1),Zusammenfassung!$F$11-SUM($E$7:E34),IF($D$2=DATE(2017,11,1),Zusammenfassung!$F$12-SUM($E$7:E34),IF($D$2=DATE(2017,12,1),Zusammenfassung!$F$13-SUM($E$7:E34),"")))))))))))))),0))))</f>
        <v>0</v>
      </c>
    </row>
    <row r="36" spans="1:5">
      <c r="A36" s="30">
        <f t="shared" si="3"/>
        <v>42765</v>
      </c>
      <c r="B36" s="31" t="str">
        <f t="shared" si="0"/>
        <v/>
      </c>
      <c r="C36" s="31" t="str">
        <f t="shared" si="1"/>
        <v/>
      </c>
      <c r="D36" s="31" t="str">
        <f t="shared" si="2"/>
        <v/>
      </c>
      <c r="E36" s="38">
        <f>IF(WEEKDAY(A36,2)=6,0,IF(WEEKDAY(A36,2)=7,0,IF(WEEKDAY(A36,2)=2,MAX(0,MIN(5,IF($D$2=DATE(2017,1,1),Zusammenfassung!$F$2-SUM($E$7:E35),IF($D$2=DATE(2017,2,1),Zusammenfassung!$F$3-SUM($E$7:E35),IF($D$2=DATE(2017,3,1),Zusammenfassung!$F$4-SUM($E$7:E35),IF($D$2=DATE(2017,4,1),Zusammenfassung!$F$5-SUM($E$7:E35),IF($D$2=DATE(2017,5,1),Zusammenfassung!$F$6-SUM($E$7:E35),IF($D$2=DATE(2017,6,1),Zusammenfassung!$F$7-SUM($E$7:E35),IF($D$2=DATE(2017,7,1),Zusammenfassung!$F$8-SUM($E$7:E35),IF($D$2=DATE(2017,8,1),Zusammenfassung!$F$9-SUM($E$7:E35),IF($D$2=DATE(2017,9,1),Zusammenfassung!$F$10-SUM($E$7:E35),IF($D$2=DATE(2017,10,1),Zusammenfassung!$F$11-SUM($E$7:E35),IF($D$2=DATE(2017,11,1),Zusammenfassung!$F$12-SUM($E$7:E35),IF($D$2=DATE(2017,12,1),Zusammenfassung!$F$13-SUM($E$7:E35),"")))))))))))))),IF(WEEKDAY(A36,2)=5,MAX(0,MIN(5,IF($D$2=DATE(2017,1,1),Zusammenfassung!$F$2-SUM($E$7:E35),IF($D$2=DATE(2017,2,1),Zusammenfassung!$F$3-SUM($E$7:E35),IF($D$2=DATE(2017,3,1),Zusammenfassung!$F$4-SUM($E$7:E35),IF($D$2=DATE(2017,4,1),Zusammenfassung!$F$5-SUM($E$7:E35),IF($D$2=DATE(2017,5,1),Zusammenfassung!$F$6-SUM($E$7:E35),IF($D$2=DATE(2017,6,1),Zusammenfassung!$F$7-SUM($E$7:E35),IF($D$2=DATE(2017,7,1),Zusammenfassung!$F$8-SUM($E$7:E35),IF($D$2=DATE(2017,8,1),Zusammenfassung!$F$9-SUM($E$7:E35),IF($D$2=DATE(2017,9,1),Zusammenfassung!$F$10-SUM($E$7:E35),IF($D$2=DATE(2017,10,1),Zusammenfassung!$F$11-SUM($E$7:E35),IF($D$2=DATE(2017,11,1),Zusammenfassung!$F$12-SUM($E$7:E35),IF($D$2=DATE(2017,12,1),Zusammenfassung!$F$13-SUM($E$7:E35),"")))))))))))))),0))))</f>
        <v>0</v>
      </c>
    </row>
    <row r="37" spans="1:5">
      <c r="A37" s="30">
        <f t="shared" si="3"/>
        <v>42766</v>
      </c>
      <c r="B37" s="31" t="str">
        <f t="shared" si="0"/>
        <v/>
      </c>
      <c r="C37" s="31" t="str">
        <f t="shared" si="1"/>
        <v/>
      </c>
      <c r="D37" s="31" t="str">
        <f t="shared" si="2"/>
        <v/>
      </c>
      <c r="E37" s="38">
        <f>IF(WEEKDAY(A37,2)=6,0,IF(WEEKDAY(A37,2)=7,0,IF(WEEKDAY(A37,2)=2,MAX(0,MIN(5,IF($D$2=DATE(2017,1,1),Zusammenfassung!$F$2-SUM($E$7:E36),IF($D$2=DATE(2017,2,1),Zusammenfassung!$F$3-SUM($E$7:E36),IF($D$2=DATE(2017,3,1),Zusammenfassung!$F$4-SUM($E$7:E36),IF($D$2=DATE(2017,4,1),Zusammenfassung!$F$5-SUM($E$7:E36),IF($D$2=DATE(2017,5,1),Zusammenfassung!$F$6-SUM($E$7:E36),IF($D$2=DATE(2017,6,1),Zusammenfassung!$F$7-SUM($E$7:E36),IF($D$2=DATE(2017,7,1),Zusammenfassung!$F$8-SUM($E$7:E36),IF($D$2=DATE(2017,8,1),Zusammenfassung!$F$9-SUM($E$7:E36),IF($D$2=DATE(2017,9,1),Zusammenfassung!$F$10-SUM($E$7:E36),IF($D$2=DATE(2017,10,1),Zusammenfassung!$F$11-SUM($E$7:E36),IF($D$2=DATE(2017,11,1),Zusammenfassung!$F$12-SUM($E$7:E36),IF($D$2=DATE(2017,12,1),Zusammenfassung!$F$13-SUM($E$7:E36),"")))))))))))))),IF(WEEKDAY(A37,2)=5,MAX(0,MIN(5,IF($D$2=DATE(2017,1,1),Zusammenfassung!$F$2-SUM($E$7:E36),IF($D$2=DATE(2017,2,1),Zusammenfassung!$F$3-SUM($E$7:E36),IF($D$2=DATE(2017,3,1),Zusammenfassung!$F$4-SUM($E$7:E36),IF($D$2=DATE(2017,4,1),Zusammenfassung!$F$5-SUM($E$7:E36),IF($D$2=DATE(2017,5,1),Zusammenfassung!$F$6-SUM($E$7:E36),IF($D$2=DATE(2017,6,1),Zusammenfassung!$F$7-SUM($E$7:E36),IF($D$2=DATE(2017,7,1),Zusammenfassung!$F$8-SUM($E$7:E36),IF($D$2=DATE(2017,8,1),Zusammenfassung!$F$9-SUM($E$7:E36),IF($D$2=DATE(2017,9,1),Zusammenfassung!$F$10-SUM($E$7:E36),IF($D$2=DATE(2017,10,1),Zusammenfassung!$F$11-SUM($E$7:E36),IF($D$2=DATE(2017,11,1),Zusammenfassung!$F$12-SUM($E$7:E36),IF($D$2=DATE(2017,12,1),Zusammenfassung!$F$13-SUM($E$7:E36),"")))))))))))))),0))))</f>
        <v>0</v>
      </c>
    </row>
    <row r="38" spans="1:5">
      <c r="A38" s="33" t="s">
        <v>36</v>
      </c>
      <c r="B38" s="33"/>
      <c r="C38" s="33"/>
      <c r="D38" s="33"/>
      <c r="E38" s="39">
        <f>SUM(E7:E37)</f>
        <v>0</v>
      </c>
    </row>
    <row r="39" spans="1:5">
      <c r="A39" s="25"/>
      <c r="B39" s="25"/>
      <c r="C39" s="25"/>
      <c r="D39" s="25"/>
      <c r="E39" s="25"/>
    </row>
    <row r="40" spans="1:5">
      <c r="A40" s="25"/>
      <c r="B40" s="25"/>
      <c r="C40" s="25"/>
      <c r="D40" s="25"/>
      <c r="E40" s="25"/>
    </row>
    <row r="41" spans="1:5">
      <c r="A41" s="25"/>
      <c r="B41" s="25"/>
      <c r="C41" s="23"/>
      <c r="D41" s="23"/>
      <c r="E41" s="23"/>
    </row>
    <row r="42" spans="1:5" ht="17" customHeight="1" thickBot="1">
      <c r="A42" s="35" t="s">
        <v>37</v>
      </c>
      <c r="B42" s="36">
        <f ca="1">TODAY()</f>
        <v>43447</v>
      </c>
      <c r="C42" s="37"/>
      <c r="D42" s="37"/>
      <c r="E42" s="37"/>
    </row>
    <row r="43" spans="1:5">
      <c r="A43" s="23"/>
      <c r="B43" s="23"/>
      <c r="C43" s="23"/>
      <c r="D43" s="23"/>
      <c r="E43" s="23"/>
    </row>
    <row r="44" spans="1:5">
      <c r="A44" s="23"/>
      <c r="B44" s="23"/>
      <c r="C44" s="23"/>
      <c r="D44" s="23"/>
      <c r="E44" s="23"/>
    </row>
    <row r="45" spans="1:5">
      <c r="A45" s="23"/>
      <c r="B45" s="23"/>
      <c r="C45" s="23"/>
      <c r="D45" s="23"/>
      <c r="E45" s="23"/>
    </row>
  </sheetData>
  <phoneticPr fontId="2" type="noConversion"/>
  <conditionalFormatting sqref="E7:E37">
    <cfRule type="cellIs" dxfId="15" priority="1" operator="equal">
      <formula>0</formula>
    </cfRule>
  </conditionalFormatting>
  <conditionalFormatting sqref="B7:D37">
    <cfRule type="cellIs" dxfId="14" priority="2" operator="equal">
      <formula>0</formula>
    </cfRule>
    <cfRule type="cellIs" dxfId="13" priority="2" operator="equal">
      <formula>0</formula>
    </cfRule>
  </conditionalFormatting>
  <pageMargins left="0.7" right="0.7" top="0.78740157499999996" bottom="0.78740157499999996" header="0.3" footer="0.3"/>
  <pageSetup paperSize="9" orientation="portrait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39"/>
  <sheetViews>
    <sheetView workbookViewId="0">
      <selection activeCell="H9" sqref="H9"/>
    </sheetView>
  </sheetViews>
  <sheetFormatPr baseColWidth="10" defaultRowHeight="16"/>
  <cols>
    <col min="1" max="1" width="24.33203125" style="1" bestFit="1" customWidth="1"/>
    <col min="2" max="5" width="9.1640625" style="1" customWidth="1"/>
    <col min="6" max="6" width="9" style="1" bestFit="1" customWidth="1"/>
    <col min="7" max="7" width="10.6640625" style="1" customWidth="1"/>
    <col min="8" max="8" width="12.5" style="1" customWidth="1"/>
    <col min="9" max="9" width="9.33203125" style="1" bestFit="1" customWidth="1"/>
  </cols>
  <sheetData>
    <row r="1" spans="1:13">
      <c r="A1" s="22">
        <f>A8</f>
        <v>43466</v>
      </c>
      <c r="B1" s="7"/>
      <c r="C1" s="7"/>
      <c r="D1" s="7"/>
      <c r="E1" s="7"/>
      <c r="F1" s="7"/>
      <c r="G1" s="7"/>
      <c r="H1" s="8" t="s">
        <v>74</v>
      </c>
      <c r="I1" s="75"/>
    </row>
    <row r="2" spans="1:13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74"/>
    </row>
    <row r="3" spans="1:13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13">
      <c r="A4" s="7"/>
      <c r="B4" s="7"/>
      <c r="C4" s="7"/>
      <c r="D4" s="7"/>
      <c r="E4" s="7"/>
      <c r="F4" s="7"/>
      <c r="G4" s="7"/>
      <c r="H4" s="7"/>
      <c r="I4" s="7"/>
    </row>
    <row r="5" spans="1:13">
      <c r="A5" s="8" t="s">
        <v>16</v>
      </c>
      <c r="B5" s="9">
        <f>(Vorgabe!B7+Vorgabe!B8)-COUNTIF(B8:B38,"U")</f>
        <v>0</v>
      </c>
      <c r="C5" s="7"/>
      <c r="D5" s="7"/>
      <c r="E5" s="7"/>
      <c r="F5" s="7"/>
      <c r="G5" s="9"/>
      <c r="H5" s="8" t="s">
        <v>17</v>
      </c>
      <c r="I5" s="9">
        <f>Vorgabe!B6</f>
        <v>0</v>
      </c>
      <c r="M5" s="60"/>
    </row>
    <row r="6" spans="1:13">
      <c r="A6" s="7"/>
      <c r="B6" s="7"/>
      <c r="C6" s="7"/>
      <c r="D6" s="7"/>
      <c r="E6" s="7"/>
      <c r="F6" s="7"/>
      <c r="G6" s="7"/>
      <c r="H6" s="7"/>
      <c r="I6" s="7"/>
    </row>
    <row r="7" spans="1:13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13">
      <c r="A8" s="12">
        <f>Vorgabe!B4</f>
        <v>43466</v>
      </c>
      <c r="B8" s="44" t="str">
        <f>IF(A8="","",IF(COUNTIF(Vorgabe!$J$1:$J$28,A8),Vorgabe!$C$15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>F</v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IF(A8="","",IF(OR(B8="K",B8="U",B8="SU"),(IF($I$1="",Vorgabe!$E$1,$I$1)/IF($I$2="",COUNTIF(Vorgabe!$E$6:$E$12,Vorgabe!$F$2),$I$2)*24),IF(C8="",0,(E8-C8-D8)*24)))</f>
        <v>0</v>
      </c>
      <c r="G8" s="17">
        <f>IF(A8="","",IF(OR(B8="F",B8="x"),0,IF($I$1="",Vorgabe!$E$1,$I$1)/IF($I$2="",COUNTIF(Vorgabe!$E$6:$E$12,Vorgabe!$F$2),$I$2)))</f>
        <v>0</v>
      </c>
      <c r="H8" s="18">
        <f>IF(A8="","",F8-G8*24)</f>
        <v>0</v>
      </c>
      <c r="I8" s="18">
        <f ca="1">IF(A8="","",IF(A8&gt;TODAY(),I5,H8+I5))</f>
        <v>0</v>
      </c>
    </row>
    <row r="9" spans="1:13">
      <c r="A9" s="5">
        <f t="shared" ref="A9:A35" si="0">A8+1</f>
        <v>43467</v>
      </c>
      <c r="B9" s="44"/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IF(A9="","",IF(OR(B9="K",B9="U",B9="SU"),(IF($I$1="",Vorgabe!$E$1,$I$1)/IF($I$2="",COUNTIF(Vorgabe!$E$6:$E$12,Vorgabe!$F$2),$I$2)*24),IF(C9="",0,(E9-C9-D9)*24)))</f>
        <v>0</v>
      </c>
      <c r="G9" s="17">
        <f>IF(A9="","",IF(OR(B9="F",B9="x"),0,IF($I$1="",Vorgabe!$E$1,$I$1)/IF($I$2="",COUNTIF(Vorgabe!$E$6:$E$12,Vorgabe!$F$2),$I$2)))</f>
        <v>0.16666666666666669</v>
      </c>
      <c r="H9" s="18">
        <f t="shared" ref="H9:H38" si="1">IF(A9="","",F9-G9*24)</f>
        <v>-4</v>
      </c>
      <c r="I9" s="18">
        <f ca="1">IF(A9="","",IF(A9&gt;TODAY(),I8,H9+I8))</f>
        <v>0</v>
      </c>
    </row>
    <row r="10" spans="1:13">
      <c r="A10" s="5">
        <f t="shared" si="0"/>
        <v>43468</v>
      </c>
      <c r="B10" s="44"/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IF(A10="","",IF(OR(B10="K",B10="U",B10="SU"),(IF($I$1="",Vorgabe!$E$1,$I$1)/IF($I$2="",COUNTIF(Vorgabe!$E$6:$E$12,Vorgabe!$F$2),$I$2)*24),IF(C10="",0,(E10-C10-D10)*24)))</f>
        <v>0</v>
      </c>
      <c r="G10" s="17">
        <f>IF(A10="","",IF(OR(B10="F",B10="x"),0,IF($I$1="",Vorgabe!$E$1,$I$1)/IF($I$2="",COUNTIF(Vorgabe!$E$6:$E$12,Vorgabe!$F$2),$I$2)))</f>
        <v>0.16666666666666669</v>
      </c>
      <c r="H10" s="18">
        <f t="shared" si="1"/>
        <v>-4</v>
      </c>
      <c r="I10" s="18">
        <f t="shared" ref="I10:I38" ca="1" si="2">IF(A10="","",IF(A10&gt;TODAY(),I9,H10+I9))</f>
        <v>0</v>
      </c>
    </row>
    <row r="11" spans="1:13">
      <c r="A11" s="5">
        <f t="shared" si="0"/>
        <v>43469</v>
      </c>
      <c r="B11" s="44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/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IF(A11="","",IF(OR(B11="K",B11="U",B11="SU"),(IF($I$1="",Vorgabe!$E$1,$I$1)/IF($I$2="",COUNTIF(Vorgabe!$E$6:$E$12,Vorgabe!$F$2),$I$2)*24),IF(C11="",0,(E11-C11-D11)*24)))</f>
        <v>0</v>
      </c>
      <c r="G11" s="17">
        <f>IF(A11="","",IF(OR(B11="F",B11="x"),0,IF($I$1="",Vorgabe!$E$1,$I$1)/IF($I$2="",COUNTIF(Vorgabe!$E$6:$E$12,Vorgabe!$F$2),$I$2)))</f>
        <v>0.16666666666666669</v>
      </c>
      <c r="H11" s="18">
        <f t="shared" si="1"/>
        <v>-4</v>
      </c>
      <c r="I11" s="18">
        <f t="shared" ca="1" si="2"/>
        <v>0</v>
      </c>
    </row>
    <row r="12" spans="1:13">
      <c r="A12" s="5">
        <f t="shared" si="0"/>
        <v>43470</v>
      </c>
      <c r="B12" s="44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>x</v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IF(A12="","",IF(OR(B12="K",B12="U",B12="SU"),(IF($I$1="",Vorgabe!$E$1,$I$1)/IF($I$2="",COUNTIF(Vorgabe!$E$6:$E$12,Vorgabe!$F$2),$I$2)*24),IF(C12="",0,(E12-C12-D12)*24)))</f>
        <v>0</v>
      </c>
      <c r="G12" s="17">
        <f>IF(A12="","",IF(OR(B12="F",B12="x"),0,IF($I$1="",Vorgabe!$E$1,$I$1)/IF($I$2="",COUNTIF(Vorgabe!$E$6:$E$12,Vorgabe!$F$2),$I$2)))</f>
        <v>0</v>
      </c>
      <c r="H12" s="18">
        <f t="shared" si="1"/>
        <v>0</v>
      </c>
      <c r="I12" s="18">
        <f t="shared" ca="1" si="2"/>
        <v>0</v>
      </c>
    </row>
    <row r="13" spans="1:13">
      <c r="A13" s="5">
        <f t="shared" si="0"/>
        <v>43471</v>
      </c>
      <c r="B13" s="44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>x</v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IF(A13="","",IF(OR(B13="K",B13="U",B13="SU"),(IF($I$1="",Vorgabe!$E$1,$I$1)/IF($I$2="",COUNTIF(Vorgabe!$E$6:$E$12,Vorgabe!$F$2),$I$2)*24),IF(C13="",0,(E13-C13-D13)*24)))</f>
        <v>0</v>
      </c>
      <c r="G13" s="17">
        <f>IF(A13="","",IF(OR(B13="F",B13="x"),0,IF($I$1="",Vorgabe!$E$1,$I$1)/IF($I$2="",COUNTIF(Vorgabe!$E$6:$E$12,Vorgabe!$F$2),$I$2)))</f>
        <v>0</v>
      </c>
      <c r="H13" s="18">
        <f t="shared" si="1"/>
        <v>0</v>
      </c>
      <c r="I13" s="18">
        <f t="shared" ca="1" si="2"/>
        <v>0</v>
      </c>
    </row>
    <row r="14" spans="1:13">
      <c r="A14" s="5">
        <f t="shared" si="0"/>
        <v>43472</v>
      </c>
      <c r="B14" s="44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/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IF(A14="","",IF(OR(B14="K",B14="U",B14="SU"),(IF($I$1="",Vorgabe!$E$1,$I$1)/IF($I$2="",COUNTIF(Vorgabe!$E$6:$E$12,Vorgabe!$F$2),$I$2)*24),IF(C14="",0,(E14-C14-D14)*24)))</f>
        <v>0</v>
      </c>
      <c r="G14" s="17">
        <f>IF(A14="","",IF(OR(B14="F",B14="x"),0,IF($I$1="",Vorgabe!$E$1,$I$1)/IF($I$2="",COUNTIF(Vorgabe!$E$6:$E$12,Vorgabe!$F$2),$I$2)))</f>
        <v>0.16666666666666669</v>
      </c>
      <c r="H14" s="18">
        <f t="shared" si="1"/>
        <v>-4</v>
      </c>
      <c r="I14" s="18">
        <f t="shared" ca="1" si="2"/>
        <v>0</v>
      </c>
    </row>
    <row r="15" spans="1:13">
      <c r="A15" s="5">
        <f t="shared" si="0"/>
        <v>43473</v>
      </c>
      <c r="B15" s="44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/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IF(A15="","",IF(OR(B15="K",B15="U",B15="SU"),(IF($I$1="",Vorgabe!$E$1,$I$1)/IF($I$2="",COUNTIF(Vorgabe!$E$6:$E$12,Vorgabe!$F$2),$I$2)*24),IF(C15="",0,(E15-C15-D15)*24)))</f>
        <v>0</v>
      </c>
      <c r="G15" s="17">
        <f>IF(A15="","",IF(OR(B15="F",B15="x"),0,IF($I$1="",Vorgabe!$E$1,$I$1)/IF($I$2="",COUNTIF(Vorgabe!$E$6:$E$12,Vorgabe!$F$2),$I$2)))</f>
        <v>0.16666666666666669</v>
      </c>
      <c r="H15" s="18">
        <f t="shared" si="1"/>
        <v>-4</v>
      </c>
      <c r="I15" s="18">
        <f t="shared" ca="1" si="2"/>
        <v>0</v>
      </c>
    </row>
    <row r="16" spans="1:13">
      <c r="A16" s="5">
        <f t="shared" si="0"/>
        <v>43474</v>
      </c>
      <c r="B16" s="44"/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IF(A16="","",IF(OR(B16="K",B16="U",B16="SU"),(IF($I$1="",Vorgabe!$E$1,$I$1)/IF($I$2="",COUNTIF(Vorgabe!$E$6:$E$12,Vorgabe!$F$2),$I$2)*24),IF(C16="",0,(E16-C16-D16)*24)))</f>
        <v>0</v>
      </c>
      <c r="G16" s="17">
        <f>IF(A16="","",IF(OR(B16="F",B16="x"),0,IF($I$1="",Vorgabe!$E$1,$I$1)/IF($I$2="",COUNTIF(Vorgabe!$E$6:$E$12,Vorgabe!$F$2),$I$2)))</f>
        <v>0.16666666666666669</v>
      </c>
      <c r="H16" s="18">
        <f t="shared" si="1"/>
        <v>-4</v>
      </c>
      <c r="I16" s="18">
        <f t="shared" ca="1" si="2"/>
        <v>0</v>
      </c>
    </row>
    <row r="17" spans="1:9">
      <c r="A17" s="5">
        <f t="shared" si="0"/>
        <v>43475</v>
      </c>
      <c r="B17" s="44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/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IF(A17="","",IF(OR(B17="K",B17="U",B17="SU"),(IF($I$1="",Vorgabe!$E$1,$I$1)/IF($I$2="",COUNTIF(Vorgabe!$E$6:$E$12,Vorgabe!$F$2),$I$2)*24),IF(C17="",0,(E17-C17-D17)*24)))</f>
        <v>0</v>
      </c>
      <c r="G17" s="17">
        <f>IF(A17="","",IF(OR(B17="F",B17="x"),0,IF($I$1="",Vorgabe!$E$1,$I$1)/IF($I$2="",COUNTIF(Vorgabe!$E$6:$E$12,Vorgabe!$F$2),$I$2)))</f>
        <v>0.16666666666666669</v>
      </c>
      <c r="H17" s="18">
        <f t="shared" si="1"/>
        <v>-4</v>
      </c>
      <c r="I17" s="18">
        <f t="shared" ca="1" si="2"/>
        <v>0</v>
      </c>
    </row>
    <row r="18" spans="1:9">
      <c r="A18" s="5">
        <f t="shared" si="0"/>
        <v>43476</v>
      </c>
      <c r="B18" s="44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/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IF(A18="","",IF(OR(B18="K",B18="U",B18="SU"),(IF($I$1="",Vorgabe!$E$1,$I$1)/IF($I$2="",COUNTIF(Vorgabe!$E$6:$E$12,Vorgabe!$F$2),$I$2)*24),IF(C18="",0,(E18-C18-D18)*24)))</f>
        <v>0</v>
      </c>
      <c r="G18" s="17">
        <f>IF(A18="","",IF(OR(B18="F",B18="x"),0,IF($I$1="",Vorgabe!$E$1,$I$1)/IF($I$2="",COUNTIF(Vorgabe!$E$6:$E$12,Vorgabe!$F$2),$I$2)))</f>
        <v>0.16666666666666669</v>
      </c>
      <c r="H18" s="18">
        <f t="shared" si="1"/>
        <v>-4</v>
      </c>
      <c r="I18" s="18">
        <f t="shared" ca="1" si="2"/>
        <v>0</v>
      </c>
    </row>
    <row r="19" spans="1:9">
      <c r="A19" s="5">
        <f t="shared" si="0"/>
        <v>43477</v>
      </c>
      <c r="B19" s="44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>x</v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IF(A19="","",IF(OR(B19="K",B19="U",B19="SU"),(IF($I$1="",Vorgabe!$E$1,$I$1)/IF($I$2="",COUNTIF(Vorgabe!$E$6:$E$12,Vorgabe!$F$2),$I$2)*24),IF(C19="",0,(E19-C19-D19)*24)))</f>
        <v>0</v>
      </c>
      <c r="G19" s="17">
        <f>IF(A19="","",IF(OR(B19="F",B19="x"),0,IF($I$1="",Vorgabe!$E$1,$I$1)/IF($I$2="",COUNTIF(Vorgabe!$E$6:$E$12,Vorgabe!$F$2),$I$2)))</f>
        <v>0</v>
      </c>
      <c r="H19" s="18">
        <f t="shared" si="1"/>
        <v>0</v>
      </c>
      <c r="I19" s="18">
        <f t="shared" ca="1" si="2"/>
        <v>0</v>
      </c>
    </row>
    <row r="20" spans="1:9">
      <c r="A20" s="5">
        <f t="shared" si="0"/>
        <v>43478</v>
      </c>
      <c r="B20" s="44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>x</v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IF(A20="","",IF(OR(B20="K",B20="U",B20="SU"),(IF($I$1="",Vorgabe!$E$1,$I$1)/IF($I$2="",COUNTIF(Vorgabe!$E$6:$E$12,Vorgabe!$F$2),$I$2)*24),IF(C20="",0,(E20-C20-D20)*24)))</f>
        <v>0</v>
      </c>
      <c r="G20" s="17">
        <f>IF(A20="","",IF(OR(B20="F",B20="x"),0,IF($I$1="",Vorgabe!$E$1,$I$1)/IF($I$2="",COUNTIF(Vorgabe!$E$6:$E$12,Vorgabe!$F$2),$I$2)))</f>
        <v>0</v>
      </c>
      <c r="H20" s="18">
        <f t="shared" si="1"/>
        <v>0</v>
      </c>
      <c r="I20" s="18">
        <f t="shared" ca="1" si="2"/>
        <v>0</v>
      </c>
    </row>
    <row r="21" spans="1:9">
      <c r="A21" s="5">
        <f t="shared" si="0"/>
        <v>43479</v>
      </c>
      <c r="B21" s="44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/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IF(A21="","",IF(OR(B21="K",B21="U",B21="SU"),(IF($I$1="",Vorgabe!$E$1,$I$1)/IF($I$2="",COUNTIF(Vorgabe!$E$6:$E$12,Vorgabe!$F$2),$I$2)*24),IF(C21="",0,(E21-C21-D21)*24)))</f>
        <v>0</v>
      </c>
      <c r="G21" s="17">
        <f>IF(A21="","",IF(OR(B21="F",B21="x"),0,IF($I$1="",Vorgabe!$E$1,$I$1)/IF($I$2="",COUNTIF(Vorgabe!$E$6:$E$12,Vorgabe!$F$2),$I$2)))</f>
        <v>0.16666666666666669</v>
      </c>
      <c r="H21" s="18">
        <f t="shared" si="1"/>
        <v>-4</v>
      </c>
      <c r="I21" s="18">
        <f t="shared" ca="1" si="2"/>
        <v>0</v>
      </c>
    </row>
    <row r="22" spans="1:9">
      <c r="A22" s="5">
        <f t="shared" si="0"/>
        <v>43480</v>
      </c>
      <c r="B22" s="44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/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IF(A22="","",IF(OR(B22="K",B22="U",B22="SU"),(IF($I$1="",Vorgabe!$E$1,$I$1)/IF($I$2="",COUNTIF(Vorgabe!$E$6:$E$12,Vorgabe!$F$2),$I$2)*24),IF(C22="",0,(E22-C22-D22)*24)))</f>
        <v>0</v>
      </c>
      <c r="G22" s="17">
        <f>IF(A22="","",IF(OR(B22="F",B22="x"),0,IF($I$1="",Vorgabe!$E$1,$I$1)/IF($I$2="",COUNTIF(Vorgabe!$E$6:$E$12,Vorgabe!$F$2),$I$2)))</f>
        <v>0.16666666666666669</v>
      </c>
      <c r="H22" s="18">
        <f t="shared" si="1"/>
        <v>-4</v>
      </c>
      <c r="I22" s="18">
        <f t="shared" ca="1" si="2"/>
        <v>0</v>
      </c>
    </row>
    <row r="23" spans="1:9">
      <c r="A23" s="5">
        <f t="shared" si="0"/>
        <v>43481</v>
      </c>
      <c r="B23" s="44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/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IF(A23="","",IF(OR(B23="K",B23="U",B23="SU"),(IF($I$1="",Vorgabe!$E$1,$I$1)/IF($I$2="",COUNTIF(Vorgabe!$E$6:$E$12,Vorgabe!$F$2),$I$2)*24),IF(C23="",0,(E23-C23-D23)*24)))</f>
        <v>0</v>
      </c>
      <c r="G23" s="17">
        <f>IF(A23="","",IF(OR(B23="F",B23="x"),0,IF($I$1="",Vorgabe!$E$1,$I$1)/IF($I$2="",COUNTIF(Vorgabe!$E$6:$E$12,Vorgabe!$F$2),$I$2)))</f>
        <v>0.16666666666666669</v>
      </c>
      <c r="H23" s="18">
        <f t="shared" si="1"/>
        <v>-4</v>
      </c>
      <c r="I23" s="18">
        <f t="shared" ca="1" si="2"/>
        <v>0</v>
      </c>
    </row>
    <row r="24" spans="1:9">
      <c r="A24" s="5">
        <f t="shared" si="0"/>
        <v>43482</v>
      </c>
      <c r="B24" s="44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/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IF(A24="","",IF(OR(B24="K",B24="U",B24="SU"),(IF($I$1="",Vorgabe!$E$1,$I$1)/IF($I$2="",COUNTIF(Vorgabe!$E$6:$E$12,Vorgabe!$F$2),$I$2)*24),IF(C24="",0,(E24-C24-D24)*24)))</f>
        <v>0</v>
      </c>
      <c r="G24" s="17">
        <f>IF(A24="","",IF(OR(B24="F",B24="x"),0,IF($I$1="",Vorgabe!$E$1,$I$1)/IF($I$2="",COUNTIF(Vorgabe!$E$6:$E$12,Vorgabe!$F$2),$I$2)))</f>
        <v>0.16666666666666669</v>
      </c>
      <c r="H24" s="18">
        <f t="shared" si="1"/>
        <v>-4</v>
      </c>
      <c r="I24" s="18">
        <f t="shared" ca="1" si="2"/>
        <v>0</v>
      </c>
    </row>
    <row r="25" spans="1:9">
      <c r="A25" s="5">
        <f t="shared" si="0"/>
        <v>43483</v>
      </c>
      <c r="B25" s="44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/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IF(A25="","",IF(OR(B25="K",B25="U",B25="SU"),(IF($I$1="",Vorgabe!$E$1,$I$1)/IF($I$2="",COUNTIF(Vorgabe!$E$6:$E$12,Vorgabe!$F$2),$I$2)*24),IF(C25="",0,(E25-C25-D25)*24)))</f>
        <v>0</v>
      </c>
      <c r="G25" s="17">
        <f>IF(A25="","",IF(OR(B25="F",B25="x"),0,IF($I$1="",Vorgabe!$E$1,$I$1)/IF($I$2="",COUNTIF(Vorgabe!$E$6:$E$12,Vorgabe!$F$2),$I$2)))</f>
        <v>0.16666666666666669</v>
      </c>
      <c r="H25" s="18">
        <f t="shared" si="1"/>
        <v>-4</v>
      </c>
      <c r="I25" s="18">
        <f t="shared" ca="1" si="2"/>
        <v>0</v>
      </c>
    </row>
    <row r="26" spans="1:9">
      <c r="A26" s="5">
        <f t="shared" si="0"/>
        <v>43484</v>
      </c>
      <c r="B26" s="44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>x</v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IF(A26="","",IF(OR(B26="K",B26="U",B26="SU"),(IF($I$1="",Vorgabe!$E$1,$I$1)/IF($I$2="",COUNTIF(Vorgabe!$E$6:$E$12,Vorgabe!$F$2),$I$2)*24),IF(C26="",0,(E26-C26-D26)*24)))</f>
        <v>0</v>
      </c>
      <c r="G26" s="17">
        <f>IF(A26="","",IF(OR(B26="F",B26="x"),0,IF($I$1="",Vorgabe!$E$1,$I$1)/IF($I$2="",COUNTIF(Vorgabe!$E$6:$E$12,Vorgabe!$F$2),$I$2)))</f>
        <v>0</v>
      </c>
      <c r="H26" s="18">
        <f t="shared" si="1"/>
        <v>0</v>
      </c>
      <c r="I26" s="18">
        <f t="shared" ca="1" si="2"/>
        <v>0</v>
      </c>
    </row>
    <row r="27" spans="1:9">
      <c r="A27" s="5">
        <f t="shared" si="0"/>
        <v>43485</v>
      </c>
      <c r="B27" s="44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>x</v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IF(A27="","",IF(OR(B27="K",B27="U",B27="SU"),(IF($I$1="",Vorgabe!$E$1,$I$1)/IF($I$2="",COUNTIF(Vorgabe!$E$6:$E$12,Vorgabe!$F$2),$I$2)*24),IF(C27="",0,(E27-C27-D27)*24)))</f>
        <v>0</v>
      </c>
      <c r="G27" s="17">
        <f>IF(A27="","",IF(OR(B27="F",B27="x"),0,IF($I$1="",Vorgabe!$E$1,$I$1)/IF($I$2="",COUNTIF(Vorgabe!$E$6:$E$12,Vorgabe!$F$2),$I$2)))</f>
        <v>0</v>
      </c>
      <c r="H27" s="18">
        <f t="shared" si="1"/>
        <v>0</v>
      </c>
      <c r="I27" s="18">
        <f t="shared" ca="1" si="2"/>
        <v>0</v>
      </c>
    </row>
    <row r="28" spans="1:9">
      <c r="A28" s="5">
        <f t="shared" si="0"/>
        <v>43486</v>
      </c>
      <c r="B28" s="44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/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IF(A28="","",IF(OR(B28="K",B28="U",B28="SU"),(IF($I$1="",Vorgabe!$E$1,$I$1)/IF($I$2="",COUNTIF(Vorgabe!$E$6:$E$12,Vorgabe!$F$2),$I$2)*24),IF(C28="",0,(E28-C28-D28)*24)))</f>
        <v>0</v>
      </c>
      <c r="G28" s="17">
        <f>IF(A28="","",IF(OR(B28="F",B28="x"),0,IF($I$1="",Vorgabe!$E$1,$I$1)/IF($I$2="",COUNTIF(Vorgabe!$E$6:$E$12,Vorgabe!$F$2),$I$2)))</f>
        <v>0.16666666666666669</v>
      </c>
      <c r="H28" s="18">
        <f t="shared" si="1"/>
        <v>-4</v>
      </c>
      <c r="I28" s="18">
        <f t="shared" ca="1" si="2"/>
        <v>0</v>
      </c>
    </row>
    <row r="29" spans="1:9">
      <c r="A29" s="5">
        <f t="shared" si="0"/>
        <v>43487</v>
      </c>
      <c r="B29" s="44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/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IF(A29="","",IF(OR(B29="K",B29="U",B29="SU"),(IF($I$1="",Vorgabe!$E$1,$I$1)/IF($I$2="",COUNTIF(Vorgabe!$E$6:$E$12,Vorgabe!$F$2),$I$2)*24),IF(C29="",0,(E29-C29-D29)*24)))</f>
        <v>0</v>
      </c>
      <c r="G29" s="17">
        <f>IF(A29="","",IF(OR(B29="F",B29="x"),0,IF($I$1="",Vorgabe!$E$1,$I$1)/IF($I$2="",COUNTIF(Vorgabe!$E$6:$E$12,Vorgabe!$F$2),$I$2)))</f>
        <v>0.16666666666666669</v>
      </c>
      <c r="H29" s="18">
        <f t="shared" si="1"/>
        <v>-4</v>
      </c>
      <c r="I29" s="18">
        <f t="shared" ca="1" si="2"/>
        <v>0</v>
      </c>
    </row>
    <row r="30" spans="1:9">
      <c r="A30" s="5">
        <f t="shared" si="0"/>
        <v>43488</v>
      </c>
      <c r="B30" s="44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/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IF(A30="","",IF(OR(B30="K",B30="U",B30="SU"),(IF($I$1="",Vorgabe!$E$1,$I$1)/IF($I$2="",COUNTIF(Vorgabe!$E$6:$E$12,Vorgabe!$F$2),$I$2)*24),IF(C30="",0,(E30-C30-D30)*24)))</f>
        <v>0</v>
      </c>
      <c r="G30" s="17">
        <f>IF(A30="","",IF(OR(B30="F",B30="x"),0,IF($I$1="",Vorgabe!$E$1,$I$1)/IF($I$2="",COUNTIF(Vorgabe!$E$6:$E$12,Vorgabe!$F$2),$I$2)))</f>
        <v>0.16666666666666669</v>
      </c>
      <c r="H30" s="18">
        <f t="shared" si="1"/>
        <v>-4</v>
      </c>
      <c r="I30" s="18">
        <f t="shared" ca="1" si="2"/>
        <v>0</v>
      </c>
    </row>
    <row r="31" spans="1:9">
      <c r="A31" s="5">
        <f t="shared" si="0"/>
        <v>43489</v>
      </c>
      <c r="B31" s="44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/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IF(A31="","",IF(OR(B31="K",B31="U",B31="SU"),(IF($I$1="",Vorgabe!$E$1,$I$1)/IF($I$2="",COUNTIF(Vorgabe!$E$6:$E$12,Vorgabe!$F$2),$I$2)*24),IF(C31="",0,(E31-C31-D31)*24)))</f>
        <v>0</v>
      </c>
      <c r="G31" s="17">
        <f>IF(A31="","",IF(OR(B31="F",B31="x"),0,IF($I$1="",Vorgabe!$E$1,$I$1)/IF($I$2="",COUNTIF(Vorgabe!$E$6:$E$12,Vorgabe!$F$2),$I$2)))</f>
        <v>0.16666666666666669</v>
      </c>
      <c r="H31" s="18">
        <f t="shared" si="1"/>
        <v>-4</v>
      </c>
      <c r="I31" s="18">
        <f t="shared" ca="1" si="2"/>
        <v>0</v>
      </c>
    </row>
    <row r="32" spans="1:9">
      <c r="A32" s="5">
        <f t="shared" si="0"/>
        <v>43490</v>
      </c>
      <c r="B32" s="44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/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IF(A32="","",IF(OR(B32="K",B32="U",B32="SU"),(IF($I$1="",Vorgabe!$E$1,$I$1)/IF($I$2="",COUNTIF(Vorgabe!$E$6:$E$12,Vorgabe!$F$2),$I$2)*24),IF(C32="",0,(E32-C32-D32)*24)))</f>
        <v>0</v>
      </c>
      <c r="G32" s="17">
        <f>IF(A32="","",IF(OR(B32="F",B32="x"),0,IF($I$1="",Vorgabe!$E$1,$I$1)/IF($I$2="",COUNTIF(Vorgabe!$E$6:$E$12,Vorgabe!$F$2),$I$2)))</f>
        <v>0.16666666666666669</v>
      </c>
      <c r="H32" s="18">
        <f t="shared" si="1"/>
        <v>-4</v>
      </c>
      <c r="I32" s="18">
        <f t="shared" ca="1" si="2"/>
        <v>0</v>
      </c>
    </row>
    <row r="33" spans="1:9">
      <c r="A33" s="5">
        <f t="shared" si="0"/>
        <v>43491</v>
      </c>
      <c r="B33" s="44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>x</v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IF(A33="","",IF(OR(B33="K",B33="U",B33="SU"),(IF($I$1="",Vorgabe!$E$1,$I$1)/IF($I$2="",COUNTIF(Vorgabe!$E$6:$E$12,Vorgabe!$F$2),$I$2)*24),IF(C33="",0,(E33-C33-D33)*24)))</f>
        <v>0</v>
      </c>
      <c r="G33" s="17">
        <f>IF(A33="","",IF(OR(B33="F",B33="x"),0,IF($I$1="",Vorgabe!$E$1,$I$1)/IF($I$2="",COUNTIF(Vorgabe!$E$6:$E$12,Vorgabe!$F$2),$I$2)))</f>
        <v>0</v>
      </c>
      <c r="H33" s="18">
        <f t="shared" si="1"/>
        <v>0</v>
      </c>
      <c r="I33" s="18">
        <f t="shared" ca="1" si="2"/>
        <v>0</v>
      </c>
    </row>
    <row r="34" spans="1:9">
      <c r="A34" s="5">
        <f t="shared" si="0"/>
        <v>43492</v>
      </c>
      <c r="B34" s="44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>x</v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IF(A34="","",IF(OR(B34="K",B34="U",B34="SU"),(IF($I$1="",Vorgabe!$E$1,$I$1)/IF($I$2="",COUNTIF(Vorgabe!$E$6:$E$12,Vorgabe!$F$2),$I$2)*24),IF(C34="",0,(E34-C34-D34)*24)))</f>
        <v>0</v>
      </c>
      <c r="G34" s="17">
        <f>IF(A34="","",IF(OR(B34="F",B34="x"),0,IF($I$1="",Vorgabe!$E$1,$I$1)/IF($I$2="",COUNTIF(Vorgabe!$E$6:$E$12,Vorgabe!$F$2),$I$2)))</f>
        <v>0</v>
      </c>
      <c r="H34" s="18">
        <f t="shared" si="1"/>
        <v>0</v>
      </c>
      <c r="I34" s="18">
        <f t="shared" ca="1" si="2"/>
        <v>0</v>
      </c>
    </row>
    <row r="35" spans="1:9">
      <c r="A35" s="5">
        <f t="shared" si="0"/>
        <v>43493</v>
      </c>
      <c r="B35" s="44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/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IF(A35="","",IF(OR(B35="K",B35="U",B35="SU"),(IF($I$1="",Vorgabe!$E$1,$I$1)/IF($I$2="",COUNTIF(Vorgabe!$E$6:$E$12,Vorgabe!$F$2),$I$2)*24),IF(C35="",0,(E35-C35-D35)*24)))</f>
        <v>0</v>
      </c>
      <c r="G35" s="17">
        <f>IF(A35="","",IF(OR(B35="F",B35="x"),0,IF($I$1="",Vorgabe!$E$1,$I$1)/IF($I$2="",COUNTIF(Vorgabe!$E$6:$E$12,Vorgabe!$F$2),$I$2)))</f>
        <v>0.16666666666666669</v>
      </c>
      <c r="H35" s="18">
        <f t="shared" si="1"/>
        <v>-4</v>
      </c>
      <c r="I35" s="18">
        <f t="shared" ca="1" si="2"/>
        <v>0</v>
      </c>
    </row>
    <row r="36" spans="1:9">
      <c r="A36" s="5">
        <f>IF(A35=EOMONTH(A35,0),"",A35+1)</f>
        <v>43494</v>
      </c>
      <c r="B36" s="44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/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>
        <f>IF(A36="","",IF(OR(B36="K",B36="U",B36="SU"),(IF($I$1="",Vorgabe!$E$1,$I$1)/IF($I$2="",COUNTIF(Vorgabe!$E$6:$E$12,Vorgabe!$F$2),$I$2)*24),IF(C36="",0,(E36-C36-D36)*24)))</f>
        <v>0</v>
      </c>
      <c r="G36" s="17">
        <f>IF(A36="","",IF(OR(B36="F",B36="x"),0,IF($I$1="",Vorgabe!$E$1,$I$1)/IF($I$2="",COUNTIF(Vorgabe!$E$6:$E$12,Vorgabe!$F$2),$I$2)))</f>
        <v>0.16666666666666669</v>
      </c>
      <c r="H36" s="18">
        <f t="shared" si="1"/>
        <v>-4</v>
      </c>
      <c r="I36" s="18">
        <f t="shared" ca="1" si="2"/>
        <v>0</v>
      </c>
    </row>
    <row r="37" spans="1:9">
      <c r="A37" s="5">
        <f>IF(A36="","",IF(A36=EOMONTH(A36,0),"",A36+1))</f>
        <v>43495</v>
      </c>
      <c r="B37" s="44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/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>
        <f>IF(A37="","",IF(OR(B37="K",B37="U",B37="SU"),(IF($I$1="",Vorgabe!$E$1,$I$1)/IF($I$2="",COUNTIF(Vorgabe!$E$6:$E$12,Vorgabe!$F$2),$I$2)*24),IF(C37="",0,(E37-C37-D37)*24)))</f>
        <v>0</v>
      </c>
      <c r="G37" s="17">
        <f>IF(A37="","",IF(OR(B37="F",B37="x"),0,IF($I$1="",Vorgabe!$E$1,$I$1)/IF($I$2="",COUNTIF(Vorgabe!$E$6:$E$12,Vorgabe!$F$2),$I$2)))</f>
        <v>0.16666666666666669</v>
      </c>
      <c r="H37" s="18">
        <f t="shared" si="1"/>
        <v>-4</v>
      </c>
      <c r="I37" s="18">
        <f t="shared" ca="1" si="2"/>
        <v>0</v>
      </c>
    </row>
    <row r="38" spans="1:9">
      <c r="A38" s="5">
        <f>IF(A37="","",IF(A37=EOMONTH(A37,0),"",A37+1))</f>
        <v>43496</v>
      </c>
      <c r="B38" s="44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/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>
        <f>IF(A38="","",IF(OR(B38="K",B38="U",B38="SU"),(IF($I$1="",Vorgabe!$E$1,$I$1)/IF($I$2="",COUNTIF(Vorgabe!$E$6:$E$12,Vorgabe!$F$2),$I$2)*24),IF(C38="",0,(E38-C38-D38)*24)))</f>
        <v>0</v>
      </c>
      <c r="G38" s="17">
        <f>IF(A38="","",IF(OR(B38="F",B38="x"),0,IF($I$1="",Vorgabe!$E$1,$I$1)/IF($I$2="",COUNTIF(Vorgabe!$E$6:$E$12,Vorgabe!$F$2),$I$2)))</f>
        <v>0.16666666666666669</v>
      </c>
      <c r="H38" s="18">
        <f t="shared" si="1"/>
        <v>-4</v>
      </c>
      <c r="I38" s="18">
        <f t="shared" ca="1" si="2"/>
        <v>0</v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87.999999999999972</v>
      </c>
      <c r="H39" s="14">
        <f>SUM(H8:H38)</f>
        <v>-88</v>
      </c>
      <c r="I39" s="14">
        <f ca="1">IF(AND(A37&gt;TODAY(),MONTH(TODAY())=MONTH(A1)),VLOOKUP(TODAY(),A8:I38,9,TRUE),IF(OR(MONTH(TODAY())&lt;MONTH(A1),YEAR(TODAY())&lt;YEAR(A1)),I5,F39-G39+I5))</f>
        <v>0</v>
      </c>
    </row>
  </sheetData>
  <conditionalFormatting sqref="A14">
    <cfRule type="expression" dxfId="66" priority="3">
      <formula>"B14=""x"""</formula>
    </cfRule>
  </conditionalFormatting>
  <conditionalFormatting sqref="H8:I38 H39">
    <cfRule type="cellIs" dxfId="65" priority="4" operator="lessThan">
      <formula>0</formula>
    </cfRule>
  </conditionalFormatting>
  <conditionalFormatting sqref="I39">
    <cfRule type="cellIs" dxfId="6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39"/>
  <sheetViews>
    <sheetView workbookViewId="0">
      <selection activeCell="I39" sqref="I39"/>
    </sheetView>
  </sheetViews>
  <sheetFormatPr baseColWidth="10" defaultRowHeight="16"/>
  <cols>
    <col min="1" max="1" width="25.1640625" style="1" bestFit="1" customWidth="1"/>
    <col min="2" max="5" width="9.1640625" style="1" customWidth="1"/>
    <col min="6" max="6" width="9" style="1" bestFit="1" customWidth="1"/>
    <col min="7" max="7" width="9.1640625" style="1" customWidth="1"/>
    <col min="8" max="8" width="12.5" style="1" customWidth="1"/>
    <col min="9" max="9" width="18.6640625" style="1" bestFit="1" customWidth="1"/>
  </cols>
  <sheetData>
    <row r="1" spans="1:10">
      <c r="A1" s="22">
        <f>A8</f>
        <v>43497</v>
      </c>
      <c r="B1" s="7"/>
      <c r="C1" s="7"/>
      <c r="D1" s="7"/>
      <c r="E1" s="7"/>
      <c r="F1" s="7"/>
      <c r="G1" s="7"/>
      <c r="H1" s="8" t="s">
        <v>74</v>
      </c>
      <c r="I1" s="77">
        <v>0.66666666666666663</v>
      </c>
    </row>
    <row r="2" spans="1:10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15">
        <v>2</v>
      </c>
    </row>
    <row r="3" spans="1:10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10">
      <c r="A4" s="7"/>
      <c r="B4" s="7"/>
      <c r="C4" s="7"/>
      <c r="D4" s="7"/>
      <c r="E4" s="7"/>
      <c r="F4" s="7"/>
      <c r="G4" s="7"/>
      <c r="H4" s="7"/>
      <c r="I4" s="7"/>
    </row>
    <row r="5" spans="1:10">
      <c r="A5" s="8" t="s">
        <v>16</v>
      </c>
      <c r="B5" s="9">
        <f>Januar!B5-COUNTIF(B8:B38,"U")</f>
        <v>0</v>
      </c>
      <c r="C5" s="7"/>
      <c r="D5" s="7"/>
      <c r="E5" s="7"/>
      <c r="F5" s="7"/>
      <c r="G5" s="9"/>
      <c r="H5" s="8" t="s">
        <v>17</v>
      </c>
      <c r="I5" s="15">
        <f ca="1">Januar!I39</f>
        <v>0</v>
      </c>
    </row>
    <row r="6" spans="1:10">
      <c r="A6" s="7"/>
      <c r="B6" s="7"/>
      <c r="C6" s="7"/>
      <c r="D6" s="7"/>
      <c r="E6" s="7"/>
      <c r="F6" s="7"/>
      <c r="G6" s="7"/>
      <c r="H6" s="7"/>
      <c r="I6" s="7"/>
    </row>
    <row r="7" spans="1:10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10">
      <c r="A8" s="12">
        <f>EDATE(Vorgabe!B4,1)</f>
        <v>43497</v>
      </c>
      <c r="B8" s="44" t="str">
        <f>IF(A8="","",IF(COUNTIF(Vorgabe!$J$1:$J$28,A8),Vorgabe!$C$15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/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IF(A8="","",IF(OR(B8="K",B8="U",B8="SU"),(IF($I$1="",Vorgabe!$E$1,$I$1)/IF($I$2="",COUNTIF(Vorgabe!$E$6:$E$12,Vorgabe!$F$2),$I$2)*24),IF(C8="",0,(E8-C8-D8)*24)))</f>
        <v>0</v>
      </c>
      <c r="G8" s="17">
        <f>IF(A8="","",IF(OR(B8="F",B8="x"),0,IF($I$1="",Vorgabe!$E$1,$I$1)/IF($I$2="",COUNTIF(Vorgabe!$E$6:$E$12,Vorgabe!$F$2),$I$2)))</f>
        <v>0.33333333333333331</v>
      </c>
      <c r="H8" s="18">
        <f>IF(A8="","",F8-G8*24)</f>
        <v>-8</v>
      </c>
      <c r="I8" s="18">
        <f ca="1">IF(A8="","",IF(A8&gt;TODAY(),I5,H8+I5))</f>
        <v>0</v>
      </c>
      <c r="J8" s="76"/>
    </row>
    <row r="9" spans="1:10">
      <c r="A9" s="5">
        <f t="shared" ref="A9:A35" si="0">A8+1</f>
        <v>43498</v>
      </c>
      <c r="B9" s="44"/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IF(A9="","",IF(OR(B9="K",B9="U",B9="SU"),(IF($I$1="",Vorgabe!$E$1,$I$1)/IF($I$2="",COUNTIF(Vorgabe!$E$6:$E$12,Vorgabe!$F$2),$I$2)*24),IF(C9="",0,(E9-C9-D9)*24)))</f>
        <v>0</v>
      </c>
      <c r="G9" s="17">
        <f>IF(A9="","",IF(OR(B9="F",B9="x"),0,IF($I$1="",Vorgabe!$E$1,$I$1)/IF($I$2="",COUNTIF(Vorgabe!$E$6:$E$12,Vorgabe!$F$2),$I$2)))</f>
        <v>0.33333333333333331</v>
      </c>
      <c r="H9" s="18">
        <f t="shared" ref="H9:H38" si="1">IF(A9="","",F9-G9*24)</f>
        <v>-8</v>
      </c>
      <c r="I9" s="18">
        <f ca="1">IF(A9="","",IF(A9&gt;TODAY(),I8,H9+I8))</f>
        <v>0</v>
      </c>
    </row>
    <row r="10" spans="1:10">
      <c r="A10" s="5">
        <f t="shared" si="0"/>
        <v>43499</v>
      </c>
      <c r="B10" s="44"/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IF(A10="","",IF(OR(B10="K",B10="U",B10="SU"),(IF($I$1="",Vorgabe!$E$1,$I$1)/IF($I$2="",COUNTIF(Vorgabe!$E$6:$E$12,Vorgabe!$F$2),$I$2)*24),IF(C10="",0,(E10-C10-D10)*24)))</f>
        <v>0</v>
      </c>
      <c r="G10" s="17">
        <f>IF(A10="","",IF(OR(B10="F",B10="x"),0,IF($I$1="",Vorgabe!$E$1,$I$1)/IF($I$2="",COUNTIF(Vorgabe!$E$6:$E$12,Vorgabe!$F$2),$I$2)))</f>
        <v>0.33333333333333331</v>
      </c>
      <c r="H10" s="18">
        <f t="shared" si="1"/>
        <v>-8</v>
      </c>
      <c r="I10" s="18">
        <f t="shared" ref="I10:I38" ca="1" si="2">IF(A10="","",IF(A10&gt;TODAY(),I9,H10+I9))</f>
        <v>0</v>
      </c>
    </row>
    <row r="11" spans="1:10">
      <c r="A11" s="5">
        <f t="shared" si="0"/>
        <v>43500</v>
      </c>
      <c r="B11" s="44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/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IF(A11="","",IF(OR(B11="K",B11="U",B11="SU"),(IF($I$1="",Vorgabe!$E$1,$I$1)/IF($I$2="",COUNTIF(Vorgabe!$E$6:$E$12,Vorgabe!$F$2),$I$2)*24),IF(C11="",0,(E11-C11-D11)*24)))</f>
        <v>0</v>
      </c>
      <c r="G11" s="17">
        <f>IF(A11="","",IF(OR(B11="F",B11="x"),0,IF($I$1="",Vorgabe!$E$1,$I$1)/IF($I$2="",COUNTIF(Vorgabe!$E$6:$E$12,Vorgabe!$F$2),$I$2)))</f>
        <v>0.33333333333333331</v>
      </c>
      <c r="H11" s="18">
        <f t="shared" si="1"/>
        <v>-8</v>
      </c>
      <c r="I11" s="18">
        <f t="shared" ca="1" si="2"/>
        <v>0</v>
      </c>
    </row>
    <row r="12" spans="1:10">
      <c r="A12" s="5">
        <f t="shared" si="0"/>
        <v>43501</v>
      </c>
      <c r="B12" s="44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/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IF(A12="","",IF(OR(B12="K",B12="U",B12="SU"),(IF($I$1="",Vorgabe!$E$1,$I$1)/IF($I$2="",COUNTIF(Vorgabe!$E$6:$E$12,Vorgabe!$F$2),$I$2)*24),IF(C12="",0,(E12-C12-D12)*24)))</f>
        <v>0</v>
      </c>
      <c r="G12" s="17">
        <f>IF(A12="","",IF(OR(B12="F",B12="x"),0,IF($I$1="",Vorgabe!$E$1,$I$1)/IF($I$2="",COUNTIF(Vorgabe!$E$6:$E$12,Vorgabe!$F$2),$I$2)))</f>
        <v>0.33333333333333331</v>
      </c>
      <c r="H12" s="18">
        <f t="shared" si="1"/>
        <v>-8</v>
      </c>
      <c r="I12" s="18">
        <f t="shared" ca="1" si="2"/>
        <v>0</v>
      </c>
    </row>
    <row r="13" spans="1:10">
      <c r="A13" s="5">
        <f t="shared" si="0"/>
        <v>43502</v>
      </c>
      <c r="B13" s="44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/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IF(A13="","",IF(OR(B13="K",B13="U",B13="SU"),(IF($I$1="",Vorgabe!$E$1,$I$1)/IF($I$2="",COUNTIF(Vorgabe!$E$6:$E$12,Vorgabe!$F$2),$I$2)*24),IF(C13="",0,(E13-C13-D13)*24)))</f>
        <v>0</v>
      </c>
      <c r="G13" s="17">
        <f>IF(A13="","",IF(OR(B13="F",B13="x"),0,IF($I$1="",Vorgabe!$E$1,$I$1)/IF($I$2="",COUNTIF(Vorgabe!$E$6:$E$12,Vorgabe!$F$2),$I$2)))</f>
        <v>0.33333333333333331</v>
      </c>
      <c r="H13" s="18">
        <f t="shared" si="1"/>
        <v>-8</v>
      </c>
      <c r="I13" s="18">
        <f t="shared" ca="1" si="2"/>
        <v>0</v>
      </c>
    </row>
    <row r="14" spans="1:10">
      <c r="A14" s="5">
        <f t="shared" si="0"/>
        <v>43503</v>
      </c>
      <c r="B14" s="44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/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IF(A14="","",IF(OR(B14="K",B14="U",B14="SU"),(IF($I$1="",Vorgabe!$E$1,$I$1)/IF($I$2="",COUNTIF(Vorgabe!$E$6:$E$12,Vorgabe!$F$2),$I$2)*24),IF(C14="",0,(E14-C14-D14)*24)))</f>
        <v>0</v>
      </c>
      <c r="G14" s="17">
        <f>IF(A14="","",IF(OR(B14="F",B14="x"),0,IF($I$1="",Vorgabe!$E$1,$I$1)/IF($I$2="",COUNTIF(Vorgabe!$E$6:$E$12,Vorgabe!$F$2),$I$2)))</f>
        <v>0.33333333333333331</v>
      </c>
      <c r="H14" s="18">
        <f t="shared" si="1"/>
        <v>-8</v>
      </c>
      <c r="I14" s="18">
        <f t="shared" ca="1" si="2"/>
        <v>0</v>
      </c>
    </row>
    <row r="15" spans="1:10">
      <c r="A15" s="5">
        <f t="shared" si="0"/>
        <v>43504</v>
      </c>
      <c r="B15" s="44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/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IF(A15="","",IF(OR(B15="K",B15="U",B15="SU"),(IF($I$1="",Vorgabe!$E$1,$I$1)/IF($I$2="",COUNTIF(Vorgabe!$E$6:$E$12,Vorgabe!$F$2),$I$2)*24),IF(C15="",0,(E15-C15-D15)*24)))</f>
        <v>0</v>
      </c>
      <c r="G15" s="17">
        <f>IF(A15="","",IF(OR(B15="F",B15="x"),0,IF($I$1="",Vorgabe!$E$1,$I$1)/IF($I$2="",COUNTIF(Vorgabe!$E$6:$E$12,Vorgabe!$F$2),$I$2)))</f>
        <v>0.33333333333333331</v>
      </c>
      <c r="H15" s="18">
        <f t="shared" si="1"/>
        <v>-8</v>
      </c>
      <c r="I15" s="18">
        <f t="shared" ca="1" si="2"/>
        <v>0</v>
      </c>
    </row>
    <row r="16" spans="1:10">
      <c r="A16" s="5">
        <f t="shared" si="0"/>
        <v>43505</v>
      </c>
      <c r="B16" s="44"/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IF(A16="","",IF(OR(B16="K",B16="U",B16="SU"),(IF($I$1="",Vorgabe!$E$1,$I$1)/IF($I$2="",COUNTIF(Vorgabe!$E$6:$E$12,Vorgabe!$F$2),$I$2)*24),IF(C16="",0,(E16-C16-D16)*24)))</f>
        <v>0</v>
      </c>
      <c r="G16" s="17">
        <f>IF(A16="","",IF(OR(B16="F",B16="x"),0,IF($I$1="",Vorgabe!$E$1,$I$1)/IF($I$2="",COUNTIF(Vorgabe!$E$6:$E$12,Vorgabe!$F$2),$I$2)))</f>
        <v>0.33333333333333331</v>
      </c>
      <c r="H16" s="18">
        <f t="shared" si="1"/>
        <v>-8</v>
      </c>
      <c r="I16" s="18">
        <f t="shared" ca="1" si="2"/>
        <v>0</v>
      </c>
    </row>
    <row r="17" spans="1:9">
      <c r="A17" s="5">
        <f t="shared" si="0"/>
        <v>43506</v>
      </c>
      <c r="B17" s="44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>x</v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IF(A17="","",IF(OR(B17="K",B17="U",B17="SU"),(IF($I$1="",Vorgabe!$E$1,$I$1)/IF($I$2="",COUNTIF(Vorgabe!$E$6:$E$12,Vorgabe!$F$2),$I$2)*24),IF(C17="",0,(E17-C17-D17)*24)))</f>
        <v>0</v>
      </c>
      <c r="G17" s="17">
        <f>IF(A17="","",IF(OR(B17="F",B17="x"),0,IF($I$1="",Vorgabe!$E$1,$I$1)/IF($I$2="",COUNTIF(Vorgabe!$E$6:$E$12,Vorgabe!$F$2),$I$2)))</f>
        <v>0</v>
      </c>
      <c r="H17" s="18">
        <f t="shared" si="1"/>
        <v>0</v>
      </c>
      <c r="I17" s="18">
        <f t="shared" ca="1" si="2"/>
        <v>0</v>
      </c>
    </row>
    <row r="18" spans="1:9">
      <c r="A18" s="5">
        <f t="shared" si="0"/>
        <v>43507</v>
      </c>
      <c r="B18" s="44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/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IF(A18="","",IF(OR(B18="K",B18="U",B18="SU"),(IF($I$1="",Vorgabe!$E$1,$I$1)/IF($I$2="",COUNTIF(Vorgabe!$E$6:$E$12,Vorgabe!$F$2),$I$2)*24),IF(C18="",0,(E18-C18-D18)*24)))</f>
        <v>0</v>
      </c>
      <c r="G18" s="17">
        <f>IF(A18="","",IF(OR(B18="F",B18="x"),0,IF($I$1="",Vorgabe!$E$1,$I$1)/IF($I$2="",COUNTIF(Vorgabe!$E$6:$E$12,Vorgabe!$F$2),$I$2)))</f>
        <v>0.33333333333333331</v>
      </c>
      <c r="H18" s="18">
        <f t="shared" si="1"/>
        <v>-8</v>
      </c>
      <c r="I18" s="18">
        <f t="shared" ca="1" si="2"/>
        <v>0</v>
      </c>
    </row>
    <row r="19" spans="1:9">
      <c r="A19" s="5">
        <f t="shared" si="0"/>
        <v>43508</v>
      </c>
      <c r="B19" s="44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/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IF(A19="","",IF(OR(B19="K",B19="U",B19="SU"),(IF($I$1="",Vorgabe!$E$1,$I$1)/IF($I$2="",COUNTIF(Vorgabe!$E$6:$E$12,Vorgabe!$F$2),$I$2)*24),IF(C19="",0,(E19-C19-D19)*24)))</f>
        <v>0</v>
      </c>
      <c r="G19" s="17">
        <f>IF(A19="","",IF(OR(B19="F",B19="x"),0,IF($I$1="",Vorgabe!$E$1,$I$1)/IF($I$2="",COUNTIF(Vorgabe!$E$6:$E$12,Vorgabe!$F$2),$I$2)))</f>
        <v>0.33333333333333331</v>
      </c>
      <c r="H19" s="18">
        <f t="shared" si="1"/>
        <v>-8</v>
      </c>
      <c r="I19" s="18">
        <f t="shared" ca="1" si="2"/>
        <v>0</v>
      </c>
    </row>
    <row r="20" spans="1:9">
      <c r="A20" s="5">
        <f t="shared" si="0"/>
        <v>43509</v>
      </c>
      <c r="B20" s="44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/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IF(A20="","",IF(OR(B20="K",B20="U",B20="SU"),(IF($I$1="",Vorgabe!$E$1,$I$1)/IF($I$2="",COUNTIF(Vorgabe!$E$6:$E$12,Vorgabe!$F$2),$I$2)*24),IF(C20="",0,(E20-C20-D20)*24)))</f>
        <v>0</v>
      </c>
      <c r="G20" s="17">
        <f>IF(A20="","",IF(OR(B20="F",B20="x"),0,IF($I$1="",Vorgabe!$E$1,$I$1)/IF($I$2="",COUNTIF(Vorgabe!$E$6:$E$12,Vorgabe!$F$2),$I$2)))</f>
        <v>0.33333333333333331</v>
      </c>
      <c r="H20" s="18">
        <f t="shared" si="1"/>
        <v>-8</v>
      </c>
      <c r="I20" s="18">
        <f t="shared" ca="1" si="2"/>
        <v>0</v>
      </c>
    </row>
    <row r="21" spans="1:9">
      <c r="A21" s="5">
        <f t="shared" si="0"/>
        <v>43510</v>
      </c>
      <c r="B21" s="44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/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IF(A21="","",IF(OR(B21="K",B21="U",B21="SU"),(IF($I$1="",Vorgabe!$E$1,$I$1)/IF($I$2="",COUNTIF(Vorgabe!$E$6:$E$12,Vorgabe!$F$2),$I$2)*24),IF(C21="",0,(E21-C21-D21)*24)))</f>
        <v>0</v>
      </c>
      <c r="G21" s="17">
        <f>IF(A21="","",IF(OR(B21="F",B21="x"),0,IF($I$1="",Vorgabe!$E$1,$I$1)/IF($I$2="",COUNTIF(Vorgabe!$E$6:$E$12,Vorgabe!$F$2),$I$2)))</f>
        <v>0.33333333333333331</v>
      </c>
      <c r="H21" s="18">
        <f t="shared" si="1"/>
        <v>-8</v>
      </c>
      <c r="I21" s="18">
        <f t="shared" ca="1" si="2"/>
        <v>0</v>
      </c>
    </row>
    <row r="22" spans="1:9">
      <c r="A22" s="5">
        <f t="shared" si="0"/>
        <v>43511</v>
      </c>
      <c r="B22" s="44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/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IF(A22="","",IF(OR(B22="K",B22="U",B22="SU"),(IF($I$1="",Vorgabe!$E$1,$I$1)/IF($I$2="",COUNTIF(Vorgabe!$E$6:$E$12,Vorgabe!$F$2),$I$2)*24),IF(C22="",0,(E22-C22-D22)*24)))</f>
        <v>0</v>
      </c>
      <c r="G22" s="17">
        <f>IF(A22="","",IF(OR(B22="F",B22="x"),0,IF($I$1="",Vorgabe!$E$1,$I$1)/IF($I$2="",COUNTIF(Vorgabe!$E$6:$E$12,Vorgabe!$F$2),$I$2)))</f>
        <v>0.33333333333333331</v>
      </c>
      <c r="H22" s="18">
        <f t="shared" si="1"/>
        <v>-8</v>
      </c>
      <c r="I22" s="18">
        <f t="shared" ca="1" si="2"/>
        <v>0</v>
      </c>
    </row>
    <row r="23" spans="1:9">
      <c r="A23" s="5">
        <f t="shared" si="0"/>
        <v>43512</v>
      </c>
      <c r="B23" s="44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>x</v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IF(A23="","",IF(OR(B23="K",B23="U",B23="SU"),(IF($I$1="",Vorgabe!$E$1,$I$1)/IF($I$2="",COUNTIF(Vorgabe!$E$6:$E$12,Vorgabe!$F$2),$I$2)*24),IF(C23="",0,(E23-C23-D23)*24)))</f>
        <v>0</v>
      </c>
      <c r="G23" s="17">
        <f>IF(A23="","",IF(OR(B23="F",B23="x"),0,IF($I$1="",Vorgabe!$E$1,$I$1)/IF($I$2="",COUNTIF(Vorgabe!$E$6:$E$12,Vorgabe!$F$2),$I$2)))</f>
        <v>0</v>
      </c>
      <c r="H23" s="18">
        <f t="shared" si="1"/>
        <v>0</v>
      </c>
      <c r="I23" s="18">
        <f t="shared" ca="1" si="2"/>
        <v>0</v>
      </c>
    </row>
    <row r="24" spans="1:9">
      <c r="A24" s="5">
        <f t="shared" si="0"/>
        <v>43513</v>
      </c>
      <c r="B24" s="44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>x</v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IF(A24="","",IF(OR(B24="K",B24="U",B24="SU"),(IF($I$1="",Vorgabe!$E$1,$I$1)/IF($I$2="",COUNTIF(Vorgabe!$E$6:$E$12,Vorgabe!$F$2),$I$2)*24),IF(C24="",0,(E24-C24-D24)*24)))</f>
        <v>0</v>
      </c>
      <c r="G24" s="17">
        <f>IF(A24="","",IF(OR(B24="F",B24="x"),0,IF($I$1="",Vorgabe!$E$1,$I$1)/IF($I$2="",COUNTIF(Vorgabe!$E$6:$E$12,Vorgabe!$F$2),$I$2)))</f>
        <v>0</v>
      </c>
      <c r="H24" s="18">
        <f t="shared" si="1"/>
        <v>0</v>
      </c>
      <c r="I24" s="18">
        <f t="shared" ca="1" si="2"/>
        <v>0</v>
      </c>
    </row>
    <row r="25" spans="1:9">
      <c r="A25" s="5">
        <f t="shared" si="0"/>
        <v>43514</v>
      </c>
      <c r="B25" s="44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/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IF(A25="","",IF(OR(B25="K",B25="U",B25="SU"),(IF($I$1="",Vorgabe!$E$1,$I$1)/IF($I$2="",COUNTIF(Vorgabe!$E$6:$E$12,Vorgabe!$F$2),$I$2)*24),IF(C25="",0,(E25-C25-D25)*24)))</f>
        <v>0</v>
      </c>
      <c r="G25" s="17">
        <f>IF(A25="","",IF(OR(B25="F",B25="x"),0,IF($I$1="",Vorgabe!$E$1,$I$1)/IF($I$2="",COUNTIF(Vorgabe!$E$6:$E$12,Vorgabe!$F$2),$I$2)))</f>
        <v>0.33333333333333331</v>
      </c>
      <c r="H25" s="18">
        <f t="shared" si="1"/>
        <v>-8</v>
      </c>
      <c r="I25" s="18">
        <f t="shared" ca="1" si="2"/>
        <v>0</v>
      </c>
    </row>
    <row r="26" spans="1:9">
      <c r="A26" s="5">
        <f t="shared" si="0"/>
        <v>43515</v>
      </c>
      <c r="B26" s="44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/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IF(A26="","",IF(OR(B26="K",B26="U",B26="SU"),(IF($I$1="",Vorgabe!$E$1,$I$1)/IF($I$2="",COUNTIF(Vorgabe!$E$6:$E$12,Vorgabe!$F$2),$I$2)*24),IF(C26="",0,(E26-C26-D26)*24)))</f>
        <v>0</v>
      </c>
      <c r="G26" s="17">
        <f>IF(A26="","",IF(OR(B26="F",B26="x"),0,IF($I$1="",Vorgabe!$E$1,$I$1)/IF($I$2="",COUNTIF(Vorgabe!$E$6:$E$12,Vorgabe!$F$2),$I$2)))</f>
        <v>0.33333333333333331</v>
      </c>
      <c r="H26" s="18">
        <f t="shared" si="1"/>
        <v>-8</v>
      </c>
      <c r="I26" s="18">
        <f t="shared" ca="1" si="2"/>
        <v>0</v>
      </c>
    </row>
    <row r="27" spans="1:9">
      <c r="A27" s="5">
        <f t="shared" si="0"/>
        <v>43516</v>
      </c>
      <c r="B27" s="44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/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IF(A27="","",IF(OR(B27="K",B27="U",B27="SU"),(IF($I$1="",Vorgabe!$E$1,$I$1)/IF($I$2="",COUNTIF(Vorgabe!$E$6:$E$12,Vorgabe!$F$2),$I$2)*24),IF(C27="",0,(E27-C27-D27)*24)))</f>
        <v>0</v>
      </c>
      <c r="G27" s="17">
        <f>IF(A27="","",IF(OR(B27="F",B27="x"),0,IF($I$1="",Vorgabe!$E$1,$I$1)/IF($I$2="",COUNTIF(Vorgabe!$E$6:$E$12,Vorgabe!$F$2),$I$2)))</f>
        <v>0.33333333333333331</v>
      </c>
      <c r="H27" s="18">
        <f t="shared" si="1"/>
        <v>-8</v>
      </c>
      <c r="I27" s="18">
        <f t="shared" ca="1" si="2"/>
        <v>0</v>
      </c>
    </row>
    <row r="28" spans="1:9">
      <c r="A28" s="5">
        <f t="shared" si="0"/>
        <v>43517</v>
      </c>
      <c r="B28" s="44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/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IF(A28="","",IF(OR(B28="K",B28="U",B28="SU"),(IF($I$1="",Vorgabe!$E$1,$I$1)/IF($I$2="",COUNTIF(Vorgabe!$E$6:$E$12,Vorgabe!$F$2),$I$2)*24),IF(C28="",0,(E28-C28-D28)*24)))</f>
        <v>0</v>
      </c>
      <c r="G28" s="17">
        <f>IF(A28="","",IF(OR(B28="F",B28="x"),0,IF($I$1="",Vorgabe!$E$1,$I$1)/IF($I$2="",COUNTIF(Vorgabe!$E$6:$E$12,Vorgabe!$F$2),$I$2)))</f>
        <v>0.33333333333333331</v>
      </c>
      <c r="H28" s="18">
        <f t="shared" si="1"/>
        <v>-8</v>
      </c>
      <c r="I28" s="18">
        <f t="shared" ca="1" si="2"/>
        <v>0</v>
      </c>
    </row>
    <row r="29" spans="1:9">
      <c r="A29" s="5">
        <f t="shared" si="0"/>
        <v>43518</v>
      </c>
      <c r="B29" s="44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/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IF(A29="","",IF(OR(B29="K",B29="U",B29="SU"),(IF($I$1="",Vorgabe!$E$1,$I$1)/IF($I$2="",COUNTIF(Vorgabe!$E$6:$E$12,Vorgabe!$F$2),$I$2)*24),IF(C29="",0,(E29-C29-D29)*24)))</f>
        <v>0</v>
      </c>
      <c r="G29" s="17">
        <f>IF(A29="","",IF(OR(B29="F",B29="x"),0,IF($I$1="",Vorgabe!$E$1,$I$1)/IF($I$2="",COUNTIF(Vorgabe!$E$6:$E$12,Vorgabe!$F$2),$I$2)))</f>
        <v>0.33333333333333331</v>
      </c>
      <c r="H29" s="18">
        <f t="shared" si="1"/>
        <v>-8</v>
      </c>
      <c r="I29" s="18">
        <f t="shared" ca="1" si="2"/>
        <v>0</v>
      </c>
    </row>
    <row r="30" spans="1:9">
      <c r="A30" s="5">
        <f t="shared" si="0"/>
        <v>43519</v>
      </c>
      <c r="B30" s="44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>x</v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IF(A30="","",IF(OR(B30="K",B30="U",B30="SU"),(IF($I$1="",Vorgabe!$E$1,$I$1)/IF($I$2="",COUNTIF(Vorgabe!$E$6:$E$12,Vorgabe!$F$2),$I$2)*24),IF(C30="",0,(E30-C30-D30)*24)))</f>
        <v>0</v>
      </c>
      <c r="G30" s="17">
        <f>IF(A30="","",IF(OR(B30="F",B30="x"),0,IF($I$1="",Vorgabe!$E$1,$I$1)/IF($I$2="",COUNTIF(Vorgabe!$E$6:$E$12,Vorgabe!$F$2),$I$2)))</f>
        <v>0</v>
      </c>
      <c r="H30" s="18">
        <f t="shared" si="1"/>
        <v>0</v>
      </c>
      <c r="I30" s="18">
        <f t="shared" ca="1" si="2"/>
        <v>0</v>
      </c>
    </row>
    <row r="31" spans="1:9">
      <c r="A31" s="5">
        <f t="shared" si="0"/>
        <v>43520</v>
      </c>
      <c r="B31" s="44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>x</v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IF(A31="","",IF(OR(B31="K",B31="U",B31="SU"),(IF($I$1="",Vorgabe!$E$1,$I$1)/IF($I$2="",COUNTIF(Vorgabe!$E$6:$E$12,Vorgabe!$F$2),$I$2)*24),IF(C31="",0,(E31-C31-D31)*24)))</f>
        <v>0</v>
      </c>
      <c r="G31" s="17">
        <f>IF(A31="","",IF(OR(B31="F",B31="x"),0,IF($I$1="",Vorgabe!$E$1,$I$1)/IF($I$2="",COUNTIF(Vorgabe!$E$6:$E$12,Vorgabe!$F$2),$I$2)))</f>
        <v>0</v>
      </c>
      <c r="H31" s="18">
        <f t="shared" si="1"/>
        <v>0</v>
      </c>
      <c r="I31" s="18">
        <f t="shared" ca="1" si="2"/>
        <v>0</v>
      </c>
    </row>
    <row r="32" spans="1:9">
      <c r="A32" s="5">
        <f t="shared" si="0"/>
        <v>43521</v>
      </c>
      <c r="B32" s="44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/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IF(A32="","",IF(OR(B32="K",B32="U",B32="SU"),(IF($I$1="",Vorgabe!$E$1,$I$1)/IF($I$2="",COUNTIF(Vorgabe!$E$6:$E$12,Vorgabe!$F$2),$I$2)*24),IF(C32="",0,(E32-C32-D32)*24)))</f>
        <v>0</v>
      </c>
      <c r="G32" s="17">
        <f>IF(A32="","",IF(OR(B32="F",B32="x"),0,IF($I$1="",Vorgabe!$E$1,$I$1)/IF($I$2="",COUNTIF(Vorgabe!$E$6:$E$12,Vorgabe!$F$2),$I$2)))</f>
        <v>0.33333333333333331</v>
      </c>
      <c r="H32" s="18">
        <f t="shared" si="1"/>
        <v>-8</v>
      </c>
      <c r="I32" s="18">
        <f t="shared" ca="1" si="2"/>
        <v>0</v>
      </c>
    </row>
    <row r="33" spans="1:9">
      <c r="A33" s="5">
        <f t="shared" si="0"/>
        <v>43522</v>
      </c>
      <c r="B33" s="44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/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IF(A33="","",IF(OR(B33="K",B33="U",B33="SU"),(IF($I$1="",Vorgabe!$E$1,$I$1)/IF($I$2="",COUNTIF(Vorgabe!$E$6:$E$12,Vorgabe!$F$2),$I$2)*24),IF(C33="",0,(E33-C33-D33)*24)))</f>
        <v>0</v>
      </c>
      <c r="G33" s="17">
        <f>IF(A33="","",IF(OR(B33="F",B33="x"),0,IF($I$1="",Vorgabe!$E$1,$I$1)/IF($I$2="",COUNTIF(Vorgabe!$E$6:$E$12,Vorgabe!$F$2),$I$2)))</f>
        <v>0.33333333333333331</v>
      </c>
      <c r="H33" s="18">
        <f t="shared" si="1"/>
        <v>-8</v>
      </c>
      <c r="I33" s="18">
        <f t="shared" ca="1" si="2"/>
        <v>0</v>
      </c>
    </row>
    <row r="34" spans="1:9">
      <c r="A34" s="5">
        <f t="shared" si="0"/>
        <v>43523</v>
      </c>
      <c r="B34" s="44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/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IF(A34="","",IF(OR(B34="K",B34="U",B34="SU"),(IF($I$1="",Vorgabe!$E$1,$I$1)/IF($I$2="",COUNTIF(Vorgabe!$E$6:$E$12,Vorgabe!$F$2),$I$2)*24),IF(C34="",0,(E34-C34-D34)*24)))</f>
        <v>0</v>
      </c>
      <c r="G34" s="17">
        <f>IF(A34="","",IF(OR(B34="F",B34="x"),0,IF($I$1="",Vorgabe!$E$1,$I$1)/IF($I$2="",COUNTIF(Vorgabe!$E$6:$E$12,Vorgabe!$F$2),$I$2)))</f>
        <v>0.33333333333333331</v>
      </c>
      <c r="H34" s="18">
        <f t="shared" si="1"/>
        <v>-8</v>
      </c>
      <c r="I34" s="18">
        <f t="shared" ca="1" si="2"/>
        <v>0</v>
      </c>
    </row>
    <row r="35" spans="1:9">
      <c r="A35" s="5">
        <f t="shared" si="0"/>
        <v>43524</v>
      </c>
      <c r="B35" s="44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/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IF(A35="","",IF(OR(B35="K",B35="U",B35="SU"),(IF($I$1="",Vorgabe!$E$1,$I$1)/IF($I$2="",COUNTIF(Vorgabe!$E$6:$E$12,Vorgabe!$F$2),$I$2)*24),IF(C35="",0,(E35-C35-D35)*24)))</f>
        <v>0</v>
      </c>
      <c r="G35" s="17">
        <f>IF(A35="","",IF(OR(B35="F",B35="x"),0,IF($I$1="",Vorgabe!$E$1,$I$1)/IF($I$2="",COUNTIF(Vorgabe!$E$6:$E$12,Vorgabe!$F$2),$I$2)))</f>
        <v>0.33333333333333331</v>
      </c>
      <c r="H35" s="18">
        <f t="shared" si="1"/>
        <v>-8</v>
      </c>
      <c r="I35" s="18">
        <f t="shared" ca="1" si="2"/>
        <v>0</v>
      </c>
    </row>
    <row r="36" spans="1:9">
      <c r="A36" s="5" t="str">
        <f>IF(A35=EOMONTH(A35,0),"",A35+1)</f>
        <v/>
      </c>
      <c r="B36" s="44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/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 t="str">
        <f>IF(A36="","",IF(OR(B36="K",B36="U",B36="SU"),(IF($I$1="",Vorgabe!$E$1,$I$1)/IF($I$2="",COUNTIF(Vorgabe!$E$6:$E$12,Vorgabe!$F$2),$I$2)*24),IF(C36="",0,(E36-C36-D36)*24)))</f>
        <v/>
      </c>
      <c r="G36" s="17" t="str">
        <f>IF(A36="","",IF(OR(B36="F",B36="x"),0,IF($I$1="",Vorgabe!$E$1,$I$1)/IF($I$2="",COUNTIF(Vorgabe!$E$6:$E$12,Vorgabe!$F$2),$I$2)))</f>
        <v/>
      </c>
      <c r="H36" s="18" t="str">
        <f t="shared" si="1"/>
        <v/>
      </c>
      <c r="I36" s="18" t="str">
        <f t="shared" ca="1" si="2"/>
        <v/>
      </c>
    </row>
    <row r="37" spans="1:9">
      <c r="A37" s="5" t="str">
        <f>IF(A36="","",IF(A36=EOMONTH(A36,0),"",A36+1))</f>
        <v/>
      </c>
      <c r="B37" s="44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/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 t="str">
        <f>IF(A37="","",IF(OR(B37="K",B37="U",B37="SU"),(IF($I$1="",Vorgabe!$E$1,$I$1)/IF($I$2="",COUNTIF(Vorgabe!$E$6:$E$12,Vorgabe!$F$2),$I$2)*24),IF(C37="",0,(E37-C37-D37)*24)))</f>
        <v/>
      </c>
      <c r="G37" s="17" t="str">
        <f>IF(A37="","",IF(OR(B37="F",B37="x"),0,IF($I$1="",Vorgabe!$E$1,$I$1)/IF($I$2="",COUNTIF(Vorgabe!$E$6:$E$12,Vorgabe!$F$2),$I$2)))</f>
        <v/>
      </c>
      <c r="H37" s="18" t="str">
        <f t="shared" si="1"/>
        <v/>
      </c>
      <c r="I37" s="18" t="str">
        <f t="shared" ca="1" si="2"/>
        <v/>
      </c>
    </row>
    <row r="38" spans="1:9">
      <c r="A38" s="5" t="str">
        <f>IF(A37="","",IF(A37=EOMONTH(A37,0),"",A37+1))</f>
        <v/>
      </c>
      <c r="B38" s="44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/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 t="str">
        <f>IF(A38="","",IF(OR(B38="K",B38="U",B38="SU"),(IF($I$1="",Vorgabe!$E$1,$I$1)/IF($I$2="",COUNTIF(Vorgabe!$E$6:$E$12,Vorgabe!$F$2),$I$2)*24),IF(C38="",0,(E38-C38-D38)*24)))</f>
        <v/>
      </c>
      <c r="G38" s="17" t="str">
        <f>IF(A38="","",IF(OR(B38="F",B38="x"),0,IF($I$1="",Vorgabe!$E$1,$I$1)/IF($I$2="",COUNTIF(Vorgabe!$E$6:$E$12,Vorgabe!$F$2),$I$2)))</f>
        <v/>
      </c>
      <c r="H38" s="18" t="str">
        <f t="shared" si="1"/>
        <v/>
      </c>
      <c r="I38" s="18" t="str">
        <f t="shared" ca="1" si="2"/>
        <v/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183.99999999999991</v>
      </c>
      <c r="H39" s="14">
        <f>SUM(H8:H38)</f>
        <v>-184</v>
      </c>
      <c r="I39" s="14">
        <f ca="1">IF(AND(A37&gt;TODAY(),MONTH(TODAY())=MONTH(A1)),VLOOKUP(TODAY(),A8:I38,9,TRUE),IF(OR(MONTH(TODAY())&lt;MONTH(A1),YEAR(TODAY())&lt;YEAR(A1)),I5,F39-G39+I5))</f>
        <v>0</v>
      </c>
    </row>
  </sheetData>
  <conditionalFormatting sqref="A14">
    <cfRule type="expression" dxfId="62" priority="7">
      <formula>"B14=""x"""</formula>
    </cfRule>
  </conditionalFormatting>
  <conditionalFormatting sqref="H8:I38 H39">
    <cfRule type="cellIs" dxfId="12" priority="3" operator="lessThan">
      <formula>0</formula>
    </cfRule>
  </conditionalFormatting>
  <conditionalFormatting sqref="I39">
    <cfRule type="cellIs" dxfId="10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39"/>
  <sheetViews>
    <sheetView workbookViewId="0">
      <selection activeCell="I39" sqref="I39"/>
    </sheetView>
  </sheetViews>
  <sheetFormatPr baseColWidth="10" defaultRowHeight="16"/>
  <cols>
    <col min="1" max="1" width="25.1640625" style="1" bestFit="1" customWidth="1"/>
    <col min="2" max="5" width="9.1640625" style="1" customWidth="1"/>
    <col min="6" max="6" width="9" style="1" bestFit="1" customWidth="1"/>
    <col min="7" max="7" width="9.1640625" style="1" customWidth="1"/>
    <col min="8" max="8" width="12.33203125" style="1" bestFit="1" customWidth="1"/>
    <col min="9" max="9" width="18.6640625" style="1" bestFit="1" customWidth="1"/>
  </cols>
  <sheetData>
    <row r="1" spans="1:9">
      <c r="A1" s="22">
        <f>A8</f>
        <v>43525</v>
      </c>
      <c r="B1" s="7"/>
      <c r="C1" s="7"/>
      <c r="D1" s="7"/>
      <c r="E1" s="7"/>
      <c r="F1" s="7"/>
      <c r="G1" s="7"/>
      <c r="H1" s="8" t="s">
        <v>74</v>
      </c>
      <c r="I1" s="78">
        <v>0.66666666666666663</v>
      </c>
    </row>
    <row r="2" spans="1:9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15">
        <v>2</v>
      </c>
    </row>
    <row r="3" spans="1:9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>
      <c r="A5" s="8" t="s">
        <v>16</v>
      </c>
      <c r="B5" s="9">
        <f>Februar!B5-COUNTIF(B8:B38,"U")</f>
        <v>0</v>
      </c>
      <c r="C5" s="7"/>
      <c r="D5" s="7"/>
      <c r="E5" s="7"/>
      <c r="F5" s="7"/>
      <c r="G5" s="9"/>
      <c r="H5" s="8" t="s">
        <v>17</v>
      </c>
      <c r="I5" s="15">
        <f ca="1">Februar!I39</f>
        <v>0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9">
      <c r="A8" s="12">
        <f>EDATE(Vorgabe!B4,2)</f>
        <v>43525</v>
      </c>
      <c r="B8" s="44" t="str">
        <f>IF(A8="","",IF(COUNTIF(Vorgabe!$J$1:$J$28,A8),"F"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/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IF(A8="","",IF(OR(B8="K",B8="U",B8="SU"),(IF($I$1="",Vorgabe!$E$1,$I$1)/IF($I$2="",COUNTIF(Vorgabe!$E$6:$E$12,Vorgabe!$F$2),$I$2)*24),IF(C8="",0,(E8-C8-D8)*24)))</f>
        <v>0</v>
      </c>
      <c r="G8" s="17">
        <f>IF(A8="","",IF(OR(B8="F",B8="x"),0,IF($I$1="",Vorgabe!$E$1,$I$1)/IF($I$2="",COUNTIF(Vorgabe!$E$6:$E$12,Vorgabe!$F$2),$I$2)))</f>
        <v>0.33333333333333331</v>
      </c>
      <c r="H8" s="18">
        <f>IF(A8="","",F8-G8*24)</f>
        <v>-8</v>
      </c>
      <c r="I8" s="18">
        <f ca="1">IF(A8="","",IF(A8&gt;TODAY(),I5,H8+I5))</f>
        <v>0</v>
      </c>
    </row>
    <row r="9" spans="1:9">
      <c r="A9" s="5">
        <f t="shared" ref="A9:A35" si="0">A8+1</f>
        <v>43526</v>
      </c>
      <c r="B9" s="44" t="str">
        <f>IF(A9="","",IF(COUNTIF(Vorgabe!$J$1:$J$28,A9),"F",IF(AND(WEEKDAY(A9,2)=1,Vorgabe!$E$6*1=0),"x",IF(AND(WEEKDAY(A9,2)=2,Vorgabe!$E$7*1=0),"x",IF(AND(WEEKDAY(A9,2)=3,Vorgabe!$E$8*1=0),"x",IF(AND(WEEKDAY(A9,2)=4,Vorgabe!$E$9*1=0),"x",IF(AND(WEEKDAY(A9,2)=5,Vorgabe!$E$10*1=0),"x",IF(WEEKDAY(A9,2)=6,"x",IF(WEEKDAY(A9,2)=7,"x","")))))))))</f>
        <v>x</v>
      </c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IF(A9="","",IF(OR(B9="K",B9="U",B9="SU"),(IF($I$1="",Vorgabe!$E$1,$I$1)/IF($I$2="",COUNTIF(Vorgabe!$E$6:$E$12,Vorgabe!$F$2),$I$2)*24),IF(C9="",0,(E9-C9-D9)*24)))</f>
        <v>0</v>
      </c>
      <c r="G9" s="17">
        <f>IF(A9="","",IF(OR(B9="F",B9="x"),0,IF($I$1="",Vorgabe!$E$1,$I$1)/IF($I$2="",COUNTIF(Vorgabe!$E$6:$E$12,Vorgabe!$F$2),$I$2)))</f>
        <v>0</v>
      </c>
      <c r="H9" s="18">
        <f t="shared" ref="H9:H38" si="1">IF(A9="","",F9-G9*24)</f>
        <v>0</v>
      </c>
      <c r="I9" s="18">
        <f ca="1">IF(A9="","",IF(A9&gt;TODAY(),I8,H9+I8))</f>
        <v>0</v>
      </c>
    </row>
    <row r="10" spans="1:9">
      <c r="A10" s="5">
        <f t="shared" si="0"/>
        <v>43527</v>
      </c>
      <c r="B10" s="44" t="str">
        <f>IF(A10="","",IF(COUNTIF(Vorgabe!$J$1:$J$28,A10),"F",IF(AND(WEEKDAY(A10,2)=1,Vorgabe!$E$6*1=0),"x",IF(AND(WEEKDAY(A10,2)=2,Vorgabe!$E$7*1=0),"x",IF(AND(WEEKDAY(A10,2)=3,Vorgabe!$E$8*1=0),"x",IF(AND(WEEKDAY(A10,2)=4,Vorgabe!$E$9*1=0),"x",IF(AND(WEEKDAY(A10,2)=5,Vorgabe!$E$10*1=0),"x",IF(WEEKDAY(A10,2)=6,"x",IF(WEEKDAY(A10,2)=7,"x","")))))))))</f>
        <v>x</v>
      </c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IF(A10="","",IF(OR(B10="K",B10="U",B10="SU"),(IF($I$1="",Vorgabe!$E$1,$I$1)/IF($I$2="",COUNTIF(Vorgabe!$E$6:$E$12,Vorgabe!$F$2),$I$2)*24),IF(C10="",0,(E10-C10-D10)*24)))</f>
        <v>0</v>
      </c>
      <c r="G10" s="17">
        <f>IF(A10="","",IF(OR(B10="F",B10="x"),0,IF($I$1="",Vorgabe!$E$1,$I$1)/IF($I$2="",COUNTIF(Vorgabe!$E$6:$E$12,Vorgabe!$F$2),$I$2)))</f>
        <v>0</v>
      </c>
      <c r="H10" s="18">
        <f t="shared" si="1"/>
        <v>0</v>
      </c>
      <c r="I10" s="18">
        <f t="shared" ref="I10:I38" ca="1" si="2">IF(A10="","",IF(A10&gt;TODAY(),I9,H10+I9))</f>
        <v>0</v>
      </c>
    </row>
    <row r="11" spans="1:9">
      <c r="A11" s="5">
        <f t="shared" si="0"/>
        <v>43528</v>
      </c>
      <c r="B11" s="44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/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IF(A11="","",IF(OR(B11="K",B11="U",B11="SU"),(IF($I$1="",Vorgabe!$E$1,$I$1)/IF($I$2="",COUNTIF(Vorgabe!$E$6:$E$12,Vorgabe!$F$2),$I$2)*24),IF(C11="",0,(E11-C11-D11)*24)))</f>
        <v>0</v>
      </c>
      <c r="G11" s="17">
        <f>IF(A11="","",IF(OR(B11="F",B11="x"),0,IF($I$1="",Vorgabe!$E$1,$I$1)/IF($I$2="",COUNTIF(Vorgabe!$E$6:$E$12,Vorgabe!$F$2),$I$2)))</f>
        <v>0.33333333333333331</v>
      </c>
      <c r="H11" s="18">
        <f t="shared" si="1"/>
        <v>-8</v>
      </c>
      <c r="I11" s="18">
        <f t="shared" ca="1" si="2"/>
        <v>0</v>
      </c>
    </row>
    <row r="12" spans="1:9">
      <c r="A12" s="5">
        <f t="shared" si="0"/>
        <v>43529</v>
      </c>
      <c r="B12" s="44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/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IF(A12="","",IF(OR(B12="K",B12="U",B12="SU"),(IF($I$1="",Vorgabe!$E$1,$I$1)/IF($I$2="",COUNTIF(Vorgabe!$E$6:$E$12,Vorgabe!$F$2),$I$2)*24),IF(C12="",0,(E12-C12-D12)*24)))</f>
        <v>0</v>
      </c>
      <c r="G12" s="17">
        <f>IF(A12="","",IF(OR(B12="F",B12="x"),0,IF($I$1="",Vorgabe!$E$1,$I$1)/IF($I$2="",COUNTIF(Vorgabe!$E$6:$E$12,Vorgabe!$F$2),$I$2)))</f>
        <v>0.33333333333333331</v>
      </c>
      <c r="H12" s="18">
        <f t="shared" si="1"/>
        <v>-8</v>
      </c>
      <c r="I12" s="18">
        <f t="shared" ca="1" si="2"/>
        <v>0</v>
      </c>
    </row>
    <row r="13" spans="1:9">
      <c r="A13" s="5">
        <f t="shared" si="0"/>
        <v>43530</v>
      </c>
      <c r="B13" s="44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/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IF(A13="","",IF(OR(B13="K",B13="U",B13="SU"),(IF($I$1="",Vorgabe!$E$1,$I$1)/IF($I$2="",COUNTIF(Vorgabe!$E$6:$E$12,Vorgabe!$F$2),$I$2)*24),IF(C13="",0,(E13-C13-D13)*24)))</f>
        <v>0</v>
      </c>
      <c r="G13" s="17">
        <f>IF(A13="","",IF(OR(B13="F",B13="x"),0,IF($I$1="",Vorgabe!$E$1,$I$1)/IF($I$2="",COUNTIF(Vorgabe!$E$6:$E$12,Vorgabe!$F$2),$I$2)))</f>
        <v>0.33333333333333331</v>
      </c>
      <c r="H13" s="18">
        <f t="shared" si="1"/>
        <v>-8</v>
      </c>
      <c r="I13" s="18">
        <f t="shared" ca="1" si="2"/>
        <v>0</v>
      </c>
    </row>
    <row r="14" spans="1:9">
      <c r="A14" s="5">
        <f t="shared" si="0"/>
        <v>43531</v>
      </c>
      <c r="B14" s="44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/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IF(A14="","",IF(OR(B14="K",B14="U",B14="SU"),(IF($I$1="",Vorgabe!$E$1,$I$1)/IF($I$2="",COUNTIF(Vorgabe!$E$6:$E$12,Vorgabe!$F$2),$I$2)*24),IF(C14="",0,(E14-C14-D14)*24)))</f>
        <v>0</v>
      </c>
      <c r="G14" s="17">
        <f>IF(A14="","",IF(OR(B14="F",B14="x"),0,IF($I$1="",Vorgabe!$E$1,$I$1)/IF($I$2="",COUNTIF(Vorgabe!$E$6:$E$12,Vorgabe!$F$2),$I$2)))</f>
        <v>0.33333333333333331</v>
      </c>
      <c r="H14" s="18">
        <f t="shared" si="1"/>
        <v>-8</v>
      </c>
      <c r="I14" s="18">
        <f t="shared" ca="1" si="2"/>
        <v>0</v>
      </c>
    </row>
    <row r="15" spans="1:9">
      <c r="A15" s="5">
        <f t="shared" si="0"/>
        <v>43532</v>
      </c>
      <c r="B15" s="44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/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IF(A15="","",IF(OR(B15="K",B15="U",B15="SU"),(IF($I$1="",Vorgabe!$E$1,$I$1)/IF($I$2="",COUNTIF(Vorgabe!$E$6:$E$12,Vorgabe!$F$2),$I$2)*24),IF(C15="",0,(E15-C15-D15)*24)))</f>
        <v>0</v>
      </c>
      <c r="G15" s="17">
        <f>IF(A15="","",IF(OR(B15="F",B15="x"),0,IF($I$1="",Vorgabe!$E$1,$I$1)/IF($I$2="",COUNTIF(Vorgabe!$E$6:$E$12,Vorgabe!$F$2),$I$2)))</f>
        <v>0.33333333333333331</v>
      </c>
      <c r="H15" s="18">
        <f t="shared" si="1"/>
        <v>-8</v>
      </c>
      <c r="I15" s="18">
        <f t="shared" ca="1" si="2"/>
        <v>0</v>
      </c>
    </row>
    <row r="16" spans="1:9">
      <c r="A16" s="5">
        <f t="shared" si="0"/>
        <v>43533</v>
      </c>
      <c r="B16" s="44" t="str">
        <f>IF(A16="","",IF(COUNTIF(Vorgabe!$J$1:$J$28,A16),"F",IF(AND(WEEKDAY(A16,2)=1,Vorgabe!$E$6*1=0),"x",IF(AND(WEEKDAY(A16,2)=2,Vorgabe!$E$7*1=0),"x",IF(AND(WEEKDAY(A16,2)=3,Vorgabe!$E$8*1=0),"x",IF(AND(WEEKDAY(A16,2)=4,Vorgabe!$E$9*1=0),"x",IF(AND(WEEKDAY(A16,2)=5,Vorgabe!$E$10*1=0),"x",IF(WEEKDAY(A16,2)=6,"x",IF(WEEKDAY(A16,2)=7,"x","")))))))))</f>
        <v>x</v>
      </c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IF(A16="","",IF(OR(B16="K",B16="U",B16="SU"),(IF($I$1="",Vorgabe!$E$1,$I$1)/IF($I$2="",COUNTIF(Vorgabe!$E$6:$E$12,Vorgabe!$F$2),$I$2)*24),IF(C16="",0,(E16-C16-D16)*24)))</f>
        <v>0</v>
      </c>
      <c r="G16" s="17">
        <f>IF(A16="","",IF(OR(B16="F",B16="x"),0,IF($I$1="",Vorgabe!$E$1,$I$1)/IF($I$2="",COUNTIF(Vorgabe!$E$6:$E$12,Vorgabe!$F$2),$I$2)))</f>
        <v>0</v>
      </c>
      <c r="H16" s="18">
        <f t="shared" si="1"/>
        <v>0</v>
      </c>
      <c r="I16" s="18">
        <f t="shared" ca="1" si="2"/>
        <v>0</v>
      </c>
    </row>
    <row r="17" spans="1:9">
      <c r="A17" s="5">
        <f t="shared" si="0"/>
        <v>43534</v>
      </c>
      <c r="B17" s="44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>x</v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IF(A17="","",IF(OR(B17="K",B17="U",B17="SU"),(IF($I$1="",Vorgabe!$E$1,$I$1)/IF($I$2="",COUNTIF(Vorgabe!$E$6:$E$12,Vorgabe!$F$2),$I$2)*24),IF(C17="",0,(E17-C17-D17)*24)))</f>
        <v>0</v>
      </c>
      <c r="G17" s="17">
        <f>IF(A17="","",IF(OR(B17="F",B17="x"),0,IF($I$1="",Vorgabe!$E$1,$I$1)/IF($I$2="",COUNTIF(Vorgabe!$E$6:$E$12,Vorgabe!$F$2),$I$2)))</f>
        <v>0</v>
      </c>
      <c r="H17" s="18">
        <f t="shared" si="1"/>
        <v>0</v>
      </c>
      <c r="I17" s="18">
        <f t="shared" ca="1" si="2"/>
        <v>0</v>
      </c>
    </row>
    <row r="18" spans="1:9">
      <c r="A18" s="5">
        <f t="shared" si="0"/>
        <v>43535</v>
      </c>
      <c r="B18" s="44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/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IF(A18="","",IF(OR(B18="K",B18="U",B18="SU"),(IF($I$1="",Vorgabe!$E$1,$I$1)/IF($I$2="",COUNTIF(Vorgabe!$E$6:$E$12,Vorgabe!$F$2),$I$2)*24),IF(C18="",0,(E18-C18-D18)*24)))</f>
        <v>0</v>
      </c>
      <c r="G18" s="17">
        <f>IF(A18="","",IF(OR(B18="F",B18="x"),0,IF($I$1="",Vorgabe!$E$1,$I$1)/IF($I$2="",COUNTIF(Vorgabe!$E$6:$E$12,Vorgabe!$F$2),$I$2)))</f>
        <v>0.33333333333333331</v>
      </c>
      <c r="H18" s="18">
        <f t="shared" si="1"/>
        <v>-8</v>
      </c>
      <c r="I18" s="18">
        <f t="shared" ca="1" si="2"/>
        <v>0</v>
      </c>
    </row>
    <row r="19" spans="1:9">
      <c r="A19" s="5">
        <f t="shared" si="0"/>
        <v>43536</v>
      </c>
      <c r="B19" s="44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/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IF(A19="","",IF(OR(B19="K",B19="U",B19="SU"),(IF($I$1="",Vorgabe!$E$1,$I$1)/IF($I$2="",COUNTIF(Vorgabe!$E$6:$E$12,Vorgabe!$F$2),$I$2)*24),IF(C19="",0,(E19-C19-D19)*24)))</f>
        <v>0</v>
      </c>
      <c r="G19" s="17">
        <f>IF(A19="","",IF(OR(B19="F",B19="x"),0,IF($I$1="",Vorgabe!$E$1,$I$1)/IF($I$2="",COUNTIF(Vorgabe!$E$6:$E$12,Vorgabe!$F$2),$I$2)))</f>
        <v>0.33333333333333331</v>
      </c>
      <c r="H19" s="18">
        <f t="shared" si="1"/>
        <v>-8</v>
      </c>
      <c r="I19" s="18">
        <f t="shared" ca="1" si="2"/>
        <v>0</v>
      </c>
    </row>
    <row r="20" spans="1:9">
      <c r="A20" s="5">
        <f t="shared" si="0"/>
        <v>43537</v>
      </c>
      <c r="B20" s="44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/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IF(A20="","",IF(OR(B20="K",B20="U",B20="SU"),(IF($I$1="",Vorgabe!$E$1,$I$1)/IF($I$2="",COUNTIF(Vorgabe!$E$6:$E$12,Vorgabe!$F$2),$I$2)*24),IF(C20="",0,(E20-C20-D20)*24)))</f>
        <v>0</v>
      </c>
      <c r="G20" s="17">
        <f>IF(A20="","",IF(OR(B20="F",B20="x"),0,IF($I$1="",Vorgabe!$E$1,$I$1)/IF($I$2="",COUNTIF(Vorgabe!$E$6:$E$12,Vorgabe!$F$2),$I$2)))</f>
        <v>0.33333333333333331</v>
      </c>
      <c r="H20" s="18">
        <f t="shared" si="1"/>
        <v>-8</v>
      </c>
      <c r="I20" s="18">
        <f t="shared" ca="1" si="2"/>
        <v>0</v>
      </c>
    </row>
    <row r="21" spans="1:9">
      <c r="A21" s="5">
        <f t="shared" si="0"/>
        <v>43538</v>
      </c>
      <c r="B21" s="44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/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IF(A21="","",IF(OR(B21="K",B21="U",B21="SU"),(IF($I$1="",Vorgabe!$E$1,$I$1)/IF($I$2="",COUNTIF(Vorgabe!$E$6:$E$12,Vorgabe!$F$2),$I$2)*24),IF(C21="",0,(E21-C21-D21)*24)))</f>
        <v>0</v>
      </c>
      <c r="G21" s="17">
        <f>IF(A21="","",IF(OR(B21="F",B21="x"),0,IF($I$1="",Vorgabe!$E$1,$I$1)/IF($I$2="",COUNTIF(Vorgabe!$E$6:$E$12,Vorgabe!$F$2),$I$2)))</f>
        <v>0.33333333333333331</v>
      </c>
      <c r="H21" s="18">
        <f t="shared" si="1"/>
        <v>-8</v>
      </c>
      <c r="I21" s="18">
        <f t="shared" ca="1" si="2"/>
        <v>0</v>
      </c>
    </row>
    <row r="22" spans="1:9">
      <c r="A22" s="5">
        <f t="shared" si="0"/>
        <v>43539</v>
      </c>
      <c r="B22" s="44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/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IF(A22="","",IF(OR(B22="K",B22="U",B22="SU"),(IF($I$1="",Vorgabe!$E$1,$I$1)/IF($I$2="",COUNTIF(Vorgabe!$E$6:$E$12,Vorgabe!$F$2),$I$2)*24),IF(C22="",0,(E22-C22-D22)*24)))</f>
        <v>0</v>
      </c>
      <c r="G22" s="17">
        <f>IF(A22="","",IF(OR(B22="F",B22="x"),0,IF($I$1="",Vorgabe!$E$1,$I$1)/IF($I$2="",COUNTIF(Vorgabe!$E$6:$E$12,Vorgabe!$F$2),$I$2)))</f>
        <v>0.33333333333333331</v>
      </c>
      <c r="H22" s="18">
        <f t="shared" si="1"/>
        <v>-8</v>
      </c>
      <c r="I22" s="18">
        <f t="shared" ca="1" si="2"/>
        <v>0</v>
      </c>
    </row>
    <row r="23" spans="1:9">
      <c r="A23" s="5">
        <f t="shared" si="0"/>
        <v>43540</v>
      </c>
      <c r="B23" s="44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>x</v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IF(A23="","",IF(OR(B23="K",B23="U",B23="SU"),(IF($I$1="",Vorgabe!$E$1,$I$1)/IF($I$2="",COUNTIF(Vorgabe!$E$6:$E$12,Vorgabe!$F$2),$I$2)*24),IF(C23="",0,(E23-C23-D23)*24)))</f>
        <v>0</v>
      </c>
      <c r="G23" s="17">
        <f>IF(A23="","",IF(OR(B23="F",B23="x"),0,IF($I$1="",Vorgabe!$E$1,$I$1)/IF($I$2="",COUNTIF(Vorgabe!$E$6:$E$12,Vorgabe!$F$2),$I$2)))</f>
        <v>0</v>
      </c>
      <c r="H23" s="18">
        <f t="shared" si="1"/>
        <v>0</v>
      </c>
      <c r="I23" s="18">
        <f t="shared" ca="1" si="2"/>
        <v>0</v>
      </c>
    </row>
    <row r="24" spans="1:9">
      <c r="A24" s="5">
        <f t="shared" si="0"/>
        <v>43541</v>
      </c>
      <c r="B24" s="44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>x</v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IF(A24="","",IF(OR(B24="K",B24="U",B24="SU"),(IF($I$1="",Vorgabe!$E$1,$I$1)/IF($I$2="",COUNTIF(Vorgabe!$E$6:$E$12,Vorgabe!$F$2),$I$2)*24),IF(C24="",0,(E24-C24-D24)*24)))</f>
        <v>0</v>
      </c>
      <c r="G24" s="17">
        <f>IF(A24="","",IF(OR(B24="F",B24="x"),0,IF($I$1="",Vorgabe!$E$1,$I$1)/IF($I$2="",COUNTIF(Vorgabe!$E$6:$E$12,Vorgabe!$F$2),$I$2)))</f>
        <v>0</v>
      </c>
      <c r="H24" s="18">
        <f t="shared" si="1"/>
        <v>0</v>
      </c>
      <c r="I24" s="18">
        <f t="shared" ca="1" si="2"/>
        <v>0</v>
      </c>
    </row>
    <row r="25" spans="1:9">
      <c r="A25" s="5">
        <f t="shared" si="0"/>
        <v>43542</v>
      </c>
      <c r="B25" s="44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/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IF(A25="","",IF(OR(B25="K",B25="U",B25="SU"),(IF($I$1="",Vorgabe!$E$1,$I$1)/IF($I$2="",COUNTIF(Vorgabe!$E$6:$E$12,Vorgabe!$F$2),$I$2)*24),IF(C25="",0,(E25-C25-D25)*24)))</f>
        <v>0</v>
      </c>
      <c r="G25" s="17">
        <f>IF(A25="","",IF(OR(B25="F",B25="x"),0,IF($I$1="",Vorgabe!$E$1,$I$1)/IF($I$2="",COUNTIF(Vorgabe!$E$6:$E$12,Vorgabe!$F$2),$I$2)))</f>
        <v>0.33333333333333331</v>
      </c>
      <c r="H25" s="18">
        <f t="shared" si="1"/>
        <v>-8</v>
      </c>
      <c r="I25" s="18">
        <f t="shared" ca="1" si="2"/>
        <v>0</v>
      </c>
    </row>
    <row r="26" spans="1:9">
      <c r="A26" s="5">
        <f t="shared" si="0"/>
        <v>43543</v>
      </c>
      <c r="B26" s="44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/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IF(A26="","",IF(OR(B26="K",B26="U",B26="SU"),(IF($I$1="",Vorgabe!$E$1,$I$1)/IF($I$2="",COUNTIF(Vorgabe!$E$6:$E$12,Vorgabe!$F$2),$I$2)*24),IF(C26="",0,(E26-C26-D26)*24)))</f>
        <v>0</v>
      </c>
      <c r="G26" s="17">
        <f>IF(A26="","",IF(OR(B26="F",B26="x"),0,IF($I$1="",Vorgabe!$E$1,$I$1)/IF($I$2="",COUNTIF(Vorgabe!$E$6:$E$12,Vorgabe!$F$2),$I$2)))</f>
        <v>0.33333333333333331</v>
      </c>
      <c r="H26" s="18">
        <f t="shared" si="1"/>
        <v>-8</v>
      </c>
      <c r="I26" s="18">
        <f t="shared" ca="1" si="2"/>
        <v>0</v>
      </c>
    </row>
    <row r="27" spans="1:9">
      <c r="A27" s="5">
        <f t="shared" si="0"/>
        <v>43544</v>
      </c>
      <c r="B27" s="44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/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IF(A27="","",IF(OR(B27="K",B27="U",B27="SU"),(IF($I$1="",Vorgabe!$E$1,$I$1)/IF($I$2="",COUNTIF(Vorgabe!$E$6:$E$12,Vorgabe!$F$2),$I$2)*24),IF(C27="",0,(E27-C27-D27)*24)))</f>
        <v>0</v>
      </c>
      <c r="G27" s="17">
        <f>IF(A27="","",IF(OR(B27="F",B27="x"),0,IF($I$1="",Vorgabe!$E$1,$I$1)/IF($I$2="",COUNTIF(Vorgabe!$E$6:$E$12,Vorgabe!$F$2),$I$2)))</f>
        <v>0.33333333333333331</v>
      </c>
      <c r="H27" s="18">
        <f t="shared" si="1"/>
        <v>-8</v>
      </c>
      <c r="I27" s="18">
        <f t="shared" ca="1" si="2"/>
        <v>0</v>
      </c>
    </row>
    <row r="28" spans="1:9">
      <c r="A28" s="5">
        <f t="shared" si="0"/>
        <v>43545</v>
      </c>
      <c r="B28" s="44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/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IF(A28="","",IF(OR(B28="K",B28="U",B28="SU"),(IF($I$1="",Vorgabe!$E$1,$I$1)/IF($I$2="",COUNTIF(Vorgabe!$E$6:$E$12,Vorgabe!$F$2),$I$2)*24),IF(C28="",0,(E28-C28-D28)*24)))</f>
        <v>0</v>
      </c>
      <c r="G28" s="17">
        <f>IF(A28="","",IF(OR(B28="F",B28="x"),0,IF($I$1="",Vorgabe!$E$1,$I$1)/IF($I$2="",COUNTIF(Vorgabe!$E$6:$E$12,Vorgabe!$F$2),$I$2)))</f>
        <v>0.33333333333333331</v>
      </c>
      <c r="H28" s="18">
        <f t="shared" si="1"/>
        <v>-8</v>
      </c>
      <c r="I28" s="18">
        <f t="shared" ca="1" si="2"/>
        <v>0</v>
      </c>
    </row>
    <row r="29" spans="1:9">
      <c r="A29" s="5">
        <f t="shared" si="0"/>
        <v>43546</v>
      </c>
      <c r="B29" s="44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/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IF(A29="","",IF(OR(B29="K",B29="U",B29="SU"),(IF($I$1="",Vorgabe!$E$1,$I$1)/IF($I$2="",COUNTIF(Vorgabe!$E$6:$E$12,Vorgabe!$F$2),$I$2)*24),IF(C29="",0,(E29-C29-D29)*24)))</f>
        <v>0</v>
      </c>
      <c r="G29" s="17">
        <f>IF(A29="","",IF(OR(B29="F",B29="x"),0,IF($I$1="",Vorgabe!$E$1,$I$1)/IF($I$2="",COUNTIF(Vorgabe!$E$6:$E$12,Vorgabe!$F$2),$I$2)))</f>
        <v>0.33333333333333331</v>
      </c>
      <c r="H29" s="18">
        <f t="shared" si="1"/>
        <v>-8</v>
      </c>
      <c r="I29" s="18">
        <f t="shared" ca="1" si="2"/>
        <v>0</v>
      </c>
    </row>
    <row r="30" spans="1:9">
      <c r="A30" s="5">
        <f t="shared" si="0"/>
        <v>43547</v>
      </c>
      <c r="B30" s="44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>x</v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IF(A30="","",IF(OR(B30="K",B30="U",B30="SU"),(IF($I$1="",Vorgabe!$E$1,$I$1)/IF($I$2="",COUNTIF(Vorgabe!$E$6:$E$12,Vorgabe!$F$2),$I$2)*24),IF(C30="",0,(E30-C30-D30)*24)))</f>
        <v>0</v>
      </c>
      <c r="G30" s="17">
        <f>IF(A30="","",IF(OR(B30="F",B30="x"),0,IF($I$1="",Vorgabe!$E$1,$I$1)/IF($I$2="",COUNTIF(Vorgabe!$E$6:$E$12,Vorgabe!$F$2),$I$2)))</f>
        <v>0</v>
      </c>
      <c r="H30" s="18">
        <f t="shared" si="1"/>
        <v>0</v>
      </c>
      <c r="I30" s="18">
        <f t="shared" ca="1" si="2"/>
        <v>0</v>
      </c>
    </row>
    <row r="31" spans="1:9">
      <c r="A31" s="5">
        <f t="shared" si="0"/>
        <v>43548</v>
      </c>
      <c r="B31" s="44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>x</v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IF(A31="","",IF(OR(B31="K",B31="U",B31="SU"),(IF($I$1="",Vorgabe!$E$1,$I$1)/IF($I$2="",COUNTIF(Vorgabe!$E$6:$E$12,Vorgabe!$F$2),$I$2)*24),IF(C31="",0,(E31-C31-D31)*24)))</f>
        <v>0</v>
      </c>
      <c r="G31" s="17">
        <f>IF(A31="","",IF(OR(B31="F",B31="x"),0,IF($I$1="",Vorgabe!$E$1,$I$1)/IF($I$2="",COUNTIF(Vorgabe!$E$6:$E$12,Vorgabe!$F$2),$I$2)))</f>
        <v>0</v>
      </c>
      <c r="H31" s="18">
        <f t="shared" si="1"/>
        <v>0</v>
      </c>
      <c r="I31" s="18">
        <f t="shared" ca="1" si="2"/>
        <v>0</v>
      </c>
    </row>
    <row r="32" spans="1:9">
      <c r="A32" s="5">
        <f t="shared" si="0"/>
        <v>43549</v>
      </c>
      <c r="B32" s="44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/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IF(A32="","",IF(OR(B32="K",B32="U",B32="SU"),(IF($I$1="",Vorgabe!$E$1,$I$1)/IF($I$2="",COUNTIF(Vorgabe!$E$6:$E$12,Vorgabe!$F$2),$I$2)*24),IF(C32="",0,(E32-C32-D32)*24)))</f>
        <v>0</v>
      </c>
      <c r="G32" s="17">
        <f>IF(A32="","",IF(OR(B32="F",B32="x"),0,IF($I$1="",Vorgabe!$E$1,$I$1)/IF($I$2="",COUNTIF(Vorgabe!$E$6:$E$12,Vorgabe!$F$2),$I$2)))</f>
        <v>0.33333333333333331</v>
      </c>
      <c r="H32" s="18">
        <f t="shared" si="1"/>
        <v>-8</v>
      </c>
      <c r="I32" s="18">
        <f t="shared" ca="1" si="2"/>
        <v>0</v>
      </c>
    </row>
    <row r="33" spans="1:9">
      <c r="A33" s="5">
        <f t="shared" si="0"/>
        <v>43550</v>
      </c>
      <c r="B33" s="44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/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IF(A33="","",IF(OR(B33="K",B33="U",B33="SU"),(IF($I$1="",Vorgabe!$E$1,$I$1)/IF($I$2="",COUNTIF(Vorgabe!$E$6:$E$12,Vorgabe!$F$2),$I$2)*24),IF(C33="",0,(E33-C33-D33)*24)))</f>
        <v>0</v>
      </c>
      <c r="G33" s="17">
        <f>IF(A33="","",IF(OR(B33="F",B33="x"),0,IF($I$1="",Vorgabe!$E$1,$I$1)/IF($I$2="",COUNTIF(Vorgabe!$E$6:$E$12,Vorgabe!$F$2),$I$2)))</f>
        <v>0.33333333333333331</v>
      </c>
      <c r="H33" s="18">
        <f t="shared" si="1"/>
        <v>-8</v>
      </c>
      <c r="I33" s="18">
        <f t="shared" ca="1" si="2"/>
        <v>0</v>
      </c>
    </row>
    <row r="34" spans="1:9">
      <c r="A34" s="5">
        <f t="shared" si="0"/>
        <v>43551</v>
      </c>
      <c r="B34" s="44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/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IF(A34="","",IF(OR(B34="K",B34="U",B34="SU"),(IF($I$1="",Vorgabe!$E$1,$I$1)/IF($I$2="",COUNTIF(Vorgabe!$E$6:$E$12,Vorgabe!$F$2),$I$2)*24),IF(C34="",0,(E34-C34-D34)*24)))</f>
        <v>0</v>
      </c>
      <c r="G34" s="17">
        <f>IF(A34="","",IF(OR(B34="F",B34="x"),0,IF($I$1="",Vorgabe!$E$1,$I$1)/IF($I$2="",COUNTIF(Vorgabe!$E$6:$E$12,Vorgabe!$F$2),$I$2)))</f>
        <v>0.33333333333333331</v>
      </c>
      <c r="H34" s="18">
        <f t="shared" si="1"/>
        <v>-8</v>
      </c>
      <c r="I34" s="18">
        <f t="shared" ca="1" si="2"/>
        <v>0</v>
      </c>
    </row>
    <row r="35" spans="1:9">
      <c r="A35" s="5">
        <f t="shared" si="0"/>
        <v>43552</v>
      </c>
      <c r="B35" s="44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/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IF(A35="","",IF(OR(B35="K",B35="U",B35="SU"),(IF($I$1="",Vorgabe!$E$1,$I$1)/IF($I$2="",COUNTIF(Vorgabe!$E$6:$E$12,Vorgabe!$F$2),$I$2)*24),IF(C35="",0,(E35-C35-D35)*24)))</f>
        <v>0</v>
      </c>
      <c r="G35" s="17">
        <f>IF(A35="","",IF(OR(B35="F",B35="x"),0,IF($I$1="",Vorgabe!$E$1,$I$1)/IF($I$2="",COUNTIF(Vorgabe!$E$6:$E$12,Vorgabe!$F$2),$I$2)))</f>
        <v>0.33333333333333331</v>
      </c>
      <c r="H35" s="18">
        <f t="shared" si="1"/>
        <v>-8</v>
      </c>
      <c r="I35" s="18">
        <f t="shared" ca="1" si="2"/>
        <v>0</v>
      </c>
    </row>
    <row r="36" spans="1:9">
      <c r="A36" s="5">
        <f>IF(A35=EOMONTH(A35,0),"",A35+1)</f>
        <v>43553</v>
      </c>
      <c r="B36" s="44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/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>
        <f>IF(A36="","",IF(OR(B36="K",B36="U",B36="SU"),(IF($I$1="",Vorgabe!$E$1,$I$1)/IF($I$2="",COUNTIF(Vorgabe!$E$6:$E$12,Vorgabe!$F$2),$I$2)*24),IF(C36="",0,(E36-C36-D36)*24)))</f>
        <v>0</v>
      </c>
      <c r="G36" s="17">
        <f>IF(A36="","",IF(OR(B36="F",B36="x"),0,IF($I$1="",Vorgabe!$E$1,$I$1)/IF($I$2="",COUNTIF(Vorgabe!$E$6:$E$12,Vorgabe!$F$2),$I$2)))</f>
        <v>0.33333333333333331</v>
      </c>
      <c r="H36" s="18">
        <f t="shared" si="1"/>
        <v>-8</v>
      </c>
      <c r="I36" s="18">
        <f t="shared" ca="1" si="2"/>
        <v>0</v>
      </c>
    </row>
    <row r="37" spans="1:9">
      <c r="A37" s="5">
        <f>IF(A36="","",IF(A36=EOMONTH(A36,0),"",A36+1))</f>
        <v>43554</v>
      </c>
      <c r="B37" s="44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>x</v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>
        <f>IF(A37="","",IF(OR(B37="K",B37="U",B37="SU"),(IF($I$1="",Vorgabe!$E$1,$I$1)/IF($I$2="",COUNTIF(Vorgabe!$E$6:$E$12,Vorgabe!$F$2),$I$2)*24),IF(C37="",0,(E37-C37-D37)*24)))</f>
        <v>0</v>
      </c>
      <c r="G37" s="17">
        <f>IF(A37="","",IF(OR(B37="F",B37="x"),0,IF($I$1="",Vorgabe!$E$1,$I$1)/IF($I$2="",COUNTIF(Vorgabe!$E$6:$E$12,Vorgabe!$F$2),$I$2)))</f>
        <v>0</v>
      </c>
      <c r="H37" s="18">
        <f t="shared" si="1"/>
        <v>0</v>
      </c>
      <c r="I37" s="18">
        <f t="shared" ca="1" si="2"/>
        <v>0</v>
      </c>
    </row>
    <row r="38" spans="1:9">
      <c r="A38" s="5">
        <f>IF(A37="","",IF(A37=EOMONTH(A37,0),"",A37+1))</f>
        <v>43555</v>
      </c>
      <c r="B38" s="44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>x</v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>
        <f>IF(A38="","",IF(OR(B38="K",B38="U",B38="SU"),(IF($I$1="",Vorgabe!$E$1,$I$1)/IF($I$2="",COUNTIF(Vorgabe!$E$6:$E$12,Vorgabe!$F$2),$I$2)*24),IF(C38="",0,(E38-C38-D38)*24)))</f>
        <v>0</v>
      </c>
      <c r="G38" s="17">
        <f>IF(A38="","",IF(OR(B38="F",B38="x"),0,IF($I$1="",Vorgabe!$E$1,$I$1)/IF($I$2="",COUNTIF(Vorgabe!$E$6:$E$12,Vorgabe!$F$2),$I$2)))</f>
        <v>0</v>
      </c>
      <c r="H38" s="18">
        <f t="shared" si="1"/>
        <v>0</v>
      </c>
      <c r="I38" s="18">
        <f t="shared" ca="1" si="2"/>
        <v>0</v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167.99999999999994</v>
      </c>
      <c r="H39" s="14">
        <f>SUM(H8:H38)</f>
        <v>-168</v>
      </c>
      <c r="I39" s="14">
        <f ca="1">IF(AND(A37&gt;TODAY(),MONTH(TODAY())=MONTH(A1)),VLOOKUP(TODAY(),A8:I38,9,TRUE),IF(OR(MONTH(TODAY())&lt;MONTH(A1),YEAR(TODAY())&lt;YEAR(A1)),I5,F39-G39+I5))</f>
        <v>0</v>
      </c>
    </row>
  </sheetData>
  <conditionalFormatting sqref="A14">
    <cfRule type="expression" dxfId="59" priority="5">
      <formula>"B14=""x"""</formula>
    </cfRule>
  </conditionalFormatting>
  <conditionalFormatting sqref="H8:H39">
    <cfRule type="cellIs" dxfId="58" priority="6" operator="lessThan">
      <formula>0</formula>
    </cfRule>
  </conditionalFormatting>
  <conditionalFormatting sqref="I8:I38">
    <cfRule type="cellIs" dxfId="57" priority="4" operator="lessThan">
      <formula>0</formula>
    </cfRule>
  </conditionalFormatting>
  <conditionalFormatting sqref="I39">
    <cfRule type="cellIs" dxfId="9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39"/>
  <sheetViews>
    <sheetView workbookViewId="0">
      <selection activeCell="I39" sqref="I39"/>
    </sheetView>
  </sheetViews>
  <sheetFormatPr baseColWidth="10" defaultRowHeight="16"/>
  <cols>
    <col min="1" max="1" width="25.1640625" style="1" bestFit="1" customWidth="1"/>
    <col min="2" max="5" width="9.1640625" style="1" customWidth="1"/>
    <col min="6" max="6" width="9" style="1" bestFit="1" customWidth="1"/>
    <col min="7" max="7" width="9.1640625" style="1" customWidth="1"/>
    <col min="8" max="8" width="12.33203125" style="1" bestFit="1" customWidth="1"/>
    <col min="9" max="9" width="18.6640625" style="1" bestFit="1" customWidth="1"/>
  </cols>
  <sheetData>
    <row r="1" spans="1:9">
      <c r="A1" s="22">
        <f>A8</f>
        <v>43556</v>
      </c>
      <c r="B1" s="7"/>
      <c r="C1" s="7"/>
      <c r="D1" s="7"/>
      <c r="E1" s="7"/>
      <c r="F1" s="7"/>
      <c r="G1" s="7"/>
      <c r="H1" s="8" t="s">
        <v>74</v>
      </c>
      <c r="I1" s="77">
        <v>0.66666666666666663</v>
      </c>
    </row>
    <row r="2" spans="1:9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15">
        <v>2</v>
      </c>
    </row>
    <row r="3" spans="1:9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>
      <c r="A5" s="8" t="s">
        <v>16</v>
      </c>
      <c r="B5" s="9">
        <f>März!B5-COUNTIF(B8:B38,"U")</f>
        <v>0</v>
      </c>
      <c r="C5" s="7"/>
      <c r="D5" s="7"/>
      <c r="E5" s="7"/>
      <c r="F5" s="7"/>
      <c r="G5" s="9"/>
      <c r="H5" s="8" t="s">
        <v>17</v>
      </c>
      <c r="I5" s="15">
        <f ca="1">März!I39</f>
        <v>0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9">
      <c r="A8" s="12">
        <f>EDATE(Vorgabe!B4,3)</f>
        <v>43556</v>
      </c>
      <c r="B8" s="44" t="str">
        <f>IF(A8="","",IF(COUNTIF(Vorgabe!$J$1:$J$28,A8),"F"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/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IF(A8="","",IF(OR(B8="K",B8="U",B8="SU"),(IF($I$1="",Vorgabe!$E$1,$I$1)/IF($I$2="",COUNTIF(Vorgabe!$E$6:$E$12,Vorgabe!$F$2),$I$2)*24),IF(C8="",0,(E8-C8-D8)*24)))</f>
        <v>0</v>
      </c>
      <c r="G8" s="17">
        <f>IF(A8="","",IF(OR(B8="F",B8="x"),0,IF($I$1="",Vorgabe!$E$1,$I$1)/IF($I$2="",COUNTIF(Vorgabe!$E$6:$E$12,Vorgabe!$F$2),$I$2)))</f>
        <v>0.33333333333333331</v>
      </c>
      <c r="H8" s="18">
        <f>IF(A8="","",F8-G8*24)</f>
        <v>-8</v>
      </c>
      <c r="I8" s="18">
        <f ca="1">IF(A8="","",IF(A8&gt;TODAY(),I5,H8+I5))</f>
        <v>0</v>
      </c>
    </row>
    <row r="9" spans="1:9">
      <c r="A9" s="5">
        <f t="shared" ref="A9:A35" si="0">A8+1</f>
        <v>43557</v>
      </c>
      <c r="B9" s="44" t="str">
        <f>IF(A9="","",IF(COUNTIF(Vorgabe!$J$1:$J$28,A9),"F",IF(AND(WEEKDAY(A9,2)=1,Vorgabe!$E$6*1=0),"x",IF(AND(WEEKDAY(A9,2)=2,Vorgabe!$E$7*1=0),"x",IF(AND(WEEKDAY(A9,2)=3,Vorgabe!$E$8*1=0),"x",IF(AND(WEEKDAY(A9,2)=4,Vorgabe!$E$9*1=0),"x",IF(AND(WEEKDAY(A9,2)=5,Vorgabe!$E$10*1=0),"x",IF(WEEKDAY(A9,2)=6,"x",IF(WEEKDAY(A9,2)=7,"x","")))))))))</f>
        <v/>
      </c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IF(A9="","",IF(OR(B9="K",B9="U",B9="SU"),(IF($I$1="",Vorgabe!$E$1,$I$1)/IF($I$2="",COUNTIF(Vorgabe!$E$6:$E$12,Vorgabe!$F$2),$I$2)*24),IF(C9="",0,(E9-C9-D9)*24)))</f>
        <v>0</v>
      </c>
      <c r="G9" s="17">
        <f>IF(A9="","",IF(OR(B9="F",B9="x"),0,IF($I$1="",Vorgabe!$E$1,$I$1)/IF($I$2="",COUNTIF(Vorgabe!$E$6:$E$12,Vorgabe!$F$2),$I$2)))</f>
        <v>0.33333333333333331</v>
      </c>
      <c r="H9" s="18">
        <f t="shared" ref="H9:H38" si="1">IF(A9="","",F9-G9*24)</f>
        <v>-8</v>
      </c>
      <c r="I9" s="18">
        <f ca="1">IF(A9="","",IF(A9&gt;TODAY(),I8,H9+I8))</f>
        <v>0</v>
      </c>
    </row>
    <row r="10" spans="1:9">
      <c r="A10" s="5">
        <f t="shared" si="0"/>
        <v>43558</v>
      </c>
      <c r="B10" s="44" t="str">
        <f>IF(A10="","",IF(COUNTIF(Vorgabe!$J$1:$J$28,A10),"F",IF(AND(WEEKDAY(A10,2)=1,Vorgabe!$E$6*1=0),"x",IF(AND(WEEKDAY(A10,2)=2,Vorgabe!$E$7*1=0),"x",IF(AND(WEEKDAY(A10,2)=3,Vorgabe!$E$8*1=0),"x",IF(AND(WEEKDAY(A10,2)=4,Vorgabe!$E$9*1=0),"x",IF(AND(WEEKDAY(A10,2)=5,Vorgabe!$E$10*1=0),"x",IF(WEEKDAY(A10,2)=6,"x",IF(WEEKDAY(A10,2)=7,"x","")))))))))</f>
        <v/>
      </c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IF(A10="","",IF(OR(B10="K",B10="U",B10="SU"),(IF($I$1="",Vorgabe!$E$1,$I$1)/IF($I$2="",COUNTIF(Vorgabe!$E$6:$E$12,Vorgabe!$F$2),$I$2)*24),IF(C10="",0,(E10-C10-D10)*24)))</f>
        <v>0</v>
      </c>
      <c r="G10" s="17">
        <f>IF(A10="","",IF(OR(B10="F",B10="x"),0,IF($I$1="",Vorgabe!$E$1,$I$1)/IF($I$2="",COUNTIF(Vorgabe!$E$6:$E$12,Vorgabe!$F$2),$I$2)))</f>
        <v>0.33333333333333331</v>
      </c>
      <c r="H10" s="18">
        <f t="shared" si="1"/>
        <v>-8</v>
      </c>
      <c r="I10" s="18">
        <f t="shared" ref="I10:I38" ca="1" si="2">IF(A10="","",IF(A10&gt;TODAY(),I9,H10+I9))</f>
        <v>0</v>
      </c>
    </row>
    <row r="11" spans="1:9">
      <c r="A11" s="5">
        <f t="shared" si="0"/>
        <v>43559</v>
      </c>
      <c r="B11" s="44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/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IF(A11="","",IF(OR(B11="K",B11="U",B11="SU"),(IF($I$1="",Vorgabe!$E$1,$I$1)/IF($I$2="",COUNTIF(Vorgabe!$E$6:$E$12,Vorgabe!$F$2),$I$2)*24),IF(C11="",0,(E11-C11-D11)*24)))</f>
        <v>0</v>
      </c>
      <c r="G11" s="17">
        <f>IF(A11="","",IF(OR(B11="F",B11="x"),0,IF($I$1="",Vorgabe!$E$1,$I$1)/IF($I$2="",COUNTIF(Vorgabe!$E$6:$E$12,Vorgabe!$F$2),$I$2)))</f>
        <v>0.33333333333333331</v>
      </c>
      <c r="H11" s="18">
        <f t="shared" si="1"/>
        <v>-8</v>
      </c>
      <c r="I11" s="18">
        <f t="shared" ca="1" si="2"/>
        <v>0</v>
      </c>
    </row>
    <row r="12" spans="1:9">
      <c r="A12" s="5">
        <f t="shared" si="0"/>
        <v>43560</v>
      </c>
      <c r="B12" s="44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/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IF(A12="","",IF(OR(B12="K",B12="U",B12="SU"),(IF($I$1="",Vorgabe!$E$1,$I$1)/IF($I$2="",COUNTIF(Vorgabe!$E$6:$E$12,Vorgabe!$F$2),$I$2)*24),IF(C12="",0,(E12-C12-D12)*24)))</f>
        <v>0</v>
      </c>
      <c r="G12" s="17">
        <f>IF(A12="","",IF(OR(B12="F",B12="x"),0,IF($I$1="",Vorgabe!$E$1,$I$1)/IF($I$2="",COUNTIF(Vorgabe!$E$6:$E$12,Vorgabe!$F$2),$I$2)))</f>
        <v>0.33333333333333331</v>
      </c>
      <c r="H12" s="18">
        <f t="shared" si="1"/>
        <v>-8</v>
      </c>
      <c r="I12" s="18">
        <f t="shared" ca="1" si="2"/>
        <v>0</v>
      </c>
    </row>
    <row r="13" spans="1:9">
      <c r="A13" s="5">
        <f t="shared" si="0"/>
        <v>43561</v>
      </c>
      <c r="B13" s="44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>x</v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IF(A13="","",IF(OR(B13="K",B13="U",B13="SU"),(IF($I$1="",Vorgabe!$E$1,$I$1)/IF($I$2="",COUNTIF(Vorgabe!$E$6:$E$12,Vorgabe!$F$2),$I$2)*24),IF(C13="",0,(E13-C13-D13)*24)))</f>
        <v>0</v>
      </c>
      <c r="G13" s="17">
        <f>IF(A13="","",IF(OR(B13="F",B13="x"),0,IF($I$1="",Vorgabe!$E$1,$I$1)/IF($I$2="",COUNTIF(Vorgabe!$E$6:$E$12,Vorgabe!$F$2),$I$2)))</f>
        <v>0</v>
      </c>
      <c r="H13" s="18">
        <f t="shared" si="1"/>
        <v>0</v>
      </c>
      <c r="I13" s="18">
        <f t="shared" ca="1" si="2"/>
        <v>0</v>
      </c>
    </row>
    <row r="14" spans="1:9">
      <c r="A14" s="5">
        <f t="shared" si="0"/>
        <v>43562</v>
      </c>
      <c r="B14" s="44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>x</v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IF(A14="","",IF(OR(B14="K",B14="U",B14="SU"),(IF($I$1="",Vorgabe!$E$1,$I$1)/IF($I$2="",COUNTIF(Vorgabe!$E$6:$E$12,Vorgabe!$F$2),$I$2)*24),IF(C14="",0,(E14-C14-D14)*24)))</f>
        <v>0</v>
      </c>
      <c r="G14" s="17">
        <f>IF(A14="","",IF(OR(B14="F",B14="x"),0,IF($I$1="",Vorgabe!$E$1,$I$1)/IF($I$2="",COUNTIF(Vorgabe!$E$6:$E$12,Vorgabe!$F$2),$I$2)))</f>
        <v>0</v>
      </c>
      <c r="H14" s="18">
        <f t="shared" si="1"/>
        <v>0</v>
      </c>
      <c r="I14" s="18">
        <f t="shared" ca="1" si="2"/>
        <v>0</v>
      </c>
    </row>
    <row r="15" spans="1:9">
      <c r="A15" s="5">
        <f t="shared" si="0"/>
        <v>43563</v>
      </c>
      <c r="B15" s="44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/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IF(A15="","",IF(OR(B15="K",B15="U",B15="SU"),(IF($I$1="",Vorgabe!$E$1,$I$1)/IF($I$2="",COUNTIF(Vorgabe!$E$6:$E$12,Vorgabe!$F$2),$I$2)*24),IF(C15="",0,(E15-C15-D15)*24)))</f>
        <v>0</v>
      </c>
      <c r="G15" s="17">
        <f>IF(A15="","",IF(OR(B15="F",B15="x"),0,IF($I$1="",Vorgabe!$E$1,$I$1)/IF($I$2="",COUNTIF(Vorgabe!$E$6:$E$12,Vorgabe!$F$2),$I$2)))</f>
        <v>0.33333333333333331</v>
      </c>
      <c r="H15" s="18">
        <f t="shared" si="1"/>
        <v>-8</v>
      </c>
      <c r="I15" s="18">
        <f t="shared" ca="1" si="2"/>
        <v>0</v>
      </c>
    </row>
    <row r="16" spans="1:9">
      <c r="A16" s="5">
        <f t="shared" si="0"/>
        <v>43564</v>
      </c>
      <c r="B16" s="44" t="str">
        <f>IF(A16="","",IF(COUNTIF(Vorgabe!$J$1:$J$28,A16),"F",IF(AND(WEEKDAY(A16,2)=1,Vorgabe!$E$6*1=0),"x",IF(AND(WEEKDAY(A16,2)=2,Vorgabe!$E$7*1=0),"x",IF(AND(WEEKDAY(A16,2)=3,Vorgabe!$E$8*1=0),"x",IF(AND(WEEKDAY(A16,2)=4,Vorgabe!$E$9*1=0),"x",IF(AND(WEEKDAY(A16,2)=5,Vorgabe!$E$10*1=0),"x",IF(WEEKDAY(A16,2)=6,"x",IF(WEEKDAY(A16,2)=7,"x","")))))))))</f>
        <v/>
      </c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IF(A16="","",IF(OR(B16="K",B16="U",B16="SU"),(IF($I$1="",Vorgabe!$E$1,$I$1)/IF($I$2="",COUNTIF(Vorgabe!$E$6:$E$12,Vorgabe!$F$2),$I$2)*24),IF(C16="",0,(E16-C16-D16)*24)))</f>
        <v>0</v>
      </c>
      <c r="G16" s="17">
        <f>IF(A16="","",IF(OR(B16="F",B16="x"),0,IF($I$1="",Vorgabe!$E$1,$I$1)/IF($I$2="",COUNTIF(Vorgabe!$E$6:$E$12,Vorgabe!$F$2),$I$2)))</f>
        <v>0.33333333333333331</v>
      </c>
      <c r="H16" s="18">
        <f t="shared" si="1"/>
        <v>-8</v>
      </c>
      <c r="I16" s="18">
        <f t="shared" ca="1" si="2"/>
        <v>0</v>
      </c>
    </row>
    <row r="17" spans="1:9">
      <c r="A17" s="5">
        <f t="shared" si="0"/>
        <v>43565</v>
      </c>
      <c r="B17" s="44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/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IF(A17="","",IF(OR(B17="K",B17="U",B17="SU"),(IF($I$1="",Vorgabe!$E$1,$I$1)/IF($I$2="",COUNTIF(Vorgabe!$E$6:$E$12,Vorgabe!$F$2),$I$2)*24),IF(C17="",0,(E17-C17-D17)*24)))</f>
        <v>0</v>
      </c>
      <c r="G17" s="17">
        <f>IF(A17="","",IF(OR(B17="F",B17="x"),0,IF($I$1="",Vorgabe!$E$1,$I$1)/IF($I$2="",COUNTIF(Vorgabe!$E$6:$E$12,Vorgabe!$F$2),$I$2)))</f>
        <v>0.33333333333333331</v>
      </c>
      <c r="H17" s="18">
        <f t="shared" si="1"/>
        <v>-8</v>
      </c>
      <c r="I17" s="18">
        <f t="shared" ca="1" si="2"/>
        <v>0</v>
      </c>
    </row>
    <row r="18" spans="1:9">
      <c r="A18" s="5">
        <f t="shared" si="0"/>
        <v>43566</v>
      </c>
      <c r="B18" s="44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/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IF(A18="","",IF(OR(B18="K",B18="U",B18="SU"),(IF($I$1="",Vorgabe!$E$1,$I$1)/IF($I$2="",COUNTIF(Vorgabe!$E$6:$E$12,Vorgabe!$F$2),$I$2)*24),IF(C18="",0,(E18-C18-D18)*24)))</f>
        <v>0</v>
      </c>
      <c r="G18" s="17">
        <f>IF(A18="","",IF(OR(B18="F",B18="x"),0,IF($I$1="",Vorgabe!$E$1,$I$1)/IF($I$2="",COUNTIF(Vorgabe!$E$6:$E$12,Vorgabe!$F$2),$I$2)))</f>
        <v>0.33333333333333331</v>
      </c>
      <c r="H18" s="18">
        <f t="shared" si="1"/>
        <v>-8</v>
      </c>
      <c r="I18" s="18">
        <f t="shared" ca="1" si="2"/>
        <v>0</v>
      </c>
    </row>
    <row r="19" spans="1:9">
      <c r="A19" s="5">
        <f t="shared" si="0"/>
        <v>43567</v>
      </c>
      <c r="B19" s="44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/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IF(A19="","",IF(OR(B19="K",B19="U",B19="SU"),(IF($I$1="",Vorgabe!$E$1,$I$1)/IF($I$2="",COUNTIF(Vorgabe!$E$6:$E$12,Vorgabe!$F$2),$I$2)*24),IF(C19="",0,(E19-C19-D19)*24)))</f>
        <v>0</v>
      </c>
      <c r="G19" s="17">
        <f>IF(A19="","",IF(OR(B19="F",B19="x"),0,IF($I$1="",Vorgabe!$E$1,$I$1)/IF($I$2="",COUNTIF(Vorgabe!$E$6:$E$12,Vorgabe!$F$2),$I$2)))</f>
        <v>0.33333333333333331</v>
      </c>
      <c r="H19" s="18">
        <f t="shared" si="1"/>
        <v>-8</v>
      </c>
      <c r="I19" s="18">
        <f t="shared" ca="1" si="2"/>
        <v>0</v>
      </c>
    </row>
    <row r="20" spans="1:9">
      <c r="A20" s="5">
        <f t="shared" si="0"/>
        <v>43568</v>
      </c>
      <c r="B20" s="44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>x</v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IF(A20="","",IF(OR(B20="K",B20="U",B20="SU"),(IF($I$1="",Vorgabe!$E$1,$I$1)/IF($I$2="",COUNTIF(Vorgabe!$E$6:$E$12,Vorgabe!$F$2),$I$2)*24),IF(C20="",0,(E20-C20-D20)*24)))</f>
        <v>0</v>
      </c>
      <c r="G20" s="17">
        <f>IF(A20="","",IF(OR(B20="F",B20="x"),0,IF($I$1="",Vorgabe!$E$1,$I$1)/IF($I$2="",COUNTIF(Vorgabe!$E$6:$E$12,Vorgabe!$F$2),$I$2)))</f>
        <v>0</v>
      </c>
      <c r="H20" s="18">
        <f t="shared" si="1"/>
        <v>0</v>
      </c>
      <c r="I20" s="18">
        <f t="shared" ca="1" si="2"/>
        <v>0</v>
      </c>
    </row>
    <row r="21" spans="1:9">
      <c r="A21" s="5">
        <f t="shared" si="0"/>
        <v>43569</v>
      </c>
      <c r="B21" s="44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>x</v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IF(A21="","",IF(OR(B21="K",B21="U",B21="SU"),(IF($I$1="",Vorgabe!$E$1,$I$1)/IF($I$2="",COUNTIF(Vorgabe!$E$6:$E$12,Vorgabe!$F$2),$I$2)*24),IF(C21="",0,(E21-C21-D21)*24)))</f>
        <v>0</v>
      </c>
      <c r="G21" s="17">
        <f>IF(A21="","",IF(OR(B21="F",B21="x"),0,IF($I$1="",Vorgabe!$E$1,$I$1)/IF($I$2="",COUNTIF(Vorgabe!$E$6:$E$12,Vorgabe!$F$2),$I$2)))</f>
        <v>0</v>
      </c>
      <c r="H21" s="18">
        <f t="shared" si="1"/>
        <v>0</v>
      </c>
      <c r="I21" s="18">
        <f t="shared" ca="1" si="2"/>
        <v>0</v>
      </c>
    </row>
    <row r="22" spans="1:9">
      <c r="A22" s="5">
        <f t="shared" si="0"/>
        <v>43570</v>
      </c>
      <c r="B22" s="44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/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IF(A22="","",IF(OR(B22="K",B22="U",B22="SU"),(IF($I$1="",Vorgabe!$E$1,$I$1)/IF($I$2="",COUNTIF(Vorgabe!$E$6:$E$12,Vorgabe!$F$2),$I$2)*24),IF(C22="",0,(E22-C22-D22)*24)))</f>
        <v>0</v>
      </c>
      <c r="G22" s="17">
        <f>IF(A22="","",IF(OR(B22="F",B22="x"),0,IF($I$1="",Vorgabe!$E$1,$I$1)/IF($I$2="",COUNTIF(Vorgabe!$E$6:$E$12,Vorgabe!$F$2),$I$2)))</f>
        <v>0.33333333333333331</v>
      </c>
      <c r="H22" s="18">
        <f t="shared" si="1"/>
        <v>-8</v>
      </c>
      <c r="I22" s="18">
        <f t="shared" ca="1" si="2"/>
        <v>0</v>
      </c>
    </row>
    <row r="23" spans="1:9">
      <c r="A23" s="5">
        <f t="shared" si="0"/>
        <v>43571</v>
      </c>
      <c r="B23" s="44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/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IF(A23="","",IF(OR(B23="K",B23="U",B23="SU"),(IF($I$1="",Vorgabe!$E$1,$I$1)/IF($I$2="",COUNTIF(Vorgabe!$E$6:$E$12,Vorgabe!$F$2),$I$2)*24),IF(C23="",0,(E23-C23-D23)*24)))</f>
        <v>0</v>
      </c>
      <c r="G23" s="17">
        <f>IF(A23="","",IF(OR(B23="F",B23="x"),0,IF($I$1="",Vorgabe!$E$1,$I$1)/IF($I$2="",COUNTIF(Vorgabe!$E$6:$E$12,Vorgabe!$F$2),$I$2)))</f>
        <v>0.33333333333333331</v>
      </c>
      <c r="H23" s="18">
        <f t="shared" si="1"/>
        <v>-8</v>
      </c>
      <c r="I23" s="18">
        <f t="shared" ca="1" si="2"/>
        <v>0</v>
      </c>
    </row>
    <row r="24" spans="1:9">
      <c r="A24" s="5">
        <f t="shared" si="0"/>
        <v>43572</v>
      </c>
      <c r="B24" s="44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/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IF(A24="","",IF(OR(B24="K",B24="U",B24="SU"),(IF($I$1="",Vorgabe!$E$1,$I$1)/IF($I$2="",COUNTIF(Vorgabe!$E$6:$E$12,Vorgabe!$F$2),$I$2)*24),IF(C24="",0,(E24-C24-D24)*24)))</f>
        <v>0</v>
      </c>
      <c r="G24" s="17">
        <f>IF(A24="","",IF(OR(B24="F",B24="x"),0,IF($I$1="",Vorgabe!$E$1,$I$1)/IF($I$2="",COUNTIF(Vorgabe!$E$6:$E$12,Vorgabe!$F$2),$I$2)))</f>
        <v>0.33333333333333331</v>
      </c>
      <c r="H24" s="18">
        <f t="shared" si="1"/>
        <v>-8</v>
      </c>
      <c r="I24" s="18">
        <f t="shared" ca="1" si="2"/>
        <v>0</v>
      </c>
    </row>
    <row r="25" spans="1:9">
      <c r="A25" s="5">
        <f t="shared" si="0"/>
        <v>43573</v>
      </c>
      <c r="B25" s="44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/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IF(A25="","",IF(OR(B25="K",B25="U",B25="SU"),(IF($I$1="",Vorgabe!$E$1,$I$1)/IF($I$2="",COUNTIF(Vorgabe!$E$6:$E$12,Vorgabe!$F$2),$I$2)*24),IF(C25="",0,(E25-C25-D25)*24)))</f>
        <v>0</v>
      </c>
      <c r="G25" s="17">
        <f>IF(A25="","",IF(OR(B25="F",B25="x"),0,IF($I$1="",Vorgabe!$E$1,$I$1)/IF($I$2="",COUNTIF(Vorgabe!$E$6:$E$12,Vorgabe!$F$2),$I$2)))</f>
        <v>0.33333333333333331</v>
      </c>
      <c r="H25" s="18">
        <f t="shared" si="1"/>
        <v>-8</v>
      </c>
      <c r="I25" s="18">
        <f t="shared" ca="1" si="2"/>
        <v>0</v>
      </c>
    </row>
    <row r="26" spans="1:9">
      <c r="A26" s="5">
        <f t="shared" si="0"/>
        <v>43574</v>
      </c>
      <c r="B26" s="44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>F</v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IF(A26="","",IF(OR(B26="K",B26="U",B26="SU"),(IF($I$1="",Vorgabe!$E$1,$I$1)/IF($I$2="",COUNTIF(Vorgabe!$E$6:$E$12,Vorgabe!$F$2),$I$2)*24),IF(C26="",0,(E26-C26-D26)*24)))</f>
        <v>0</v>
      </c>
      <c r="G26" s="17">
        <f>IF(A26="","",IF(OR(B26="F",B26="x"),0,IF($I$1="",Vorgabe!$E$1,$I$1)/IF($I$2="",COUNTIF(Vorgabe!$E$6:$E$12,Vorgabe!$F$2),$I$2)))</f>
        <v>0</v>
      </c>
      <c r="H26" s="18">
        <f t="shared" si="1"/>
        <v>0</v>
      </c>
      <c r="I26" s="18">
        <f t="shared" ca="1" si="2"/>
        <v>0</v>
      </c>
    </row>
    <row r="27" spans="1:9">
      <c r="A27" s="5">
        <f t="shared" si="0"/>
        <v>43575</v>
      </c>
      <c r="B27" s="44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>x</v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IF(A27="","",IF(OR(B27="K",B27="U",B27="SU"),(IF($I$1="",Vorgabe!$E$1,$I$1)/IF($I$2="",COUNTIF(Vorgabe!$E$6:$E$12,Vorgabe!$F$2),$I$2)*24),IF(C27="",0,(E27-C27-D27)*24)))</f>
        <v>0</v>
      </c>
      <c r="G27" s="17">
        <f>IF(A27="","",IF(OR(B27="F",B27="x"),0,IF($I$1="",Vorgabe!$E$1,$I$1)/IF($I$2="",COUNTIF(Vorgabe!$E$6:$E$12,Vorgabe!$F$2),$I$2)))</f>
        <v>0</v>
      </c>
      <c r="H27" s="18">
        <f t="shared" si="1"/>
        <v>0</v>
      </c>
      <c r="I27" s="18">
        <f t="shared" ca="1" si="2"/>
        <v>0</v>
      </c>
    </row>
    <row r="28" spans="1:9">
      <c r="A28" s="5">
        <f t="shared" si="0"/>
        <v>43576</v>
      </c>
      <c r="B28" s="44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>x</v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IF(A28="","",IF(OR(B28="K",B28="U",B28="SU"),(IF($I$1="",Vorgabe!$E$1,$I$1)/IF($I$2="",COUNTIF(Vorgabe!$E$6:$E$12,Vorgabe!$F$2),$I$2)*24),IF(C28="",0,(E28-C28-D28)*24)))</f>
        <v>0</v>
      </c>
      <c r="G28" s="17">
        <f>IF(A28="","",IF(OR(B28="F",B28="x"),0,IF($I$1="",Vorgabe!$E$1,$I$1)/IF($I$2="",COUNTIF(Vorgabe!$E$6:$E$12,Vorgabe!$F$2),$I$2)))</f>
        <v>0</v>
      </c>
      <c r="H28" s="18">
        <f t="shared" si="1"/>
        <v>0</v>
      </c>
      <c r="I28" s="18">
        <f t="shared" ca="1" si="2"/>
        <v>0</v>
      </c>
    </row>
    <row r="29" spans="1:9">
      <c r="A29" s="5">
        <f t="shared" si="0"/>
        <v>43577</v>
      </c>
      <c r="B29" s="44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>F</v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IF(A29="","",IF(OR(B29="K",B29="U",B29="SU"),(IF($I$1="",Vorgabe!$E$1,$I$1)/IF($I$2="",COUNTIF(Vorgabe!$E$6:$E$12,Vorgabe!$F$2),$I$2)*24),IF(C29="",0,(E29-C29-D29)*24)))</f>
        <v>0</v>
      </c>
      <c r="G29" s="17">
        <f>IF(A29="","",IF(OR(B29="F",B29="x"),0,IF($I$1="",Vorgabe!$E$1,$I$1)/IF($I$2="",COUNTIF(Vorgabe!$E$6:$E$12,Vorgabe!$F$2),$I$2)))</f>
        <v>0</v>
      </c>
      <c r="H29" s="18">
        <f t="shared" si="1"/>
        <v>0</v>
      </c>
      <c r="I29" s="18">
        <f t="shared" ca="1" si="2"/>
        <v>0</v>
      </c>
    </row>
    <row r="30" spans="1:9">
      <c r="A30" s="5">
        <f t="shared" si="0"/>
        <v>43578</v>
      </c>
      <c r="B30" s="44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/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IF(A30="","",IF(OR(B30="K",B30="U",B30="SU"),(IF($I$1="",Vorgabe!$E$1,$I$1)/IF($I$2="",COUNTIF(Vorgabe!$E$6:$E$12,Vorgabe!$F$2),$I$2)*24),IF(C30="",0,(E30-C30-D30)*24)))</f>
        <v>0</v>
      </c>
      <c r="G30" s="17">
        <f>IF(A30="","",IF(OR(B30="F",B30="x"),0,IF($I$1="",Vorgabe!$E$1,$I$1)/IF($I$2="",COUNTIF(Vorgabe!$E$6:$E$12,Vorgabe!$F$2),$I$2)))</f>
        <v>0.33333333333333331</v>
      </c>
      <c r="H30" s="18">
        <f t="shared" si="1"/>
        <v>-8</v>
      </c>
      <c r="I30" s="18">
        <f t="shared" ca="1" si="2"/>
        <v>0</v>
      </c>
    </row>
    <row r="31" spans="1:9">
      <c r="A31" s="5">
        <f t="shared" si="0"/>
        <v>43579</v>
      </c>
      <c r="B31" s="44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/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IF(A31="","",IF(OR(B31="K",B31="U",B31="SU"),(IF($I$1="",Vorgabe!$E$1,$I$1)/IF($I$2="",COUNTIF(Vorgabe!$E$6:$E$12,Vorgabe!$F$2),$I$2)*24),IF(C31="",0,(E31-C31-D31)*24)))</f>
        <v>0</v>
      </c>
      <c r="G31" s="17">
        <f>IF(A31="","",IF(OR(B31="F",B31="x"),0,IF($I$1="",Vorgabe!$E$1,$I$1)/IF($I$2="",COUNTIF(Vorgabe!$E$6:$E$12,Vorgabe!$F$2),$I$2)))</f>
        <v>0.33333333333333331</v>
      </c>
      <c r="H31" s="18">
        <f t="shared" si="1"/>
        <v>-8</v>
      </c>
      <c r="I31" s="18">
        <f t="shared" ca="1" si="2"/>
        <v>0</v>
      </c>
    </row>
    <row r="32" spans="1:9">
      <c r="A32" s="5">
        <f t="shared" si="0"/>
        <v>43580</v>
      </c>
      <c r="B32" s="44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/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IF(A32="","",IF(OR(B32="K",B32="U",B32="SU"),(IF($I$1="",Vorgabe!$E$1,$I$1)/IF($I$2="",COUNTIF(Vorgabe!$E$6:$E$12,Vorgabe!$F$2),$I$2)*24),IF(C32="",0,(E32-C32-D32)*24)))</f>
        <v>0</v>
      </c>
      <c r="G32" s="17">
        <f>IF(A32="","",IF(OR(B32="F",B32="x"),0,IF($I$1="",Vorgabe!$E$1,$I$1)/IF($I$2="",COUNTIF(Vorgabe!$E$6:$E$12,Vorgabe!$F$2),$I$2)))</f>
        <v>0.33333333333333331</v>
      </c>
      <c r="H32" s="18">
        <f t="shared" si="1"/>
        <v>-8</v>
      </c>
      <c r="I32" s="18">
        <f t="shared" ca="1" si="2"/>
        <v>0</v>
      </c>
    </row>
    <row r="33" spans="1:9">
      <c r="A33" s="5">
        <f t="shared" si="0"/>
        <v>43581</v>
      </c>
      <c r="B33" s="44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/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IF(A33="","",IF(OR(B33="K",B33="U",B33="SU"),(IF($I$1="",Vorgabe!$E$1,$I$1)/IF($I$2="",COUNTIF(Vorgabe!$E$6:$E$12,Vorgabe!$F$2),$I$2)*24),IF(C33="",0,(E33-C33-D33)*24)))</f>
        <v>0</v>
      </c>
      <c r="G33" s="17">
        <f>IF(A33="","",IF(OR(B33="F",B33="x"),0,IF($I$1="",Vorgabe!$E$1,$I$1)/IF($I$2="",COUNTIF(Vorgabe!$E$6:$E$12,Vorgabe!$F$2),$I$2)))</f>
        <v>0.33333333333333331</v>
      </c>
      <c r="H33" s="18">
        <f t="shared" si="1"/>
        <v>-8</v>
      </c>
      <c r="I33" s="18">
        <f t="shared" ca="1" si="2"/>
        <v>0</v>
      </c>
    </row>
    <row r="34" spans="1:9">
      <c r="A34" s="5">
        <f t="shared" si="0"/>
        <v>43582</v>
      </c>
      <c r="B34" s="44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>x</v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IF(A34="","",IF(OR(B34="K",B34="U",B34="SU"),(IF($I$1="",Vorgabe!$E$1,$I$1)/IF($I$2="",COUNTIF(Vorgabe!$E$6:$E$12,Vorgabe!$F$2),$I$2)*24),IF(C34="",0,(E34-C34-D34)*24)))</f>
        <v>0</v>
      </c>
      <c r="G34" s="17">
        <f>IF(A34="","",IF(OR(B34="F",B34="x"),0,IF($I$1="",Vorgabe!$E$1,$I$1)/IF($I$2="",COUNTIF(Vorgabe!$E$6:$E$12,Vorgabe!$F$2),$I$2)))</f>
        <v>0</v>
      </c>
      <c r="H34" s="18">
        <f t="shared" si="1"/>
        <v>0</v>
      </c>
      <c r="I34" s="18">
        <f t="shared" ca="1" si="2"/>
        <v>0</v>
      </c>
    </row>
    <row r="35" spans="1:9">
      <c r="A35" s="5">
        <f t="shared" si="0"/>
        <v>43583</v>
      </c>
      <c r="B35" s="44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>x</v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IF(A35="","",IF(OR(B35="K",B35="U",B35="SU"),(IF($I$1="",Vorgabe!$E$1,$I$1)/IF($I$2="",COUNTIF(Vorgabe!$E$6:$E$12,Vorgabe!$F$2),$I$2)*24),IF(C35="",0,(E35-C35-D35)*24)))</f>
        <v>0</v>
      </c>
      <c r="G35" s="17">
        <f>IF(A35="","",IF(OR(B35="F",B35="x"),0,IF($I$1="",Vorgabe!$E$1,$I$1)/IF($I$2="",COUNTIF(Vorgabe!$E$6:$E$12,Vorgabe!$F$2),$I$2)))</f>
        <v>0</v>
      </c>
      <c r="H35" s="18">
        <f t="shared" si="1"/>
        <v>0</v>
      </c>
      <c r="I35" s="18">
        <f t="shared" ca="1" si="2"/>
        <v>0</v>
      </c>
    </row>
    <row r="36" spans="1:9">
      <c r="A36" s="5">
        <f>IF(A35=EOMONTH(A35,0),"",A35+1)</f>
        <v>43584</v>
      </c>
      <c r="B36" s="44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/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>
        <f>IF(A36="","",IF(OR(B36="K",B36="U",B36="SU"),(IF($I$1="",Vorgabe!$E$1,$I$1)/IF($I$2="",COUNTIF(Vorgabe!$E$6:$E$12,Vorgabe!$F$2),$I$2)*24),IF(C36="",0,(E36-C36-D36)*24)))</f>
        <v>0</v>
      </c>
      <c r="G36" s="17">
        <f>IF(A36="","",IF(OR(B36="F",B36="x"),0,IF($I$1="",Vorgabe!$E$1,$I$1)/IF($I$2="",COUNTIF(Vorgabe!$E$6:$E$12,Vorgabe!$F$2),$I$2)))</f>
        <v>0.33333333333333331</v>
      </c>
      <c r="H36" s="18">
        <f t="shared" si="1"/>
        <v>-8</v>
      </c>
      <c r="I36" s="18">
        <f t="shared" ca="1" si="2"/>
        <v>0</v>
      </c>
    </row>
    <row r="37" spans="1:9">
      <c r="A37" s="5">
        <f>IF(A36="","",IF(A36=EOMONTH(A36,0),"",A36+1))</f>
        <v>43585</v>
      </c>
      <c r="B37" s="44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/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>
        <f>IF(A37="","",IF(OR(B37="K",B37="U",B37="SU"),(IF($I$1="",Vorgabe!$E$1,$I$1)/IF($I$2="",COUNTIF(Vorgabe!$E$6:$E$12,Vorgabe!$F$2),$I$2)*24),IF(C37="",0,(E37-C37-D37)*24)))</f>
        <v>0</v>
      </c>
      <c r="G37" s="17">
        <f>IF(A37="","",IF(OR(B37="F",B37="x"),0,IF($I$1="",Vorgabe!$E$1,$I$1)/IF($I$2="",COUNTIF(Vorgabe!$E$6:$E$12,Vorgabe!$F$2),$I$2)))</f>
        <v>0.33333333333333331</v>
      </c>
      <c r="H37" s="18">
        <f t="shared" si="1"/>
        <v>-8</v>
      </c>
      <c r="I37" s="18">
        <f t="shared" ca="1" si="2"/>
        <v>0</v>
      </c>
    </row>
    <row r="38" spans="1:9">
      <c r="A38" s="5" t="str">
        <f>IF(A37="","",IF(A37=EOMONTH(A37,0),"",A37+1))</f>
        <v/>
      </c>
      <c r="B38" s="6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/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 t="str">
        <f>IF(A38="","",IF(OR(B38="K",B38="U",B38="SU"),(IF($I$1="",Vorgabe!$E$1,$I$1)/IF($I$2="",COUNTIF(Vorgabe!$E$6:$E$12,Vorgabe!$F$2),$I$2)*24),IF(C38="",0,(E38-C38-D38)*24)))</f>
        <v/>
      </c>
      <c r="G38" s="17" t="str">
        <f>IF(A38="","",IF(OR(B38="F",B38="x"),0,IF($I$1="",Vorgabe!$E$1,$I$1)/IF($I$2="",COUNTIF(Vorgabe!$E$6:$E$12,Vorgabe!$F$2),$I$2)))</f>
        <v/>
      </c>
      <c r="H38" s="18" t="str">
        <f t="shared" si="1"/>
        <v/>
      </c>
      <c r="I38" s="18" t="str">
        <f t="shared" ca="1" si="2"/>
        <v/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159.99999999999994</v>
      </c>
      <c r="H39" s="14">
        <f>SUM(H8:H38)</f>
        <v>-160</v>
      </c>
      <c r="I39" s="14">
        <f ca="1">IF(AND(A37&gt;TODAY(),MONTH(TODAY())=MONTH(A1)),VLOOKUP(TODAY(),A8:I38,9,TRUE),IF(OR(MONTH(TODAY())&lt;MONTH(A1),YEAR(TODAY())&lt;YEAR(A1)),I5,F39-G39+I5))</f>
        <v>0</v>
      </c>
    </row>
  </sheetData>
  <conditionalFormatting sqref="A14">
    <cfRule type="expression" dxfId="55" priority="5">
      <formula>"B14=""x"""</formula>
    </cfRule>
  </conditionalFormatting>
  <conditionalFormatting sqref="H8:H39">
    <cfRule type="cellIs" dxfId="54" priority="6" operator="lessThan">
      <formula>0</formula>
    </cfRule>
  </conditionalFormatting>
  <conditionalFormatting sqref="I8:I38">
    <cfRule type="cellIs" dxfId="53" priority="4" operator="lessThan">
      <formula>0</formula>
    </cfRule>
  </conditionalFormatting>
  <conditionalFormatting sqref="I39">
    <cfRule type="cellIs" dxfId="8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39"/>
  <sheetViews>
    <sheetView workbookViewId="0">
      <selection activeCell="I39" sqref="I39"/>
    </sheetView>
  </sheetViews>
  <sheetFormatPr baseColWidth="10" defaultRowHeight="16"/>
  <cols>
    <col min="1" max="1" width="25.1640625" style="1" bestFit="1" customWidth="1"/>
    <col min="2" max="5" width="9.1640625" style="1" customWidth="1"/>
    <col min="6" max="6" width="9" style="1" bestFit="1" customWidth="1"/>
    <col min="7" max="7" width="9.1640625" style="1" customWidth="1"/>
    <col min="8" max="8" width="12.33203125" style="1" bestFit="1" customWidth="1"/>
    <col min="9" max="9" width="18.6640625" style="1" bestFit="1" customWidth="1"/>
  </cols>
  <sheetData>
    <row r="1" spans="1:9">
      <c r="A1" s="22">
        <f>A8</f>
        <v>43586</v>
      </c>
      <c r="B1" s="7"/>
      <c r="C1" s="7"/>
      <c r="D1" s="7"/>
      <c r="E1" s="7"/>
      <c r="F1" s="7"/>
      <c r="G1" s="7"/>
      <c r="H1" s="8" t="s">
        <v>74</v>
      </c>
      <c r="I1" s="78">
        <v>0.66666666666666663</v>
      </c>
    </row>
    <row r="2" spans="1:9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15">
        <v>2</v>
      </c>
    </row>
    <row r="3" spans="1:9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>
      <c r="A5" s="8" t="s">
        <v>16</v>
      </c>
      <c r="B5" s="9">
        <f>April!B5-COUNTIF(B8:B38,"U")</f>
        <v>0</v>
      </c>
      <c r="C5" s="7"/>
      <c r="D5" s="7"/>
      <c r="E5" s="7"/>
      <c r="F5" s="7"/>
      <c r="G5" s="9"/>
      <c r="H5" s="8" t="s">
        <v>17</v>
      </c>
      <c r="I5" s="15">
        <f ca="1">April!I39</f>
        <v>0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9">
      <c r="A8" s="12">
        <f>EDATE(Vorgabe!B4,4)</f>
        <v>43586</v>
      </c>
      <c r="B8" s="44" t="str">
        <f>IF(A8="","",IF(COUNTIF(Vorgabe!$J$1:$J$28,A8),"F"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>F</v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IF(A8="","",IF(OR(B8="K",B8="U",B8="SU"),(IF($I$1="",Vorgabe!$E$1,$I$1)/IF($I$2="",COUNTIF(Vorgabe!$E$6:$E$12,Vorgabe!$F$2),$I$2)*24),IF(C8="",0,(E8-C8-D8)*24)))</f>
        <v>0</v>
      </c>
      <c r="G8" s="17">
        <f>IF(A8="","",IF(OR(B8="F",B8="x"),0,IF($I$1="",Vorgabe!$E$1,$I$1)/IF($I$2="",COUNTIF(Vorgabe!$E$6:$E$12,Vorgabe!$F$2),$I$2)))</f>
        <v>0</v>
      </c>
      <c r="H8" s="18">
        <f>IF(A8="","",F8-G8*24)</f>
        <v>0</v>
      </c>
      <c r="I8" s="18">
        <f ca="1">IF(A8="","",IF(A8&gt;TODAY(),I5,H8+I5))</f>
        <v>0</v>
      </c>
    </row>
    <row r="9" spans="1:9">
      <c r="A9" s="5">
        <f t="shared" ref="A9:A35" si="0">A8+1</f>
        <v>43587</v>
      </c>
      <c r="B9" s="44" t="str">
        <f>IF(A9="","",IF(COUNTIF(Vorgabe!$J$1:$J$28,A9),"F",IF(AND(WEEKDAY(A9,2)=1,Vorgabe!$E$6*1=0),"x",IF(AND(WEEKDAY(A9,2)=2,Vorgabe!$E$7*1=0),"x",IF(AND(WEEKDAY(A9,2)=3,Vorgabe!$E$8*1=0),"x",IF(AND(WEEKDAY(A9,2)=4,Vorgabe!$E$9*1=0),"x",IF(AND(WEEKDAY(A9,2)=5,Vorgabe!$E$10*1=0),"x",IF(WEEKDAY(A9,2)=6,"x",IF(WEEKDAY(A9,2)=7,"x","")))))))))</f>
        <v/>
      </c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IF(A9="","",IF(OR(B9="K",B9="U",B9="SU"),(IF($I$1="",Vorgabe!$E$1,$I$1)/IF($I$2="",COUNTIF(Vorgabe!$E$6:$E$12,Vorgabe!$F$2),$I$2)*24),IF(C9="",0,(E9-C9-D9)*24)))</f>
        <v>0</v>
      </c>
      <c r="G9" s="17">
        <f>IF(A9="","",IF(OR(B9="F",B9="x"),0,IF($I$1="",Vorgabe!$E$1,$I$1)/IF($I$2="",COUNTIF(Vorgabe!$E$6:$E$12,Vorgabe!$F$2),$I$2)))</f>
        <v>0.33333333333333331</v>
      </c>
      <c r="H9" s="18">
        <f t="shared" ref="H9:H38" si="1">IF(A9="","",F9-G9*24)</f>
        <v>-8</v>
      </c>
      <c r="I9" s="18">
        <f ca="1">IF(A9="","",IF(A9&gt;TODAY(),I8,H9+I8))</f>
        <v>0</v>
      </c>
    </row>
    <row r="10" spans="1:9">
      <c r="A10" s="5">
        <f t="shared" si="0"/>
        <v>43588</v>
      </c>
      <c r="B10" s="44" t="str">
        <f>IF(A10="","",IF(COUNTIF(Vorgabe!$J$1:$J$28,A10),"F",IF(AND(WEEKDAY(A10,2)=1,Vorgabe!$E$6*1=0),"x",IF(AND(WEEKDAY(A10,2)=2,Vorgabe!$E$7*1=0),"x",IF(AND(WEEKDAY(A10,2)=3,Vorgabe!$E$8*1=0),"x",IF(AND(WEEKDAY(A10,2)=4,Vorgabe!$E$9*1=0),"x",IF(AND(WEEKDAY(A10,2)=5,Vorgabe!$E$10*1=0),"x",IF(WEEKDAY(A10,2)=6,"x",IF(WEEKDAY(A10,2)=7,"x","")))))))))</f>
        <v/>
      </c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IF(A10="","",IF(OR(B10="K",B10="U",B10="SU"),(IF($I$1="",Vorgabe!$E$1,$I$1)/IF($I$2="",COUNTIF(Vorgabe!$E$6:$E$12,Vorgabe!$F$2),$I$2)*24),IF(C10="",0,(E10-C10-D10)*24)))</f>
        <v>0</v>
      </c>
      <c r="G10" s="17">
        <f>IF(A10="","",IF(OR(B10="F",B10="x"),0,IF($I$1="",Vorgabe!$E$1,$I$1)/IF($I$2="",COUNTIF(Vorgabe!$E$6:$E$12,Vorgabe!$F$2),$I$2)))</f>
        <v>0.33333333333333331</v>
      </c>
      <c r="H10" s="18">
        <f t="shared" si="1"/>
        <v>-8</v>
      </c>
      <c r="I10" s="18">
        <f t="shared" ref="I10:I38" ca="1" si="2">IF(A10="","",IF(A10&gt;TODAY(),I9,H10+I9))</f>
        <v>0</v>
      </c>
    </row>
    <row r="11" spans="1:9">
      <c r="A11" s="5">
        <f t="shared" si="0"/>
        <v>43589</v>
      </c>
      <c r="B11" s="44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>x</v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IF(A11="","",IF(OR(B11="K",B11="U",B11="SU"),(IF($I$1="",Vorgabe!$E$1,$I$1)/IF($I$2="",COUNTIF(Vorgabe!$E$6:$E$12,Vorgabe!$F$2),$I$2)*24),IF(C11="",0,(E11-C11-D11)*24)))</f>
        <v>0</v>
      </c>
      <c r="G11" s="17">
        <f>IF(A11="","",IF(OR(B11="F",B11="x"),0,IF($I$1="",Vorgabe!$E$1,$I$1)/IF($I$2="",COUNTIF(Vorgabe!$E$6:$E$12,Vorgabe!$F$2),$I$2)))</f>
        <v>0</v>
      </c>
      <c r="H11" s="18">
        <f t="shared" si="1"/>
        <v>0</v>
      </c>
      <c r="I11" s="18">
        <f t="shared" ca="1" si="2"/>
        <v>0</v>
      </c>
    </row>
    <row r="12" spans="1:9">
      <c r="A12" s="5">
        <f t="shared" si="0"/>
        <v>43590</v>
      </c>
      <c r="B12" s="44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>x</v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IF(A12="","",IF(OR(B12="K",B12="U",B12="SU"),(IF($I$1="",Vorgabe!$E$1,$I$1)/IF($I$2="",COUNTIF(Vorgabe!$E$6:$E$12,Vorgabe!$F$2),$I$2)*24),IF(C12="",0,(E12-C12-D12)*24)))</f>
        <v>0</v>
      </c>
      <c r="G12" s="17">
        <f>IF(A12="","",IF(OR(B12="F",B12="x"),0,IF($I$1="",Vorgabe!$E$1,$I$1)/IF($I$2="",COUNTIF(Vorgabe!$E$6:$E$12,Vorgabe!$F$2),$I$2)))</f>
        <v>0</v>
      </c>
      <c r="H12" s="18">
        <f t="shared" si="1"/>
        <v>0</v>
      </c>
      <c r="I12" s="18">
        <f t="shared" ca="1" si="2"/>
        <v>0</v>
      </c>
    </row>
    <row r="13" spans="1:9">
      <c r="A13" s="5">
        <f t="shared" si="0"/>
        <v>43591</v>
      </c>
      <c r="B13" s="44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/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IF(A13="","",IF(OR(B13="K",B13="U",B13="SU"),(IF($I$1="",Vorgabe!$E$1,$I$1)/IF($I$2="",COUNTIF(Vorgabe!$E$6:$E$12,Vorgabe!$F$2),$I$2)*24),IF(C13="",0,(E13-C13-D13)*24)))</f>
        <v>0</v>
      </c>
      <c r="G13" s="17">
        <f>IF(A13="","",IF(OR(B13="F",B13="x"),0,IF($I$1="",Vorgabe!$E$1,$I$1)/IF($I$2="",COUNTIF(Vorgabe!$E$6:$E$12,Vorgabe!$F$2),$I$2)))</f>
        <v>0.33333333333333331</v>
      </c>
      <c r="H13" s="18">
        <f t="shared" si="1"/>
        <v>-8</v>
      </c>
      <c r="I13" s="18">
        <f t="shared" ca="1" si="2"/>
        <v>0</v>
      </c>
    </row>
    <row r="14" spans="1:9">
      <c r="A14" s="5">
        <f t="shared" si="0"/>
        <v>43592</v>
      </c>
      <c r="B14" s="44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/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IF(A14="","",IF(OR(B14="K",B14="U",B14="SU"),(IF($I$1="",Vorgabe!$E$1,$I$1)/IF($I$2="",COUNTIF(Vorgabe!$E$6:$E$12,Vorgabe!$F$2),$I$2)*24),IF(C14="",0,(E14-C14-D14)*24)))</f>
        <v>0</v>
      </c>
      <c r="G14" s="17">
        <f>IF(A14="","",IF(OR(B14="F",B14="x"),0,IF($I$1="",Vorgabe!$E$1,$I$1)/IF($I$2="",COUNTIF(Vorgabe!$E$6:$E$12,Vorgabe!$F$2),$I$2)))</f>
        <v>0.33333333333333331</v>
      </c>
      <c r="H14" s="18">
        <f t="shared" si="1"/>
        <v>-8</v>
      </c>
      <c r="I14" s="18">
        <f t="shared" ca="1" si="2"/>
        <v>0</v>
      </c>
    </row>
    <row r="15" spans="1:9">
      <c r="A15" s="5">
        <f t="shared" si="0"/>
        <v>43593</v>
      </c>
      <c r="B15" s="44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/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IF(A15="","",IF(OR(B15="K",B15="U",B15="SU"),(IF($I$1="",Vorgabe!$E$1,$I$1)/IF($I$2="",COUNTIF(Vorgabe!$E$6:$E$12,Vorgabe!$F$2),$I$2)*24),IF(C15="",0,(E15-C15-D15)*24)))</f>
        <v>0</v>
      </c>
      <c r="G15" s="17">
        <f>IF(A15="","",IF(OR(B15="F",B15="x"),0,IF($I$1="",Vorgabe!$E$1,$I$1)/IF($I$2="",COUNTIF(Vorgabe!$E$6:$E$12,Vorgabe!$F$2),$I$2)))</f>
        <v>0.33333333333333331</v>
      </c>
      <c r="H15" s="18">
        <f t="shared" si="1"/>
        <v>-8</v>
      </c>
      <c r="I15" s="18">
        <f t="shared" ca="1" si="2"/>
        <v>0</v>
      </c>
    </row>
    <row r="16" spans="1:9">
      <c r="A16" s="5">
        <f t="shared" si="0"/>
        <v>43594</v>
      </c>
      <c r="B16" s="44" t="str">
        <f>IF(A16="","",IF(COUNTIF(Vorgabe!$J$1:$J$28,A16),"F",IF(AND(WEEKDAY(A16,2)=1,Vorgabe!$E$6*1=0),"x",IF(AND(WEEKDAY(A16,2)=2,Vorgabe!$E$7*1=0),"x",IF(AND(WEEKDAY(A16,2)=3,Vorgabe!$E$8*1=0),"x",IF(AND(WEEKDAY(A16,2)=4,Vorgabe!$E$9*1=0),"x",IF(AND(WEEKDAY(A16,2)=5,Vorgabe!$E$10*1=0),"x",IF(WEEKDAY(A16,2)=6,"x",IF(WEEKDAY(A16,2)=7,"x","")))))))))</f>
        <v/>
      </c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IF(A16="","",IF(OR(B16="K",B16="U",B16="SU"),(IF($I$1="",Vorgabe!$E$1,$I$1)/IF($I$2="",COUNTIF(Vorgabe!$E$6:$E$12,Vorgabe!$F$2),$I$2)*24),IF(C16="",0,(E16-C16-D16)*24)))</f>
        <v>0</v>
      </c>
      <c r="G16" s="17">
        <f>IF(A16="","",IF(OR(B16="F",B16="x"),0,IF($I$1="",Vorgabe!$E$1,$I$1)/IF($I$2="",COUNTIF(Vorgabe!$E$6:$E$12,Vorgabe!$F$2),$I$2)))</f>
        <v>0.33333333333333331</v>
      </c>
      <c r="H16" s="18">
        <f t="shared" si="1"/>
        <v>-8</v>
      </c>
      <c r="I16" s="18">
        <f t="shared" ca="1" si="2"/>
        <v>0</v>
      </c>
    </row>
    <row r="17" spans="1:9">
      <c r="A17" s="5">
        <f t="shared" si="0"/>
        <v>43595</v>
      </c>
      <c r="B17" s="44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/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IF(A17="","",IF(OR(B17="K",B17="U",B17="SU"),(IF($I$1="",Vorgabe!$E$1,$I$1)/IF($I$2="",COUNTIF(Vorgabe!$E$6:$E$12,Vorgabe!$F$2),$I$2)*24),IF(C17="",0,(E17-C17-D17)*24)))</f>
        <v>0</v>
      </c>
      <c r="G17" s="17">
        <f>IF(A17="","",IF(OR(B17="F",B17="x"),0,IF($I$1="",Vorgabe!$E$1,$I$1)/IF($I$2="",COUNTIF(Vorgabe!$E$6:$E$12,Vorgabe!$F$2),$I$2)))</f>
        <v>0.33333333333333331</v>
      </c>
      <c r="H17" s="18">
        <f t="shared" si="1"/>
        <v>-8</v>
      </c>
      <c r="I17" s="18">
        <f t="shared" ca="1" si="2"/>
        <v>0</v>
      </c>
    </row>
    <row r="18" spans="1:9">
      <c r="A18" s="5">
        <f t="shared" si="0"/>
        <v>43596</v>
      </c>
      <c r="B18" s="44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>x</v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IF(A18="","",IF(OR(B18="K",B18="U",B18="SU"),(IF($I$1="",Vorgabe!$E$1,$I$1)/IF($I$2="",COUNTIF(Vorgabe!$E$6:$E$12,Vorgabe!$F$2),$I$2)*24),IF(C18="",0,(E18-C18-D18)*24)))</f>
        <v>0</v>
      </c>
      <c r="G18" s="17">
        <f>IF(A18="","",IF(OR(B18="F",B18="x"),0,IF($I$1="",Vorgabe!$E$1,$I$1)/IF($I$2="",COUNTIF(Vorgabe!$E$6:$E$12,Vorgabe!$F$2),$I$2)))</f>
        <v>0</v>
      </c>
      <c r="H18" s="18">
        <f t="shared" si="1"/>
        <v>0</v>
      </c>
      <c r="I18" s="18">
        <f t="shared" ca="1" si="2"/>
        <v>0</v>
      </c>
    </row>
    <row r="19" spans="1:9">
      <c r="A19" s="5">
        <f t="shared" si="0"/>
        <v>43597</v>
      </c>
      <c r="B19" s="44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>x</v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IF(A19="","",IF(OR(B19="K",B19="U",B19="SU"),(IF($I$1="",Vorgabe!$E$1,$I$1)/IF($I$2="",COUNTIF(Vorgabe!$E$6:$E$12,Vorgabe!$F$2),$I$2)*24),IF(C19="",0,(E19-C19-D19)*24)))</f>
        <v>0</v>
      </c>
      <c r="G19" s="17">
        <f>IF(A19="","",IF(OR(B19="F",B19="x"),0,IF($I$1="",Vorgabe!$E$1,$I$1)/IF($I$2="",COUNTIF(Vorgabe!$E$6:$E$12,Vorgabe!$F$2),$I$2)))</f>
        <v>0</v>
      </c>
      <c r="H19" s="18">
        <f t="shared" si="1"/>
        <v>0</v>
      </c>
      <c r="I19" s="18">
        <f t="shared" ca="1" si="2"/>
        <v>0</v>
      </c>
    </row>
    <row r="20" spans="1:9">
      <c r="A20" s="5">
        <f t="shared" si="0"/>
        <v>43598</v>
      </c>
      <c r="B20" s="44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/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IF(A20="","",IF(OR(B20="K",B20="U",B20="SU"),(IF($I$1="",Vorgabe!$E$1,$I$1)/IF($I$2="",COUNTIF(Vorgabe!$E$6:$E$12,Vorgabe!$F$2),$I$2)*24),IF(C20="",0,(E20-C20-D20)*24)))</f>
        <v>0</v>
      </c>
      <c r="G20" s="17">
        <f>IF(A20="","",IF(OR(B20="F",B20="x"),0,IF($I$1="",Vorgabe!$E$1,$I$1)/IF($I$2="",COUNTIF(Vorgabe!$E$6:$E$12,Vorgabe!$F$2),$I$2)))</f>
        <v>0.33333333333333331</v>
      </c>
      <c r="H20" s="18">
        <f t="shared" si="1"/>
        <v>-8</v>
      </c>
      <c r="I20" s="18">
        <f t="shared" ca="1" si="2"/>
        <v>0</v>
      </c>
    </row>
    <row r="21" spans="1:9">
      <c r="A21" s="5">
        <f t="shared" si="0"/>
        <v>43599</v>
      </c>
      <c r="B21" s="44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/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IF(A21="","",IF(OR(B21="K",B21="U",B21="SU"),(IF($I$1="",Vorgabe!$E$1,$I$1)/IF($I$2="",COUNTIF(Vorgabe!$E$6:$E$12,Vorgabe!$F$2),$I$2)*24),IF(C21="",0,(E21-C21-D21)*24)))</f>
        <v>0</v>
      </c>
      <c r="G21" s="17">
        <f>IF(A21="","",IF(OR(B21="F",B21="x"),0,IF($I$1="",Vorgabe!$E$1,$I$1)/IF($I$2="",COUNTIF(Vorgabe!$E$6:$E$12,Vorgabe!$F$2),$I$2)))</f>
        <v>0.33333333333333331</v>
      </c>
      <c r="H21" s="18">
        <f t="shared" si="1"/>
        <v>-8</v>
      </c>
      <c r="I21" s="18">
        <f t="shared" ca="1" si="2"/>
        <v>0</v>
      </c>
    </row>
    <row r="22" spans="1:9">
      <c r="A22" s="5">
        <f t="shared" si="0"/>
        <v>43600</v>
      </c>
      <c r="B22" s="44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/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IF(A22="","",IF(OR(B22="K",B22="U",B22="SU"),(IF($I$1="",Vorgabe!$E$1,$I$1)/IF($I$2="",COUNTIF(Vorgabe!$E$6:$E$12,Vorgabe!$F$2),$I$2)*24),IF(C22="",0,(E22-C22-D22)*24)))</f>
        <v>0</v>
      </c>
      <c r="G22" s="17">
        <f>IF(A22="","",IF(OR(B22="F",B22="x"),0,IF($I$1="",Vorgabe!$E$1,$I$1)/IF($I$2="",COUNTIF(Vorgabe!$E$6:$E$12,Vorgabe!$F$2),$I$2)))</f>
        <v>0.33333333333333331</v>
      </c>
      <c r="H22" s="18">
        <f t="shared" si="1"/>
        <v>-8</v>
      </c>
      <c r="I22" s="18">
        <f t="shared" ca="1" si="2"/>
        <v>0</v>
      </c>
    </row>
    <row r="23" spans="1:9">
      <c r="A23" s="5">
        <f t="shared" si="0"/>
        <v>43601</v>
      </c>
      <c r="B23" s="44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/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IF(A23="","",IF(OR(B23="K",B23="U",B23="SU"),(IF($I$1="",Vorgabe!$E$1,$I$1)/IF($I$2="",COUNTIF(Vorgabe!$E$6:$E$12,Vorgabe!$F$2),$I$2)*24),IF(C23="",0,(E23-C23-D23)*24)))</f>
        <v>0</v>
      </c>
      <c r="G23" s="17">
        <f>IF(A23="","",IF(OR(B23="F",B23="x"),0,IF($I$1="",Vorgabe!$E$1,$I$1)/IF($I$2="",COUNTIF(Vorgabe!$E$6:$E$12,Vorgabe!$F$2),$I$2)))</f>
        <v>0.33333333333333331</v>
      </c>
      <c r="H23" s="18">
        <f t="shared" si="1"/>
        <v>-8</v>
      </c>
      <c r="I23" s="18">
        <f t="shared" ca="1" si="2"/>
        <v>0</v>
      </c>
    </row>
    <row r="24" spans="1:9">
      <c r="A24" s="5">
        <f t="shared" si="0"/>
        <v>43602</v>
      </c>
      <c r="B24" s="44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/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IF(A24="","",IF(OR(B24="K",B24="U",B24="SU"),(IF($I$1="",Vorgabe!$E$1,$I$1)/IF($I$2="",COUNTIF(Vorgabe!$E$6:$E$12,Vorgabe!$F$2),$I$2)*24),IF(C24="",0,(E24-C24-D24)*24)))</f>
        <v>0</v>
      </c>
      <c r="G24" s="17">
        <f>IF(A24="","",IF(OR(B24="F",B24="x"),0,IF($I$1="",Vorgabe!$E$1,$I$1)/IF($I$2="",COUNTIF(Vorgabe!$E$6:$E$12,Vorgabe!$F$2),$I$2)))</f>
        <v>0.33333333333333331</v>
      </c>
      <c r="H24" s="18">
        <f t="shared" si="1"/>
        <v>-8</v>
      </c>
      <c r="I24" s="18">
        <f t="shared" ca="1" si="2"/>
        <v>0</v>
      </c>
    </row>
    <row r="25" spans="1:9">
      <c r="A25" s="5">
        <f t="shared" si="0"/>
        <v>43603</v>
      </c>
      <c r="B25" s="44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>x</v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IF(A25="","",IF(OR(B25="K",B25="U",B25="SU"),(IF($I$1="",Vorgabe!$E$1,$I$1)/IF($I$2="",COUNTIF(Vorgabe!$E$6:$E$12,Vorgabe!$F$2),$I$2)*24),IF(C25="",0,(E25-C25-D25)*24)))</f>
        <v>0</v>
      </c>
      <c r="G25" s="17">
        <f>IF(A25="","",IF(OR(B25="F",B25="x"),0,IF($I$1="",Vorgabe!$E$1,$I$1)/IF($I$2="",COUNTIF(Vorgabe!$E$6:$E$12,Vorgabe!$F$2),$I$2)))</f>
        <v>0</v>
      </c>
      <c r="H25" s="18">
        <f t="shared" si="1"/>
        <v>0</v>
      </c>
      <c r="I25" s="18">
        <f t="shared" ca="1" si="2"/>
        <v>0</v>
      </c>
    </row>
    <row r="26" spans="1:9">
      <c r="A26" s="5">
        <f t="shared" si="0"/>
        <v>43604</v>
      </c>
      <c r="B26" s="44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>x</v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IF(A26="","",IF(OR(B26="K",B26="U",B26="SU"),(IF($I$1="",Vorgabe!$E$1,$I$1)/IF($I$2="",COUNTIF(Vorgabe!$E$6:$E$12,Vorgabe!$F$2),$I$2)*24),IF(C26="",0,(E26-C26-D26)*24)))</f>
        <v>0</v>
      </c>
      <c r="G26" s="17">
        <f>IF(A26="","",IF(OR(B26="F",B26="x"),0,IF($I$1="",Vorgabe!$E$1,$I$1)/IF($I$2="",COUNTIF(Vorgabe!$E$6:$E$12,Vorgabe!$F$2),$I$2)))</f>
        <v>0</v>
      </c>
      <c r="H26" s="18">
        <f t="shared" si="1"/>
        <v>0</v>
      </c>
      <c r="I26" s="18">
        <f t="shared" ca="1" si="2"/>
        <v>0</v>
      </c>
    </row>
    <row r="27" spans="1:9">
      <c r="A27" s="5">
        <f t="shared" si="0"/>
        <v>43605</v>
      </c>
      <c r="B27" s="44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/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IF(A27="","",IF(OR(B27="K",B27="U",B27="SU"),(IF($I$1="",Vorgabe!$E$1,$I$1)/IF($I$2="",COUNTIF(Vorgabe!$E$6:$E$12,Vorgabe!$F$2),$I$2)*24),IF(C27="",0,(E27-C27-D27)*24)))</f>
        <v>0</v>
      </c>
      <c r="G27" s="17">
        <f>IF(A27="","",IF(OR(B27="F",B27="x"),0,IF($I$1="",Vorgabe!$E$1,$I$1)/IF($I$2="",COUNTIF(Vorgabe!$E$6:$E$12,Vorgabe!$F$2),$I$2)))</f>
        <v>0.33333333333333331</v>
      </c>
      <c r="H27" s="18">
        <f t="shared" si="1"/>
        <v>-8</v>
      </c>
      <c r="I27" s="18">
        <f t="shared" ca="1" si="2"/>
        <v>0</v>
      </c>
    </row>
    <row r="28" spans="1:9">
      <c r="A28" s="5">
        <f t="shared" si="0"/>
        <v>43606</v>
      </c>
      <c r="B28" s="44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/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IF(A28="","",IF(OR(B28="K",B28="U",B28="SU"),(IF($I$1="",Vorgabe!$E$1,$I$1)/IF($I$2="",COUNTIF(Vorgabe!$E$6:$E$12,Vorgabe!$F$2),$I$2)*24),IF(C28="",0,(E28-C28-D28)*24)))</f>
        <v>0</v>
      </c>
      <c r="G28" s="17">
        <f>IF(A28="","",IF(OR(B28="F",B28="x"),0,IF($I$1="",Vorgabe!$E$1,$I$1)/IF($I$2="",COUNTIF(Vorgabe!$E$6:$E$12,Vorgabe!$F$2),$I$2)))</f>
        <v>0.33333333333333331</v>
      </c>
      <c r="H28" s="18">
        <f t="shared" si="1"/>
        <v>-8</v>
      </c>
      <c r="I28" s="18">
        <f t="shared" ca="1" si="2"/>
        <v>0</v>
      </c>
    </row>
    <row r="29" spans="1:9">
      <c r="A29" s="5">
        <f t="shared" si="0"/>
        <v>43607</v>
      </c>
      <c r="B29" s="44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/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IF(A29="","",IF(OR(B29="K",B29="U",B29="SU"),(IF($I$1="",Vorgabe!$E$1,$I$1)/IF($I$2="",COUNTIF(Vorgabe!$E$6:$E$12,Vorgabe!$F$2),$I$2)*24),IF(C29="",0,(E29-C29-D29)*24)))</f>
        <v>0</v>
      </c>
      <c r="G29" s="17">
        <f>IF(A29="","",IF(OR(B29="F",B29="x"),0,IF($I$1="",Vorgabe!$E$1,$I$1)/IF($I$2="",COUNTIF(Vorgabe!$E$6:$E$12,Vorgabe!$F$2),$I$2)))</f>
        <v>0.33333333333333331</v>
      </c>
      <c r="H29" s="18">
        <f t="shared" si="1"/>
        <v>-8</v>
      </c>
      <c r="I29" s="18">
        <f t="shared" ca="1" si="2"/>
        <v>0</v>
      </c>
    </row>
    <row r="30" spans="1:9">
      <c r="A30" s="5">
        <f t="shared" si="0"/>
        <v>43608</v>
      </c>
      <c r="B30" s="44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/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IF(A30="","",IF(OR(B30="K",B30="U",B30="SU"),(IF($I$1="",Vorgabe!$E$1,$I$1)/IF($I$2="",COUNTIF(Vorgabe!$E$6:$E$12,Vorgabe!$F$2),$I$2)*24),IF(C30="",0,(E30-C30-D30)*24)))</f>
        <v>0</v>
      </c>
      <c r="G30" s="17">
        <f>IF(A30="","",IF(OR(B30="F",B30="x"),0,IF($I$1="",Vorgabe!$E$1,$I$1)/IF($I$2="",COUNTIF(Vorgabe!$E$6:$E$12,Vorgabe!$F$2),$I$2)))</f>
        <v>0.33333333333333331</v>
      </c>
      <c r="H30" s="18">
        <f t="shared" si="1"/>
        <v>-8</v>
      </c>
      <c r="I30" s="18">
        <f t="shared" ca="1" si="2"/>
        <v>0</v>
      </c>
    </row>
    <row r="31" spans="1:9">
      <c r="A31" s="5">
        <f t="shared" si="0"/>
        <v>43609</v>
      </c>
      <c r="B31" s="44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/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IF(A31="","",IF(OR(B31="K",B31="U",B31="SU"),(IF($I$1="",Vorgabe!$E$1,$I$1)/IF($I$2="",COUNTIF(Vorgabe!$E$6:$E$12,Vorgabe!$F$2),$I$2)*24),IF(C31="",0,(E31-C31-D31)*24)))</f>
        <v>0</v>
      </c>
      <c r="G31" s="17">
        <f>IF(A31="","",IF(OR(B31="F",B31="x"),0,IF($I$1="",Vorgabe!$E$1,$I$1)/IF($I$2="",COUNTIF(Vorgabe!$E$6:$E$12,Vorgabe!$F$2),$I$2)))</f>
        <v>0.33333333333333331</v>
      </c>
      <c r="H31" s="18">
        <f t="shared" si="1"/>
        <v>-8</v>
      </c>
      <c r="I31" s="18">
        <f t="shared" ca="1" si="2"/>
        <v>0</v>
      </c>
    </row>
    <row r="32" spans="1:9">
      <c r="A32" s="5">
        <f t="shared" si="0"/>
        <v>43610</v>
      </c>
      <c r="B32" s="44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>x</v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IF(A32="","",IF(OR(B32="K",B32="U",B32="SU"),(IF($I$1="",Vorgabe!$E$1,$I$1)/IF($I$2="",COUNTIF(Vorgabe!$E$6:$E$12,Vorgabe!$F$2),$I$2)*24),IF(C32="",0,(E32-C32-D32)*24)))</f>
        <v>0</v>
      </c>
      <c r="G32" s="17">
        <f>IF(A32="","",IF(OR(B32="F",B32="x"),0,IF($I$1="",Vorgabe!$E$1,$I$1)/IF($I$2="",COUNTIF(Vorgabe!$E$6:$E$12,Vorgabe!$F$2),$I$2)))</f>
        <v>0</v>
      </c>
      <c r="H32" s="18">
        <f t="shared" si="1"/>
        <v>0</v>
      </c>
      <c r="I32" s="18">
        <f t="shared" ca="1" si="2"/>
        <v>0</v>
      </c>
    </row>
    <row r="33" spans="1:9">
      <c r="A33" s="5">
        <f t="shared" si="0"/>
        <v>43611</v>
      </c>
      <c r="B33" s="44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>x</v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IF(A33="","",IF(OR(B33="K",B33="U",B33="SU"),(IF($I$1="",Vorgabe!$E$1,$I$1)/IF($I$2="",COUNTIF(Vorgabe!$E$6:$E$12,Vorgabe!$F$2),$I$2)*24),IF(C33="",0,(E33-C33-D33)*24)))</f>
        <v>0</v>
      </c>
      <c r="G33" s="17">
        <f>IF(A33="","",IF(OR(B33="F",B33="x"),0,IF($I$1="",Vorgabe!$E$1,$I$1)/IF($I$2="",COUNTIF(Vorgabe!$E$6:$E$12,Vorgabe!$F$2),$I$2)))</f>
        <v>0</v>
      </c>
      <c r="H33" s="18">
        <f t="shared" si="1"/>
        <v>0</v>
      </c>
      <c r="I33" s="18">
        <f t="shared" ca="1" si="2"/>
        <v>0</v>
      </c>
    </row>
    <row r="34" spans="1:9">
      <c r="A34" s="5">
        <f t="shared" si="0"/>
        <v>43612</v>
      </c>
      <c r="B34" s="44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/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IF(A34="","",IF(OR(B34="K",B34="U",B34="SU"),(IF($I$1="",Vorgabe!$E$1,$I$1)/IF($I$2="",COUNTIF(Vorgabe!$E$6:$E$12,Vorgabe!$F$2),$I$2)*24),IF(C34="",0,(E34-C34-D34)*24)))</f>
        <v>0</v>
      </c>
      <c r="G34" s="17">
        <f>IF(A34="","",IF(OR(B34="F",B34="x"),0,IF($I$1="",Vorgabe!$E$1,$I$1)/IF($I$2="",COUNTIF(Vorgabe!$E$6:$E$12,Vorgabe!$F$2),$I$2)))</f>
        <v>0.33333333333333331</v>
      </c>
      <c r="H34" s="18">
        <f t="shared" si="1"/>
        <v>-8</v>
      </c>
      <c r="I34" s="18">
        <f t="shared" ca="1" si="2"/>
        <v>0</v>
      </c>
    </row>
    <row r="35" spans="1:9">
      <c r="A35" s="5">
        <f t="shared" si="0"/>
        <v>43613</v>
      </c>
      <c r="B35" s="44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/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IF(A35="","",IF(OR(B35="K",B35="U",B35="SU"),(IF($I$1="",Vorgabe!$E$1,$I$1)/IF($I$2="",COUNTIF(Vorgabe!$E$6:$E$12,Vorgabe!$F$2),$I$2)*24),IF(C35="",0,(E35-C35-D35)*24)))</f>
        <v>0</v>
      </c>
      <c r="G35" s="17">
        <f>IF(A35="","",IF(OR(B35="F",B35="x"),0,IF($I$1="",Vorgabe!$E$1,$I$1)/IF($I$2="",COUNTIF(Vorgabe!$E$6:$E$12,Vorgabe!$F$2),$I$2)))</f>
        <v>0.33333333333333331</v>
      </c>
      <c r="H35" s="18">
        <f t="shared" si="1"/>
        <v>-8</v>
      </c>
      <c r="I35" s="18">
        <f t="shared" ca="1" si="2"/>
        <v>0</v>
      </c>
    </row>
    <row r="36" spans="1:9">
      <c r="A36" s="5">
        <f>IF(A35=EOMONTH(A35,0),"",A35+1)</f>
        <v>43614</v>
      </c>
      <c r="B36" s="44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/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>
        <f>IF(A36="","",IF(OR(B36="K",B36="U",B36="SU"),(IF($I$1="",Vorgabe!$E$1,$I$1)/IF($I$2="",COUNTIF(Vorgabe!$E$6:$E$12,Vorgabe!$F$2),$I$2)*24),IF(C36="",0,(E36-C36-D36)*24)))</f>
        <v>0</v>
      </c>
      <c r="G36" s="17">
        <f>IF(A36="","",IF(OR(B36="F",B36="x"),0,IF($I$1="",Vorgabe!$E$1,$I$1)/IF($I$2="",COUNTIF(Vorgabe!$E$6:$E$12,Vorgabe!$F$2),$I$2)))</f>
        <v>0.33333333333333331</v>
      </c>
      <c r="H36" s="18">
        <f t="shared" si="1"/>
        <v>-8</v>
      </c>
      <c r="I36" s="18">
        <f t="shared" ca="1" si="2"/>
        <v>0</v>
      </c>
    </row>
    <row r="37" spans="1:9">
      <c r="A37" s="5">
        <f>IF(A36="","",IF(A36=EOMONTH(A36,0),"",A36+1))</f>
        <v>43615</v>
      </c>
      <c r="B37" s="44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>F</v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>
        <f>IF(A37="","",IF(OR(B37="K",B37="U",B37="SU"),(IF($I$1="",Vorgabe!$E$1,$I$1)/IF($I$2="",COUNTIF(Vorgabe!$E$6:$E$12,Vorgabe!$F$2),$I$2)*24),IF(C37="",0,(E37-C37-D37)*24)))</f>
        <v>0</v>
      </c>
      <c r="G37" s="17">
        <f>IF(A37="","",IF(OR(B37="F",B37="x"),0,IF($I$1="",Vorgabe!$E$1,$I$1)/IF($I$2="",COUNTIF(Vorgabe!$E$6:$E$12,Vorgabe!$F$2),$I$2)))</f>
        <v>0</v>
      </c>
      <c r="H37" s="18">
        <f t="shared" si="1"/>
        <v>0</v>
      </c>
      <c r="I37" s="18">
        <f t="shared" ca="1" si="2"/>
        <v>0</v>
      </c>
    </row>
    <row r="38" spans="1:9">
      <c r="A38" s="5">
        <f>IF(A37="","",IF(A37=EOMONTH(A37,0),"",A37+1))</f>
        <v>43616</v>
      </c>
      <c r="B38" s="44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/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>
        <f>IF(A38="","",IF(OR(B38="K",B38="U",B38="SU"),(IF($I$1="",Vorgabe!$E$1,$I$1)/IF($I$2="",COUNTIF(Vorgabe!$E$6:$E$12,Vorgabe!$F$2),$I$2)*24),IF(C38="",0,(E38-C38-D38)*24)))</f>
        <v>0</v>
      </c>
      <c r="G38" s="17">
        <f>IF(A38="","",IF(OR(B38="F",B38="x"),0,IF($I$1="",Vorgabe!$E$1,$I$1)/IF($I$2="",COUNTIF(Vorgabe!$E$6:$E$12,Vorgabe!$F$2),$I$2)))</f>
        <v>0.33333333333333331</v>
      </c>
      <c r="H38" s="18">
        <f t="shared" si="1"/>
        <v>-8</v>
      </c>
      <c r="I38" s="18">
        <f t="shared" ca="1" si="2"/>
        <v>0</v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167.99999999999994</v>
      </c>
      <c r="H39" s="14">
        <f>SUM(H8:H38)</f>
        <v>-168</v>
      </c>
      <c r="I39" s="14">
        <f ca="1">IF(AND(A37&gt;TODAY(),MONTH(TODAY())=MONTH(A1)),VLOOKUP(TODAY(),A8:I38,9,TRUE),IF(OR(MONTH(TODAY())&lt;MONTH(A1),YEAR(TODAY())&lt;YEAR(A1)),I5,F39-G39+I5))</f>
        <v>0</v>
      </c>
    </row>
  </sheetData>
  <conditionalFormatting sqref="A14">
    <cfRule type="expression" dxfId="51" priority="5">
      <formula>"B14=""x"""</formula>
    </cfRule>
  </conditionalFormatting>
  <conditionalFormatting sqref="H8:H39">
    <cfRule type="cellIs" dxfId="50" priority="6" operator="lessThan">
      <formula>0</formula>
    </cfRule>
  </conditionalFormatting>
  <conditionalFormatting sqref="I8:I38">
    <cfRule type="cellIs" dxfId="49" priority="4" operator="lessThan">
      <formula>0</formula>
    </cfRule>
  </conditionalFormatting>
  <conditionalFormatting sqref="I39">
    <cfRule type="cellIs" dxfId="7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I39"/>
  <sheetViews>
    <sheetView workbookViewId="0">
      <selection activeCell="I39" sqref="I39"/>
    </sheetView>
  </sheetViews>
  <sheetFormatPr baseColWidth="10" defaultRowHeight="16"/>
  <cols>
    <col min="1" max="1" width="25.1640625" style="1" bestFit="1" customWidth="1"/>
    <col min="2" max="5" width="9.1640625" style="1" customWidth="1"/>
    <col min="6" max="6" width="9" style="1" bestFit="1" customWidth="1"/>
    <col min="7" max="7" width="9.1640625" style="1" customWidth="1"/>
    <col min="8" max="8" width="12.33203125" style="1" bestFit="1" customWidth="1"/>
    <col min="9" max="9" width="18.6640625" style="1" bestFit="1" customWidth="1"/>
  </cols>
  <sheetData>
    <row r="1" spans="1:9">
      <c r="A1" s="22">
        <f>A8</f>
        <v>43617</v>
      </c>
      <c r="B1" s="7"/>
      <c r="C1" s="7"/>
      <c r="D1" s="7"/>
      <c r="E1" s="7"/>
      <c r="F1" s="7"/>
      <c r="G1" s="7"/>
      <c r="H1" s="8" t="s">
        <v>74</v>
      </c>
      <c r="I1" s="78">
        <v>0.66666666666666663</v>
      </c>
    </row>
    <row r="2" spans="1:9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15">
        <v>2</v>
      </c>
    </row>
    <row r="3" spans="1:9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>
      <c r="A5" s="8" t="s">
        <v>16</v>
      </c>
      <c r="B5" s="9">
        <f>Mai!B5-COUNTIF(B8:B38,"U")</f>
        <v>0</v>
      </c>
      <c r="C5" s="7"/>
      <c r="D5" s="7"/>
      <c r="E5" s="7"/>
      <c r="F5" s="7"/>
      <c r="G5" s="9"/>
      <c r="H5" s="8" t="s">
        <v>17</v>
      </c>
      <c r="I5" s="15">
        <f ca="1">Mai!I39</f>
        <v>0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9">
      <c r="A8" s="12">
        <f>EDATE(Vorgabe!B4,5)</f>
        <v>43617</v>
      </c>
      <c r="B8" s="6" t="str">
        <f>IF(A8="","",IF(COUNTIF(Vorgabe!$J$1:$J$28,A8),"F"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>x</v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IF(A8="","",IF(OR(B8="K",B8="U",B8="SU"),(IF($I$1="",Vorgabe!$E$1,$I$1)/IF($I$2="",COUNTIF(Vorgabe!$E$6:$E$12,Vorgabe!$F$2),$I$2)*24),IF(C8="",0,(E8-C8-D8)*24)))</f>
        <v>0</v>
      </c>
      <c r="G8" s="17">
        <f>IF(A8="","",IF(OR(B8="F",B8="x"),0,IF($I$1="",Vorgabe!$E$1,$I$1)/IF($I$2="",COUNTIF(Vorgabe!$E$6:$E$12,Vorgabe!$F$2),$I$2)))</f>
        <v>0</v>
      </c>
      <c r="H8" s="18">
        <f>IF(A8="","",F8-G8*24)</f>
        <v>0</v>
      </c>
      <c r="I8" s="18">
        <f ca="1">IF(A8="","",IF(A8&gt;TODAY(),I5,H8+I5))</f>
        <v>0</v>
      </c>
    </row>
    <row r="9" spans="1:9">
      <c r="A9" s="5">
        <f t="shared" ref="A9:A35" si="0">A8+1</f>
        <v>43618</v>
      </c>
      <c r="B9" s="6" t="str">
        <f>IF(A9="","",IF(COUNTIF(Vorgabe!$J$1:$J$28,A9),"F",IF(AND(WEEKDAY(A9,2)=1,Vorgabe!$E$6*1=0),"x",IF(AND(WEEKDAY(A9,2)=2,Vorgabe!$E$7*1=0),"x",IF(AND(WEEKDAY(A9,2)=3,Vorgabe!$E$8*1=0),"x",IF(AND(WEEKDAY(A9,2)=4,Vorgabe!$E$9*1=0),"x",IF(AND(WEEKDAY(A9,2)=5,Vorgabe!$E$10*1=0),"x",IF(WEEKDAY(A9,2)=6,"x",IF(WEEKDAY(A9,2)=7,"x","")))))))))</f>
        <v>x</v>
      </c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IF(A9="","",IF(OR(B9="K",B9="U",B9="SU"),(IF($I$1="",Vorgabe!$E$1,$I$1)/IF($I$2="",COUNTIF(Vorgabe!$E$6:$E$12,Vorgabe!$F$2),$I$2)*24),IF(C9="",0,(E9-C9-D9)*24)))</f>
        <v>0</v>
      </c>
      <c r="G9" s="17">
        <f>IF(A9="","",IF(OR(B9="F",B9="x"),0,IF($I$1="",Vorgabe!$E$1,$I$1)/IF($I$2="",COUNTIF(Vorgabe!$E$6:$E$12,Vorgabe!$F$2),$I$2)))</f>
        <v>0</v>
      </c>
      <c r="H9" s="18">
        <f t="shared" ref="H9:H38" si="1">IF(A9="","",F9-G9*24)</f>
        <v>0</v>
      </c>
      <c r="I9" s="18">
        <f ca="1">IF(A9="","",IF(A9&gt;TODAY(),I8,H9+I8))</f>
        <v>0</v>
      </c>
    </row>
    <row r="10" spans="1:9">
      <c r="A10" s="5">
        <f t="shared" si="0"/>
        <v>43619</v>
      </c>
      <c r="B10" s="6" t="str">
        <f>IF(A10="","",IF(COUNTIF(Vorgabe!$J$1:$J$28,A10),"F",IF(AND(WEEKDAY(A10,2)=1,Vorgabe!$E$6*1=0),"x",IF(AND(WEEKDAY(A10,2)=2,Vorgabe!$E$7*1=0),"x",IF(AND(WEEKDAY(A10,2)=3,Vorgabe!$E$8*1=0),"x",IF(AND(WEEKDAY(A10,2)=4,Vorgabe!$E$9*1=0),"x",IF(AND(WEEKDAY(A10,2)=5,Vorgabe!$E$10*1=0),"x",IF(WEEKDAY(A10,2)=6,"x",IF(WEEKDAY(A10,2)=7,"x","")))))))))</f>
        <v/>
      </c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IF(A10="","",IF(OR(B10="K",B10="U",B10="SU"),(IF($I$1="",Vorgabe!$E$1,$I$1)/IF($I$2="",COUNTIF(Vorgabe!$E$6:$E$12,Vorgabe!$F$2),$I$2)*24),IF(C10="",0,(E10-C10-D10)*24)))</f>
        <v>0</v>
      </c>
      <c r="G10" s="17">
        <f>IF(A10="","",IF(OR(B10="F",B10="x"),0,IF($I$1="",Vorgabe!$E$1,$I$1)/IF($I$2="",COUNTIF(Vorgabe!$E$6:$E$12,Vorgabe!$F$2),$I$2)))</f>
        <v>0.33333333333333331</v>
      </c>
      <c r="H10" s="18">
        <f t="shared" si="1"/>
        <v>-8</v>
      </c>
      <c r="I10" s="18">
        <f t="shared" ref="I10:I38" ca="1" si="2">IF(A10="","",IF(A10&gt;TODAY(),I9,H10+I9))</f>
        <v>0</v>
      </c>
    </row>
    <row r="11" spans="1:9">
      <c r="A11" s="5">
        <f t="shared" si="0"/>
        <v>43620</v>
      </c>
      <c r="B11" s="6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/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IF(A11="","",IF(OR(B11="K",B11="U",B11="SU"),(IF($I$1="",Vorgabe!$E$1,$I$1)/IF($I$2="",COUNTIF(Vorgabe!$E$6:$E$12,Vorgabe!$F$2),$I$2)*24),IF(C11="",0,(E11-C11-D11)*24)))</f>
        <v>0</v>
      </c>
      <c r="G11" s="17">
        <f>IF(A11="","",IF(OR(B11="F",B11="x"),0,IF($I$1="",Vorgabe!$E$1,$I$1)/IF($I$2="",COUNTIF(Vorgabe!$E$6:$E$12,Vorgabe!$F$2),$I$2)))</f>
        <v>0.33333333333333331</v>
      </c>
      <c r="H11" s="18">
        <f t="shared" si="1"/>
        <v>-8</v>
      </c>
      <c r="I11" s="18">
        <f t="shared" ca="1" si="2"/>
        <v>0</v>
      </c>
    </row>
    <row r="12" spans="1:9">
      <c r="A12" s="5">
        <f t="shared" si="0"/>
        <v>43621</v>
      </c>
      <c r="B12" s="6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/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IF(A12="","",IF(OR(B12="K",B12="U",B12="SU"),(IF($I$1="",Vorgabe!$E$1,$I$1)/IF($I$2="",COUNTIF(Vorgabe!$E$6:$E$12,Vorgabe!$F$2),$I$2)*24),IF(C12="",0,(E12-C12-D12)*24)))</f>
        <v>0</v>
      </c>
      <c r="G12" s="17">
        <f>IF(A12="","",IF(OR(B12="F",B12="x"),0,IF($I$1="",Vorgabe!$E$1,$I$1)/IF($I$2="",COUNTIF(Vorgabe!$E$6:$E$12,Vorgabe!$F$2),$I$2)))</f>
        <v>0.33333333333333331</v>
      </c>
      <c r="H12" s="18">
        <f t="shared" si="1"/>
        <v>-8</v>
      </c>
      <c r="I12" s="18">
        <f t="shared" ca="1" si="2"/>
        <v>0</v>
      </c>
    </row>
    <row r="13" spans="1:9">
      <c r="A13" s="5">
        <f t="shared" si="0"/>
        <v>43622</v>
      </c>
      <c r="B13" s="6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/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IF(A13="","",IF(OR(B13="K",B13="U",B13="SU"),(IF($I$1="",Vorgabe!$E$1,$I$1)/IF($I$2="",COUNTIF(Vorgabe!$E$6:$E$12,Vorgabe!$F$2),$I$2)*24),IF(C13="",0,(E13-C13-D13)*24)))</f>
        <v>0</v>
      </c>
      <c r="G13" s="17">
        <f>IF(A13="","",IF(OR(B13="F",B13="x"),0,IF($I$1="",Vorgabe!$E$1,$I$1)/IF($I$2="",COUNTIF(Vorgabe!$E$6:$E$12,Vorgabe!$F$2),$I$2)))</f>
        <v>0.33333333333333331</v>
      </c>
      <c r="H13" s="18">
        <f t="shared" si="1"/>
        <v>-8</v>
      </c>
      <c r="I13" s="18">
        <f t="shared" ca="1" si="2"/>
        <v>0</v>
      </c>
    </row>
    <row r="14" spans="1:9">
      <c r="A14" s="5">
        <f t="shared" si="0"/>
        <v>43623</v>
      </c>
      <c r="B14" s="6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/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IF(A14="","",IF(OR(B14="K",B14="U",B14="SU"),(IF($I$1="",Vorgabe!$E$1,$I$1)/IF($I$2="",COUNTIF(Vorgabe!$E$6:$E$12,Vorgabe!$F$2),$I$2)*24),IF(C14="",0,(E14-C14-D14)*24)))</f>
        <v>0</v>
      </c>
      <c r="G14" s="17">
        <f>IF(A14="","",IF(OR(B14="F",B14="x"),0,IF($I$1="",Vorgabe!$E$1,$I$1)/IF($I$2="",COUNTIF(Vorgabe!$E$6:$E$12,Vorgabe!$F$2),$I$2)))</f>
        <v>0.33333333333333331</v>
      </c>
      <c r="H14" s="18">
        <f t="shared" si="1"/>
        <v>-8</v>
      </c>
      <c r="I14" s="18">
        <f t="shared" ca="1" si="2"/>
        <v>0</v>
      </c>
    </row>
    <row r="15" spans="1:9">
      <c r="A15" s="5">
        <f t="shared" si="0"/>
        <v>43624</v>
      </c>
      <c r="B15" s="6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>x</v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IF(A15="","",IF(OR(B15="K",B15="U",B15="SU"),(IF($I$1="",Vorgabe!$E$1,$I$1)/IF($I$2="",COUNTIF(Vorgabe!$E$6:$E$12,Vorgabe!$F$2),$I$2)*24),IF(C15="",0,(E15-C15-D15)*24)))</f>
        <v>0</v>
      </c>
      <c r="G15" s="17">
        <f>IF(A15="","",IF(OR(B15="F",B15="x"),0,IF($I$1="",Vorgabe!$E$1,$I$1)/IF($I$2="",COUNTIF(Vorgabe!$E$6:$E$12,Vorgabe!$F$2),$I$2)))</f>
        <v>0</v>
      </c>
      <c r="H15" s="18">
        <f t="shared" si="1"/>
        <v>0</v>
      </c>
      <c r="I15" s="18">
        <f t="shared" ca="1" si="2"/>
        <v>0</v>
      </c>
    </row>
    <row r="16" spans="1:9">
      <c r="A16" s="5">
        <f t="shared" si="0"/>
        <v>43625</v>
      </c>
      <c r="B16" s="6" t="str">
        <f>IF(A16="","",IF(COUNTIF(Vorgabe!$J$1:$J$28,A16),"F",IF(AND(WEEKDAY(A16,2)=1,Vorgabe!$E$6*1=0),"x",IF(AND(WEEKDAY(A16,2)=2,Vorgabe!$E$7*1=0),"x",IF(AND(WEEKDAY(A16,2)=3,Vorgabe!$E$8*1=0),"x",IF(AND(WEEKDAY(A16,2)=4,Vorgabe!$E$9*1=0),"x",IF(AND(WEEKDAY(A16,2)=5,Vorgabe!$E$10*1=0),"x",IF(WEEKDAY(A16,2)=6,"x",IF(WEEKDAY(A16,2)=7,"x","")))))))))</f>
        <v>x</v>
      </c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IF(A16="","",IF(OR(B16="K",B16="U",B16="SU"),(IF($I$1="",Vorgabe!$E$1,$I$1)/IF($I$2="",COUNTIF(Vorgabe!$E$6:$E$12,Vorgabe!$F$2),$I$2)*24),IF(C16="",0,(E16-C16-D16)*24)))</f>
        <v>0</v>
      </c>
      <c r="G16" s="17">
        <f>IF(A16="","",IF(OR(B16="F",B16="x"),0,IF($I$1="",Vorgabe!$E$1,$I$1)/IF($I$2="",COUNTIF(Vorgabe!$E$6:$E$12,Vorgabe!$F$2),$I$2)))</f>
        <v>0</v>
      </c>
      <c r="H16" s="18">
        <f t="shared" si="1"/>
        <v>0</v>
      </c>
      <c r="I16" s="18">
        <f t="shared" ca="1" si="2"/>
        <v>0</v>
      </c>
    </row>
    <row r="17" spans="1:9">
      <c r="A17" s="5">
        <f t="shared" si="0"/>
        <v>43626</v>
      </c>
      <c r="B17" s="6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>F</v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IF(A17="","",IF(OR(B17="K",B17="U",B17="SU"),(IF($I$1="",Vorgabe!$E$1,$I$1)/IF($I$2="",COUNTIF(Vorgabe!$E$6:$E$12,Vorgabe!$F$2),$I$2)*24),IF(C17="",0,(E17-C17-D17)*24)))</f>
        <v>0</v>
      </c>
      <c r="G17" s="17">
        <f>IF(A17="","",IF(OR(B17="F",B17="x"),0,IF($I$1="",Vorgabe!$E$1,$I$1)/IF($I$2="",COUNTIF(Vorgabe!$E$6:$E$12,Vorgabe!$F$2),$I$2)))</f>
        <v>0</v>
      </c>
      <c r="H17" s="18">
        <f t="shared" si="1"/>
        <v>0</v>
      </c>
      <c r="I17" s="18">
        <f t="shared" ca="1" si="2"/>
        <v>0</v>
      </c>
    </row>
    <row r="18" spans="1:9">
      <c r="A18" s="5">
        <f t="shared" si="0"/>
        <v>43627</v>
      </c>
      <c r="B18" s="6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/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IF(A18="","",IF(OR(B18="K",B18="U",B18="SU"),(IF($I$1="",Vorgabe!$E$1,$I$1)/IF($I$2="",COUNTIF(Vorgabe!$E$6:$E$12,Vorgabe!$F$2),$I$2)*24),IF(C18="",0,(E18-C18-D18)*24)))</f>
        <v>0</v>
      </c>
      <c r="G18" s="17">
        <f>IF(A18="","",IF(OR(B18="F",B18="x"),0,IF($I$1="",Vorgabe!$E$1,$I$1)/IF($I$2="",COUNTIF(Vorgabe!$E$6:$E$12,Vorgabe!$F$2),$I$2)))</f>
        <v>0.33333333333333331</v>
      </c>
      <c r="H18" s="18">
        <f t="shared" si="1"/>
        <v>-8</v>
      </c>
      <c r="I18" s="18">
        <f t="shared" ca="1" si="2"/>
        <v>0</v>
      </c>
    </row>
    <row r="19" spans="1:9">
      <c r="A19" s="5">
        <f t="shared" si="0"/>
        <v>43628</v>
      </c>
      <c r="B19" s="6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/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IF(A19="","",IF(OR(B19="K",B19="U",B19="SU"),(IF($I$1="",Vorgabe!$E$1,$I$1)/IF($I$2="",COUNTIF(Vorgabe!$E$6:$E$12,Vorgabe!$F$2),$I$2)*24),IF(C19="",0,(E19-C19-D19)*24)))</f>
        <v>0</v>
      </c>
      <c r="G19" s="17">
        <f>IF(A19="","",IF(OR(B19="F",B19="x"),0,IF($I$1="",Vorgabe!$E$1,$I$1)/IF($I$2="",COUNTIF(Vorgabe!$E$6:$E$12,Vorgabe!$F$2),$I$2)))</f>
        <v>0.33333333333333331</v>
      </c>
      <c r="H19" s="18">
        <f t="shared" si="1"/>
        <v>-8</v>
      </c>
      <c r="I19" s="18">
        <f t="shared" ca="1" si="2"/>
        <v>0</v>
      </c>
    </row>
    <row r="20" spans="1:9">
      <c r="A20" s="5">
        <f t="shared" si="0"/>
        <v>43629</v>
      </c>
      <c r="B20" s="6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/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IF(A20="","",IF(OR(B20="K",B20="U",B20="SU"),(IF($I$1="",Vorgabe!$E$1,$I$1)/IF($I$2="",COUNTIF(Vorgabe!$E$6:$E$12,Vorgabe!$F$2),$I$2)*24),IF(C20="",0,(E20-C20-D20)*24)))</f>
        <v>0</v>
      </c>
      <c r="G20" s="17">
        <f>IF(A20="","",IF(OR(B20="F",B20="x"),0,IF($I$1="",Vorgabe!$E$1,$I$1)/IF($I$2="",COUNTIF(Vorgabe!$E$6:$E$12,Vorgabe!$F$2),$I$2)))</f>
        <v>0.33333333333333331</v>
      </c>
      <c r="H20" s="18">
        <f t="shared" si="1"/>
        <v>-8</v>
      </c>
      <c r="I20" s="18">
        <f t="shared" ca="1" si="2"/>
        <v>0</v>
      </c>
    </row>
    <row r="21" spans="1:9">
      <c r="A21" s="5">
        <f t="shared" si="0"/>
        <v>43630</v>
      </c>
      <c r="B21" s="6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/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IF(A21="","",IF(OR(B21="K",B21="U",B21="SU"),(IF($I$1="",Vorgabe!$E$1,$I$1)/IF($I$2="",COUNTIF(Vorgabe!$E$6:$E$12,Vorgabe!$F$2),$I$2)*24),IF(C21="",0,(E21-C21-D21)*24)))</f>
        <v>0</v>
      </c>
      <c r="G21" s="17">
        <f>IF(A21="","",IF(OR(B21="F",B21="x"),0,IF($I$1="",Vorgabe!$E$1,$I$1)/IF($I$2="",COUNTIF(Vorgabe!$E$6:$E$12,Vorgabe!$F$2),$I$2)))</f>
        <v>0.33333333333333331</v>
      </c>
      <c r="H21" s="18">
        <f t="shared" si="1"/>
        <v>-8</v>
      </c>
      <c r="I21" s="18">
        <f t="shared" ca="1" si="2"/>
        <v>0</v>
      </c>
    </row>
    <row r="22" spans="1:9">
      <c r="A22" s="5">
        <f t="shared" si="0"/>
        <v>43631</v>
      </c>
      <c r="B22" s="6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>x</v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IF(A22="","",IF(OR(B22="K",B22="U",B22="SU"),(IF($I$1="",Vorgabe!$E$1,$I$1)/IF($I$2="",COUNTIF(Vorgabe!$E$6:$E$12,Vorgabe!$F$2),$I$2)*24),IF(C22="",0,(E22-C22-D22)*24)))</f>
        <v>0</v>
      </c>
      <c r="G22" s="17">
        <f>IF(A22="","",IF(OR(B22="F",B22="x"),0,IF($I$1="",Vorgabe!$E$1,$I$1)/IF($I$2="",COUNTIF(Vorgabe!$E$6:$E$12,Vorgabe!$F$2),$I$2)))</f>
        <v>0</v>
      </c>
      <c r="H22" s="18">
        <f t="shared" si="1"/>
        <v>0</v>
      </c>
      <c r="I22" s="18">
        <f t="shared" ca="1" si="2"/>
        <v>0</v>
      </c>
    </row>
    <row r="23" spans="1:9">
      <c r="A23" s="5">
        <f t="shared" si="0"/>
        <v>43632</v>
      </c>
      <c r="B23" s="6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>x</v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IF(A23="","",IF(OR(B23="K",B23="U",B23="SU"),(IF($I$1="",Vorgabe!$E$1,$I$1)/IF($I$2="",COUNTIF(Vorgabe!$E$6:$E$12,Vorgabe!$F$2),$I$2)*24),IF(C23="",0,(E23-C23-D23)*24)))</f>
        <v>0</v>
      </c>
      <c r="G23" s="17">
        <f>IF(A23="","",IF(OR(B23="F",B23="x"),0,IF($I$1="",Vorgabe!$E$1,$I$1)/IF($I$2="",COUNTIF(Vorgabe!$E$6:$E$12,Vorgabe!$F$2),$I$2)))</f>
        <v>0</v>
      </c>
      <c r="H23" s="18">
        <f t="shared" si="1"/>
        <v>0</v>
      </c>
      <c r="I23" s="18">
        <f t="shared" ca="1" si="2"/>
        <v>0</v>
      </c>
    </row>
    <row r="24" spans="1:9">
      <c r="A24" s="5">
        <f t="shared" si="0"/>
        <v>43633</v>
      </c>
      <c r="B24" s="6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/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IF(A24="","",IF(OR(B24="K",B24="U",B24="SU"),(IF($I$1="",Vorgabe!$E$1,$I$1)/IF($I$2="",COUNTIF(Vorgabe!$E$6:$E$12,Vorgabe!$F$2),$I$2)*24),IF(C24="",0,(E24-C24-D24)*24)))</f>
        <v>0</v>
      </c>
      <c r="G24" s="17">
        <f>IF(A24="","",IF(OR(B24="F",B24="x"),0,IF($I$1="",Vorgabe!$E$1,$I$1)/IF($I$2="",COUNTIF(Vorgabe!$E$6:$E$12,Vorgabe!$F$2),$I$2)))</f>
        <v>0.33333333333333331</v>
      </c>
      <c r="H24" s="18">
        <f t="shared" si="1"/>
        <v>-8</v>
      </c>
      <c r="I24" s="18">
        <f t="shared" ca="1" si="2"/>
        <v>0</v>
      </c>
    </row>
    <row r="25" spans="1:9">
      <c r="A25" s="5">
        <f t="shared" si="0"/>
        <v>43634</v>
      </c>
      <c r="B25" s="6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/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IF(A25="","",IF(OR(B25="K",B25="U",B25="SU"),(IF($I$1="",Vorgabe!$E$1,$I$1)/IF($I$2="",COUNTIF(Vorgabe!$E$6:$E$12,Vorgabe!$F$2),$I$2)*24),IF(C25="",0,(E25-C25-D25)*24)))</f>
        <v>0</v>
      </c>
      <c r="G25" s="17">
        <f>IF(A25="","",IF(OR(B25="F",B25="x"),0,IF($I$1="",Vorgabe!$E$1,$I$1)/IF($I$2="",COUNTIF(Vorgabe!$E$6:$E$12,Vorgabe!$F$2),$I$2)))</f>
        <v>0.33333333333333331</v>
      </c>
      <c r="H25" s="18">
        <f t="shared" si="1"/>
        <v>-8</v>
      </c>
      <c r="I25" s="18">
        <f t="shared" ca="1" si="2"/>
        <v>0</v>
      </c>
    </row>
    <row r="26" spans="1:9">
      <c r="A26" s="5">
        <f t="shared" si="0"/>
        <v>43635</v>
      </c>
      <c r="B26" s="6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/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IF(A26="","",IF(OR(B26="K",B26="U",B26="SU"),(IF($I$1="",Vorgabe!$E$1,$I$1)/IF($I$2="",COUNTIF(Vorgabe!$E$6:$E$12,Vorgabe!$F$2),$I$2)*24),IF(C26="",0,(E26-C26-D26)*24)))</f>
        <v>0</v>
      </c>
      <c r="G26" s="17">
        <f>IF(A26="","",IF(OR(B26="F",B26="x"),0,IF($I$1="",Vorgabe!$E$1,$I$1)/IF($I$2="",COUNTIF(Vorgabe!$E$6:$E$12,Vorgabe!$F$2),$I$2)))</f>
        <v>0.33333333333333331</v>
      </c>
      <c r="H26" s="18">
        <f t="shared" si="1"/>
        <v>-8</v>
      </c>
      <c r="I26" s="18">
        <f t="shared" ca="1" si="2"/>
        <v>0</v>
      </c>
    </row>
    <row r="27" spans="1:9">
      <c r="A27" s="5">
        <f t="shared" si="0"/>
        <v>43636</v>
      </c>
      <c r="B27" s="6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/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IF(A27="","",IF(OR(B27="K",B27="U",B27="SU"),(IF($I$1="",Vorgabe!$E$1,$I$1)/IF($I$2="",COUNTIF(Vorgabe!$E$6:$E$12,Vorgabe!$F$2),$I$2)*24),IF(C27="",0,(E27-C27-D27)*24)))</f>
        <v>0</v>
      </c>
      <c r="G27" s="17">
        <f>IF(A27="","",IF(OR(B27="F",B27="x"),0,IF($I$1="",Vorgabe!$E$1,$I$1)/IF($I$2="",COUNTIF(Vorgabe!$E$6:$E$12,Vorgabe!$F$2),$I$2)))</f>
        <v>0.33333333333333331</v>
      </c>
      <c r="H27" s="18">
        <f t="shared" si="1"/>
        <v>-8</v>
      </c>
      <c r="I27" s="18">
        <f t="shared" ca="1" si="2"/>
        <v>0</v>
      </c>
    </row>
    <row r="28" spans="1:9">
      <c r="A28" s="5">
        <f t="shared" si="0"/>
        <v>43637</v>
      </c>
      <c r="B28" s="6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/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IF(A28="","",IF(OR(B28="K",B28="U",B28="SU"),(IF($I$1="",Vorgabe!$E$1,$I$1)/IF($I$2="",COUNTIF(Vorgabe!$E$6:$E$12,Vorgabe!$F$2),$I$2)*24),IF(C28="",0,(E28-C28-D28)*24)))</f>
        <v>0</v>
      </c>
      <c r="G28" s="17">
        <f>IF(A28="","",IF(OR(B28="F",B28="x"),0,IF($I$1="",Vorgabe!$E$1,$I$1)/IF($I$2="",COUNTIF(Vorgabe!$E$6:$E$12,Vorgabe!$F$2),$I$2)))</f>
        <v>0.33333333333333331</v>
      </c>
      <c r="H28" s="18">
        <f t="shared" si="1"/>
        <v>-8</v>
      </c>
      <c r="I28" s="18">
        <f t="shared" ca="1" si="2"/>
        <v>0</v>
      </c>
    </row>
    <row r="29" spans="1:9">
      <c r="A29" s="5">
        <f t="shared" si="0"/>
        <v>43638</v>
      </c>
      <c r="B29" s="6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>x</v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IF(A29="","",IF(OR(B29="K",B29="U",B29="SU"),(IF($I$1="",Vorgabe!$E$1,$I$1)/IF($I$2="",COUNTIF(Vorgabe!$E$6:$E$12,Vorgabe!$F$2),$I$2)*24),IF(C29="",0,(E29-C29-D29)*24)))</f>
        <v>0</v>
      </c>
      <c r="G29" s="17">
        <f>IF(A29="","",IF(OR(B29="F",B29="x"),0,IF($I$1="",Vorgabe!$E$1,$I$1)/IF($I$2="",COUNTIF(Vorgabe!$E$6:$E$12,Vorgabe!$F$2),$I$2)))</f>
        <v>0</v>
      </c>
      <c r="H29" s="18">
        <f t="shared" si="1"/>
        <v>0</v>
      </c>
      <c r="I29" s="18">
        <f t="shared" ca="1" si="2"/>
        <v>0</v>
      </c>
    </row>
    <row r="30" spans="1:9">
      <c r="A30" s="5">
        <f t="shared" si="0"/>
        <v>43639</v>
      </c>
      <c r="B30" s="6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>x</v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IF(A30="","",IF(OR(B30="K",B30="U",B30="SU"),(IF($I$1="",Vorgabe!$E$1,$I$1)/IF($I$2="",COUNTIF(Vorgabe!$E$6:$E$12,Vorgabe!$F$2),$I$2)*24),IF(C30="",0,(E30-C30-D30)*24)))</f>
        <v>0</v>
      </c>
      <c r="G30" s="17">
        <f>IF(A30="","",IF(OR(B30="F",B30="x"),0,IF($I$1="",Vorgabe!$E$1,$I$1)/IF($I$2="",COUNTIF(Vorgabe!$E$6:$E$12,Vorgabe!$F$2),$I$2)))</f>
        <v>0</v>
      </c>
      <c r="H30" s="18">
        <f t="shared" si="1"/>
        <v>0</v>
      </c>
      <c r="I30" s="18">
        <f t="shared" ca="1" si="2"/>
        <v>0</v>
      </c>
    </row>
    <row r="31" spans="1:9">
      <c r="A31" s="5">
        <f t="shared" si="0"/>
        <v>43640</v>
      </c>
      <c r="B31" s="6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/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IF(A31="","",IF(OR(B31="K",B31="U",B31="SU"),(IF($I$1="",Vorgabe!$E$1,$I$1)/IF($I$2="",COUNTIF(Vorgabe!$E$6:$E$12,Vorgabe!$F$2),$I$2)*24),IF(C31="",0,(E31-C31-D31)*24)))</f>
        <v>0</v>
      </c>
      <c r="G31" s="17">
        <f>IF(A31="","",IF(OR(B31="F",B31="x"),0,IF($I$1="",Vorgabe!$E$1,$I$1)/IF($I$2="",COUNTIF(Vorgabe!$E$6:$E$12,Vorgabe!$F$2),$I$2)))</f>
        <v>0.33333333333333331</v>
      </c>
      <c r="H31" s="18">
        <f t="shared" si="1"/>
        <v>-8</v>
      </c>
      <c r="I31" s="18">
        <f t="shared" ca="1" si="2"/>
        <v>0</v>
      </c>
    </row>
    <row r="32" spans="1:9">
      <c r="A32" s="5">
        <f t="shared" si="0"/>
        <v>43641</v>
      </c>
      <c r="B32" s="6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/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IF(A32="","",IF(OR(B32="K",B32="U",B32="SU"),(IF($I$1="",Vorgabe!$E$1,$I$1)/IF($I$2="",COUNTIF(Vorgabe!$E$6:$E$12,Vorgabe!$F$2),$I$2)*24),IF(C32="",0,(E32-C32-D32)*24)))</f>
        <v>0</v>
      </c>
      <c r="G32" s="17">
        <f>IF(A32="","",IF(OR(B32="F",B32="x"),0,IF($I$1="",Vorgabe!$E$1,$I$1)/IF($I$2="",COUNTIF(Vorgabe!$E$6:$E$12,Vorgabe!$F$2),$I$2)))</f>
        <v>0.33333333333333331</v>
      </c>
      <c r="H32" s="18">
        <f t="shared" si="1"/>
        <v>-8</v>
      </c>
      <c r="I32" s="18">
        <f t="shared" ca="1" si="2"/>
        <v>0</v>
      </c>
    </row>
    <row r="33" spans="1:9">
      <c r="A33" s="5">
        <f t="shared" si="0"/>
        <v>43642</v>
      </c>
      <c r="B33" s="6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/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IF(A33="","",IF(OR(B33="K",B33="U",B33="SU"),(IF($I$1="",Vorgabe!$E$1,$I$1)/IF($I$2="",COUNTIF(Vorgabe!$E$6:$E$12,Vorgabe!$F$2),$I$2)*24),IF(C33="",0,(E33-C33-D33)*24)))</f>
        <v>0</v>
      </c>
      <c r="G33" s="17">
        <f>IF(A33="","",IF(OR(B33="F",B33="x"),0,IF($I$1="",Vorgabe!$E$1,$I$1)/IF($I$2="",COUNTIF(Vorgabe!$E$6:$E$12,Vorgabe!$F$2),$I$2)))</f>
        <v>0.33333333333333331</v>
      </c>
      <c r="H33" s="18">
        <f t="shared" si="1"/>
        <v>-8</v>
      </c>
      <c r="I33" s="18">
        <f t="shared" ca="1" si="2"/>
        <v>0</v>
      </c>
    </row>
    <row r="34" spans="1:9">
      <c r="A34" s="5">
        <f t="shared" si="0"/>
        <v>43643</v>
      </c>
      <c r="B34" s="6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/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IF(A34="","",IF(OR(B34="K",B34="U",B34="SU"),(IF($I$1="",Vorgabe!$E$1,$I$1)/IF($I$2="",COUNTIF(Vorgabe!$E$6:$E$12,Vorgabe!$F$2),$I$2)*24),IF(C34="",0,(E34-C34-D34)*24)))</f>
        <v>0</v>
      </c>
      <c r="G34" s="17">
        <f>IF(A34="","",IF(OR(B34="F",B34="x"),0,IF($I$1="",Vorgabe!$E$1,$I$1)/IF($I$2="",COUNTIF(Vorgabe!$E$6:$E$12,Vorgabe!$F$2),$I$2)))</f>
        <v>0.33333333333333331</v>
      </c>
      <c r="H34" s="18">
        <f t="shared" si="1"/>
        <v>-8</v>
      </c>
      <c r="I34" s="18">
        <f t="shared" ca="1" si="2"/>
        <v>0</v>
      </c>
    </row>
    <row r="35" spans="1:9">
      <c r="A35" s="5">
        <f t="shared" si="0"/>
        <v>43644</v>
      </c>
      <c r="B35" s="6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/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IF(A35="","",IF(OR(B35="K",B35="U",B35="SU"),(IF($I$1="",Vorgabe!$E$1,$I$1)/IF($I$2="",COUNTIF(Vorgabe!$E$6:$E$12,Vorgabe!$F$2),$I$2)*24),IF(C35="",0,(E35-C35-D35)*24)))</f>
        <v>0</v>
      </c>
      <c r="G35" s="17">
        <f>IF(A35="","",IF(OR(B35="F",B35="x"),0,IF($I$1="",Vorgabe!$E$1,$I$1)/IF($I$2="",COUNTIF(Vorgabe!$E$6:$E$12,Vorgabe!$F$2),$I$2)))</f>
        <v>0.33333333333333331</v>
      </c>
      <c r="H35" s="18">
        <f t="shared" si="1"/>
        <v>-8</v>
      </c>
      <c r="I35" s="18">
        <f t="shared" ca="1" si="2"/>
        <v>0</v>
      </c>
    </row>
    <row r="36" spans="1:9">
      <c r="A36" s="5">
        <f>IF(A35=EOMONTH(A35,0),"",A35+1)</f>
        <v>43645</v>
      </c>
      <c r="B36" s="6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>x</v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>
        <f>IF(A36="","",IF(OR(B36="K",B36="U",B36="SU"),(IF($I$1="",Vorgabe!$E$1,$I$1)/IF($I$2="",COUNTIF(Vorgabe!$E$6:$E$12,Vorgabe!$F$2),$I$2)*24),IF(C36="",0,(E36-C36-D36)*24)))</f>
        <v>0</v>
      </c>
      <c r="G36" s="17">
        <f>IF(A36="","",IF(OR(B36="F",B36="x"),0,IF($I$1="",Vorgabe!$E$1,$I$1)/IF($I$2="",COUNTIF(Vorgabe!$E$6:$E$12,Vorgabe!$F$2),$I$2)))</f>
        <v>0</v>
      </c>
      <c r="H36" s="18">
        <f t="shared" si="1"/>
        <v>0</v>
      </c>
      <c r="I36" s="18">
        <f t="shared" ca="1" si="2"/>
        <v>0</v>
      </c>
    </row>
    <row r="37" spans="1:9">
      <c r="A37" s="5">
        <f>IF(A36="","",IF(A36=EOMONTH(A36,0),"",A36+1))</f>
        <v>43646</v>
      </c>
      <c r="B37" s="6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>x</v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>
        <f>IF(A37="","",IF(OR(B37="K",B37="U",B37="SU"),(IF($I$1="",Vorgabe!$E$1,$I$1)/IF($I$2="",COUNTIF(Vorgabe!$E$6:$E$12,Vorgabe!$F$2),$I$2)*24),IF(C37="",0,(E37-C37-D37)*24)))</f>
        <v>0</v>
      </c>
      <c r="G37" s="17">
        <f>IF(A37="","",IF(OR(B37="F",B37="x"),0,IF($I$1="",Vorgabe!$E$1,$I$1)/IF($I$2="",COUNTIF(Vorgabe!$E$6:$E$12,Vorgabe!$F$2),$I$2)))</f>
        <v>0</v>
      </c>
      <c r="H37" s="18">
        <f t="shared" si="1"/>
        <v>0</v>
      </c>
      <c r="I37" s="18">
        <f t="shared" ca="1" si="2"/>
        <v>0</v>
      </c>
    </row>
    <row r="38" spans="1:9">
      <c r="A38" s="5" t="str">
        <f>IF(A37="","",IF(A37=EOMONTH(A37,0),"",A37+1))</f>
        <v/>
      </c>
      <c r="B38" s="6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/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 t="str">
        <f>IF(A38="","",IF(OR(B38="K",B38="U",B38="SU"),(IF($I$1="",Vorgabe!$E$1,$I$1)/IF($I$2="",COUNTIF(Vorgabe!$E$6:$E$12,Vorgabe!$F$2),$I$2)*24),IF(C38="",0,(E38-C38-D38)*24)))</f>
        <v/>
      </c>
      <c r="G38" s="17" t="str">
        <f>IF(A38="","",IF(OR(B38="F",B38="x"),0,IF($I$1="",Vorgabe!$E$1,$I$1)/IF($I$2="",COUNTIF(Vorgabe!$E$6:$E$12,Vorgabe!$F$2),$I$2)))</f>
        <v/>
      </c>
      <c r="H38" s="18" t="str">
        <f t="shared" si="1"/>
        <v/>
      </c>
      <c r="I38" s="18" t="str">
        <f t="shared" ca="1" si="2"/>
        <v/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151.99999999999994</v>
      </c>
      <c r="H39" s="14">
        <f>SUM(H8:H38)</f>
        <v>-152</v>
      </c>
      <c r="I39" s="14">
        <f ca="1">IF(AND(A37&gt;TODAY(),MONTH(TODAY())=MONTH(A1)),VLOOKUP(TODAY(),A8:I38,9,TRUE),IF(OR(MONTH(TODAY())&lt;MONTH(A1),YEAR(TODAY())&lt;YEAR(A1)),I5,F39-G39+I5))</f>
        <v>0</v>
      </c>
    </row>
  </sheetData>
  <conditionalFormatting sqref="A14">
    <cfRule type="expression" dxfId="47" priority="5">
      <formula>"B14=""x"""</formula>
    </cfRule>
  </conditionalFormatting>
  <conditionalFormatting sqref="H8:H39">
    <cfRule type="cellIs" dxfId="46" priority="6" operator="lessThan">
      <formula>0</formula>
    </cfRule>
  </conditionalFormatting>
  <conditionalFormatting sqref="I8:I38">
    <cfRule type="cellIs" dxfId="45" priority="4" operator="lessThan">
      <formula>0</formula>
    </cfRule>
  </conditionalFormatting>
  <conditionalFormatting sqref="I39">
    <cfRule type="cellIs" dxfId="6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I39"/>
  <sheetViews>
    <sheetView workbookViewId="0">
      <selection activeCell="I39" sqref="I39"/>
    </sheetView>
  </sheetViews>
  <sheetFormatPr baseColWidth="10" defaultRowHeight="16"/>
  <cols>
    <col min="1" max="1" width="25.1640625" style="1" bestFit="1" customWidth="1"/>
    <col min="2" max="5" width="9.1640625" style="1" customWidth="1"/>
    <col min="6" max="6" width="9" style="1" bestFit="1" customWidth="1"/>
    <col min="7" max="7" width="9.1640625" style="1" customWidth="1"/>
    <col min="8" max="8" width="12.33203125" style="1" bestFit="1" customWidth="1"/>
    <col min="9" max="9" width="18.6640625" style="1" bestFit="1" customWidth="1"/>
  </cols>
  <sheetData>
    <row r="1" spans="1:9">
      <c r="A1" s="22">
        <f>A8</f>
        <v>43647</v>
      </c>
      <c r="B1" s="7"/>
      <c r="C1" s="7"/>
      <c r="D1" s="7"/>
      <c r="E1" s="7"/>
      <c r="F1" s="7"/>
      <c r="G1" s="7"/>
      <c r="H1" s="8" t="s">
        <v>74</v>
      </c>
      <c r="I1" s="78">
        <v>0.66666666666666663</v>
      </c>
    </row>
    <row r="2" spans="1:9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15">
        <v>2</v>
      </c>
    </row>
    <row r="3" spans="1:9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>
      <c r="A5" s="8" t="s">
        <v>16</v>
      </c>
      <c r="B5" s="9">
        <f>Juni!B5-COUNTIF(B8:B38,"U")</f>
        <v>0</v>
      </c>
      <c r="C5" s="7"/>
      <c r="D5" s="7"/>
      <c r="E5" s="7"/>
      <c r="F5" s="7"/>
      <c r="G5" s="9"/>
      <c r="H5" s="8" t="s">
        <v>17</v>
      </c>
      <c r="I5" s="15">
        <f ca="1">Juni!I39</f>
        <v>0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9">
      <c r="A8" s="12">
        <f>EDATE(Vorgabe!B4,6)</f>
        <v>43647</v>
      </c>
      <c r="B8" s="44" t="str">
        <f>IF(A8="","",IF(COUNTIF(Vorgabe!$J$1:$J$28,A8),"F"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/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IF(A8="","",IF(OR(B8="K",B8="U",B8="SU"),(Vorgabe!$E$1/COUNTIF(Vorgabe!$E$6:$E$12,Vorgabe!$F$2)*24),IF(C8="",0,(E8-C8-D8)*24)))</f>
        <v>0</v>
      </c>
      <c r="G8" s="17">
        <f>IF(A8="","",IF(OR(B8="F",B8="x"),0,Vorgabe!$E$1/COUNTIF(Vorgabe!$E$6:$E$12,Vorgabe!$F$2)))</f>
        <v>0.16666666666666669</v>
      </c>
      <c r="H8" s="18">
        <f>IF(A8="","",F8-G8*24)</f>
        <v>-4</v>
      </c>
      <c r="I8" s="18">
        <f ca="1">IF(A8="","",IF(A8&gt;TODAY(),I5,H8+I5))</f>
        <v>0</v>
      </c>
    </row>
    <row r="9" spans="1:9">
      <c r="A9" s="5">
        <f t="shared" ref="A9:A35" si="0">A8+1</f>
        <v>43648</v>
      </c>
      <c r="B9" s="44" t="str">
        <f>IF(A9="","",IF(COUNTIF(Vorgabe!$J$1:$J$28,A9),"F",IF(AND(WEEKDAY(A9,2)=1,Vorgabe!$E$6*1=0),"x",IF(AND(WEEKDAY(A9,2)=2,Vorgabe!$E$7*1=0),"x",IF(AND(WEEKDAY(A9,2)=3,Vorgabe!$E$8*1=0),"x",IF(AND(WEEKDAY(A9,2)=4,Vorgabe!$E$9*1=0),"x",IF(AND(WEEKDAY(A9,2)=5,Vorgabe!$E$10*1=0),"x",IF(WEEKDAY(A9,2)=6,"x",IF(WEEKDAY(A9,2)=7,"x","")))))))))</f>
        <v/>
      </c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IF(A9="","",IF(OR(B9="K",B9="U",B9="SU"),(Vorgabe!$E$1/COUNTIF(Vorgabe!$E$6:$E$12,Vorgabe!$F$2)*24),IF(C9="",0,(E9-C9-D9)*24)))</f>
        <v>0</v>
      </c>
      <c r="G9" s="17">
        <f>IF(A9="","",IF(OR(B9="F",B9="x"),0,Vorgabe!$E$1/COUNTIF(Vorgabe!$E$6:$E$12,Vorgabe!$F$2)))</f>
        <v>0.16666666666666669</v>
      </c>
      <c r="H9" s="18">
        <f t="shared" ref="H9:H38" si="1">IF(A9="","",F9-G9*24)</f>
        <v>-4</v>
      </c>
      <c r="I9" s="18">
        <f ca="1">IF(A9="","",IF(A9&gt;TODAY(),I8,H9+I8))</f>
        <v>0</v>
      </c>
    </row>
    <row r="10" spans="1:9">
      <c r="A10" s="5">
        <f t="shared" si="0"/>
        <v>43649</v>
      </c>
      <c r="B10" s="44" t="str">
        <f>IF(A10="","",IF(COUNTIF(Vorgabe!$J$1:$J$28,A10),"F",IF(AND(WEEKDAY(A10,2)=1,Vorgabe!$E$6*1=0),"x",IF(AND(WEEKDAY(A10,2)=2,Vorgabe!$E$7*1=0),"x",IF(AND(WEEKDAY(A10,2)=3,Vorgabe!$E$8*1=0),"x",IF(AND(WEEKDAY(A10,2)=4,Vorgabe!$E$9*1=0),"x",IF(AND(WEEKDAY(A10,2)=5,Vorgabe!$E$10*1=0),"x",IF(WEEKDAY(A10,2)=6,"x",IF(WEEKDAY(A10,2)=7,"x","")))))))))</f>
        <v/>
      </c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IF(A10="","",IF(OR(B10="K",B10="U",B10="SU"),(Vorgabe!$E$1/COUNTIF(Vorgabe!$E$6:$E$12,Vorgabe!$F$2)*24),IF(C10="",0,(E10-C10-D10)*24)))</f>
        <v>0</v>
      </c>
      <c r="G10" s="17">
        <f>IF(A10="","",IF(OR(B10="F",B10="x"),0,Vorgabe!$E$1/COUNTIF(Vorgabe!$E$6:$E$12,Vorgabe!$F$2)))</f>
        <v>0.16666666666666669</v>
      </c>
      <c r="H10" s="18">
        <f t="shared" si="1"/>
        <v>-4</v>
      </c>
      <c r="I10" s="18">
        <f t="shared" ref="I10:I38" ca="1" si="2">IF(A10="","",IF(A10&gt;TODAY(),I9,H10+I9))</f>
        <v>0</v>
      </c>
    </row>
    <row r="11" spans="1:9">
      <c r="A11" s="5">
        <f t="shared" si="0"/>
        <v>43650</v>
      </c>
      <c r="B11" s="44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/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IF(A11="","",IF(OR(B11="K",B11="U",B11="SU"),(Vorgabe!$E$1/COUNTIF(Vorgabe!$E$6:$E$12,Vorgabe!$F$2)*24),IF(C11="",0,(E11-C11-D11)*24)))</f>
        <v>0</v>
      </c>
      <c r="G11" s="17">
        <f>IF(A11="","",IF(OR(B11="F",B11="x"),0,Vorgabe!$E$1/COUNTIF(Vorgabe!$E$6:$E$12,Vorgabe!$F$2)))</f>
        <v>0.16666666666666669</v>
      </c>
      <c r="H11" s="18">
        <f t="shared" si="1"/>
        <v>-4</v>
      </c>
      <c r="I11" s="18">
        <f t="shared" ca="1" si="2"/>
        <v>0</v>
      </c>
    </row>
    <row r="12" spans="1:9">
      <c r="A12" s="5">
        <f t="shared" si="0"/>
        <v>43651</v>
      </c>
      <c r="B12" s="44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/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IF(A12="","",IF(OR(B12="K",B12="U",B12="SU"),(Vorgabe!$E$1/COUNTIF(Vorgabe!$E$6:$E$12,Vorgabe!$F$2)*24),IF(C12="",0,(E12-C12-D12)*24)))</f>
        <v>0</v>
      </c>
      <c r="G12" s="17">
        <f>IF(A12="","",IF(OR(B12="F",B12="x"),0,Vorgabe!$E$1/COUNTIF(Vorgabe!$E$6:$E$12,Vorgabe!$F$2)))</f>
        <v>0.16666666666666669</v>
      </c>
      <c r="H12" s="18">
        <f t="shared" si="1"/>
        <v>-4</v>
      </c>
      <c r="I12" s="18">
        <f t="shared" ca="1" si="2"/>
        <v>0</v>
      </c>
    </row>
    <row r="13" spans="1:9">
      <c r="A13" s="5">
        <f t="shared" si="0"/>
        <v>43652</v>
      </c>
      <c r="B13" s="44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>x</v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IF(A13="","",IF(OR(B13="K",B13="U",B13="SU"),(Vorgabe!$E$1/COUNTIF(Vorgabe!$E$6:$E$12,Vorgabe!$F$2)*24),IF(C13="",0,(E13-C13-D13)*24)))</f>
        <v>0</v>
      </c>
      <c r="G13" s="17">
        <f>IF(A13="","",IF(OR(B13="F",B13="x"),0,Vorgabe!$E$1/COUNTIF(Vorgabe!$E$6:$E$12,Vorgabe!$F$2)))</f>
        <v>0</v>
      </c>
      <c r="H13" s="18">
        <f t="shared" si="1"/>
        <v>0</v>
      </c>
      <c r="I13" s="18">
        <f t="shared" ca="1" si="2"/>
        <v>0</v>
      </c>
    </row>
    <row r="14" spans="1:9">
      <c r="A14" s="5">
        <f t="shared" si="0"/>
        <v>43653</v>
      </c>
      <c r="B14" s="44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>x</v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IF(A14="","",IF(OR(B14="K",B14="U",B14="SU"),(Vorgabe!$E$1/COUNTIF(Vorgabe!$E$6:$E$12,Vorgabe!$F$2)*24),IF(C14="",0,(E14-C14-D14)*24)))</f>
        <v>0</v>
      </c>
      <c r="G14" s="17">
        <f>IF(A14="","",IF(OR(B14="F",B14="x"),0,Vorgabe!$E$1/COUNTIF(Vorgabe!$E$6:$E$12,Vorgabe!$F$2)))</f>
        <v>0</v>
      </c>
      <c r="H14" s="18">
        <f t="shared" si="1"/>
        <v>0</v>
      </c>
      <c r="I14" s="18">
        <f t="shared" ca="1" si="2"/>
        <v>0</v>
      </c>
    </row>
    <row r="15" spans="1:9">
      <c r="A15" s="5">
        <f t="shared" si="0"/>
        <v>43654</v>
      </c>
      <c r="B15" s="44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/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IF(A15="","",IF(OR(B15="K",B15="U",B15="SU"),(Vorgabe!$E$1/COUNTIF(Vorgabe!$E$6:$E$12,Vorgabe!$F$2)*24),IF(C15="",0,(E15-C15-D15)*24)))</f>
        <v>0</v>
      </c>
      <c r="G15" s="17">
        <f>IF(A15="","",IF(OR(B15="F",B15="x"),0,Vorgabe!$E$1/COUNTIF(Vorgabe!$E$6:$E$12,Vorgabe!$F$2)))</f>
        <v>0.16666666666666669</v>
      </c>
      <c r="H15" s="18">
        <f t="shared" si="1"/>
        <v>-4</v>
      </c>
      <c r="I15" s="18">
        <f t="shared" ca="1" si="2"/>
        <v>0</v>
      </c>
    </row>
    <row r="16" spans="1:9">
      <c r="A16" s="5">
        <f t="shared" si="0"/>
        <v>43655</v>
      </c>
      <c r="B16" s="44" t="str">
        <f>IF(A16="","",IF(COUNTIF(Vorgabe!$J$1:$J$28,A16),"F",IF(AND(WEEKDAY(A16,2)=1,Vorgabe!$E$6*1=0),"x",IF(AND(WEEKDAY(A16,2)=2,Vorgabe!$E$7*1=0),"x",IF(AND(WEEKDAY(A16,2)=3,Vorgabe!$E$8*1=0),"x",IF(AND(WEEKDAY(A16,2)=4,Vorgabe!$E$9*1=0),"x",IF(AND(WEEKDAY(A16,2)=5,Vorgabe!$E$10*1=0),"x",IF(WEEKDAY(A16,2)=6,"x",IF(WEEKDAY(A16,2)=7,"x","")))))))))</f>
        <v/>
      </c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IF(A16="","",IF(OR(B16="K",B16="U",B16="SU"),(Vorgabe!$E$1/COUNTIF(Vorgabe!$E$6:$E$12,Vorgabe!$F$2)*24),IF(C16="",0,(E16-C16-D16)*24)))</f>
        <v>0</v>
      </c>
      <c r="G16" s="17">
        <f>IF(A16="","",IF(OR(B16="F",B16="x"),0,Vorgabe!$E$1/COUNTIF(Vorgabe!$E$6:$E$12,Vorgabe!$F$2)))</f>
        <v>0.16666666666666669</v>
      </c>
      <c r="H16" s="18">
        <f t="shared" si="1"/>
        <v>-4</v>
      </c>
      <c r="I16" s="18">
        <f t="shared" ca="1" si="2"/>
        <v>0</v>
      </c>
    </row>
    <row r="17" spans="1:9">
      <c r="A17" s="5">
        <f t="shared" si="0"/>
        <v>43656</v>
      </c>
      <c r="B17" s="44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/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IF(A17="","",IF(OR(B17="K",B17="U",B17="SU"),(Vorgabe!$E$1/COUNTIF(Vorgabe!$E$6:$E$12,Vorgabe!$F$2)*24),IF(C17="",0,(E17-C17-D17)*24)))</f>
        <v>0</v>
      </c>
      <c r="G17" s="17">
        <f>IF(A17="","",IF(OR(B17="F",B17="x"),0,Vorgabe!$E$1/COUNTIF(Vorgabe!$E$6:$E$12,Vorgabe!$F$2)))</f>
        <v>0.16666666666666669</v>
      </c>
      <c r="H17" s="18">
        <f t="shared" si="1"/>
        <v>-4</v>
      </c>
      <c r="I17" s="18">
        <f t="shared" ca="1" si="2"/>
        <v>0</v>
      </c>
    </row>
    <row r="18" spans="1:9">
      <c r="A18" s="5">
        <f t="shared" si="0"/>
        <v>43657</v>
      </c>
      <c r="B18" s="44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/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IF(A18="","",IF(OR(B18="K",B18="U",B18="SU"),(Vorgabe!$E$1/COUNTIF(Vorgabe!$E$6:$E$12,Vorgabe!$F$2)*24),IF(C18="",0,(E18-C18-D18)*24)))</f>
        <v>0</v>
      </c>
      <c r="G18" s="17">
        <f>IF(A18="","",IF(OR(B18="F",B18="x"),0,Vorgabe!$E$1/COUNTIF(Vorgabe!$E$6:$E$12,Vorgabe!$F$2)))</f>
        <v>0.16666666666666669</v>
      </c>
      <c r="H18" s="18">
        <f t="shared" si="1"/>
        <v>-4</v>
      </c>
      <c r="I18" s="18">
        <f t="shared" ca="1" si="2"/>
        <v>0</v>
      </c>
    </row>
    <row r="19" spans="1:9">
      <c r="A19" s="5">
        <f t="shared" si="0"/>
        <v>43658</v>
      </c>
      <c r="B19" s="44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/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IF(A19="","",IF(OR(B19="K",B19="U",B19="SU"),(Vorgabe!$E$1/COUNTIF(Vorgabe!$E$6:$E$12,Vorgabe!$F$2)*24),IF(C19="",0,(E19-C19-D19)*24)))</f>
        <v>0</v>
      </c>
      <c r="G19" s="17">
        <f>IF(A19="","",IF(OR(B19="F",B19="x"),0,Vorgabe!$E$1/COUNTIF(Vorgabe!$E$6:$E$12,Vorgabe!$F$2)))</f>
        <v>0.16666666666666669</v>
      </c>
      <c r="H19" s="18">
        <f t="shared" si="1"/>
        <v>-4</v>
      </c>
      <c r="I19" s="18">
        <f t="shared" ca="1" si="2"/>
        <v>0</v>
      </c>
    </row>
    <row r="20" spans="1:9">
      <c r="A20" s="5">
        <f t="shared" si="0"/>
        <v>43659</v>
      </c>
      <c r="B20" s="44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>x</v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IF(A20="","",IF(OR(B20="K",B20="U",B20="SU"),(Vorgabe!$E$1/COUNTIF(Vorgabe!$E$6:$E$12,Vorgabe!$F$2)*24),IF(C20="",0,(E20-C20-D20)*24)))</f>
        <v>0</v>
      </c>
      <c r="G20" s="17">
        <f>IF(A20="","",IF(OR(B20="F",B20="x"),0,Vorgabe!$E$1/COUNTIF(Vorgabe!$E$6:$E$12,Vorgabe!$F$2)))</f>
        <v>0</v>
      </c>
      <c r="H20" s="18">
        <f t="shared" si="1"/>
        <v>0</v>
      </c>
      <c r="I20" s="18">
        <f t="shared" ca="1" si="2"/>
        <v>0</v>
      </c>
    </row>
    <row r="21" spans="1:9">
      <c r="A21" s="5">
        <f t="shared" si="0"/>
        <v>43660</v>
      </c>
      <c r="B21" s="44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>x</v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IF(A21="","",IF(OR(B21="K",B21="U",B21="SU"),(Vorgabe!$E$1/COUNTIF(Vorgabe!$E$6:$E$12,Vorgabe!$F$2)*24),IF(C21="",0,(E21-C21-D21)*24)))</f>
        <v>0</v>
      </c>
      <c r="G21" s="17">
        <f>IF(A21="","",IF(OR(B21="F",B21="x"),0,Vorgabe!$E$1/COUNTIF(Vorgabe!$E$6:$E$12,Vorgabe!$F$2)))</f>
        <v>0</v>
      </c>
      <c r="H21" s="18">
        <f t="shared" si="1"/>
        <v>0</v>
      </c>
      <c r="I21" s="18">
        <f t="shared" ca="1" si="2"/>
        <v>0</v>
      </c>
    </row>
    <row r="22" spans="1:9">
      <c r="A22" s="5">
        <f t="shared" si="0"/>
        <v>43661</v>
      </c>
      <c r="B22" s="44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/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IF(A22="","",IF(OR(B22="K",B22="U",B22="SU"),(Vorgabe!$E$1/COUNTIF(Vorgabe!$E$6:$E$12,Vorgabe!$F$2)*24),IF(C22="",0,(E22-C22-D22)*24)))</f>
        <v>0</v>
      </c>
      <c r="G22" s="17">
        <f>IF(A22="","",IF(OR(B22="F",B22="x"),0,Vorgabe!$E$1/COUNTIF(Vorgabe!$E$6:$E$12,Vorgabe!$F$2)))</f>
        <v>0.16666666666666669</v>
      </c>
      <c r="H22" s="18">
        <f t="shared" si="1"/>
        <v>-4</v>
      </c>
      <c r="I22" s="18">
        <f t="shared" ca="1" si="2"/>
        <v>0</v>
      </c>
    </row>
    <row r="23" spans="1:9">
      <c r="A23" s="5">
        <f t="shared" si="0"/>
        <v>43662</v>
      </c>
      <c r="B23" s="44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/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IF(A23="","",IF(OR(B23="K",B23="U",B23="SU"),(Vorgabe!$E$1/COUNTIF(Vorgabe!$E$6:$E$12,Vorgabe!$F$2)*24),IF(C23="",0,(E23-C23-D23)*24)))</f>
        <v>0</v>
      </c>
      <c r="G23" s="17">
        <f>IF(A23="","",IF(OR(B23="F",B23="x"),0,Vorgabe!$E$1/COUNTIF(Vorgabe!$E$6:$E$12,Vorgabe!$F$2)))</f>
        <v>0.16666666666666669</v>
      </c>
      <c r="H23" s="18">
        <f t="shared" si="1"/>
        <v>-4</v>
      </c>
      <c r="I23" s="18">
        <f t="shared" ca="1" si="2"/>
        <v>0</v>
      </c>
    </row>
    <row r="24" spans="1:9">
      <c r="A24" s="5">
        <f t="shared" si="0"/>
        <v>43663</v>
      </c>
      <c r="B24" s="44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/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IF(A24="","",IF(OR(B24="K",B24="U",B24="SU"),(Vorgabe!$E$1/COUNTIF(Vorgabe!$E$6:$E$12,Vorgabe!$F$2)*24),IF(C24="",0,(E24-C24-D24)*24)))</f>
        <v>0</v>
      </c>
      <c r="G24" s="17">
        <f>IF(A24="","",IF(OR(B24="F",B24="x"),0,Vorgabe!$E$1/COUNTIF(Vorgabe!$E$6:$E$12,Vorgabe!$F$2)))</f>
        <v>0.16666666666666669</v>
      </c>
      <c r="H24" s="18">
        <f t="shared" si="1"/>
        <v>-4</v>
      </c>
      <c r="I24" s="18">
        <f t="shared" ca="1" si="2"/>
        <v>0</v>
      </c>
    </row>
    <row r="25" spans="1:9">
      <c r="A25" s="5">
        <f t="shared" si="0"/>
        <v>43664</v>
      </c>
      <c r="B25" s="44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/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IF(A25="","",IF(OR(B25="K",B25="U",B25="SU"),(Vorgabe!$E$1/COUNTIF(Vorgabe!$E$6:$E$12,Vorgabe!$F$2)*24),IF(C25="",0,(E25-C25-D25)*24)))</f>
        <v>0</v>
      </c>
      <c r="G25" s="17">
        <f>IF(A25="","",IF(OR(B25="F",B25="x"),0,Vorgabe!$E$1/COUNTIF(Vorgabe!$E$6:$E$12,Vorgabe!$F$2)))</f>
        <v>0.16666666666666669</v>
      </c>
      <c r="H25" s="18">
        <f t="shared" si="1"/>
        <v>-4</v>
      </c>
      <c r="I25" s="18">
        <f t="shared" ca="1" si="2"/>
        <v>0</v>
      </c>
    </row>
    <row r="26" spans="1:9">
      <c r="A26" s="5">
        <f t="shared" si="0"/>
        <v>43665</v>
      </c>
      <c r="B26" s="44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/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IF(A26="","",IF(OR(B26="K",B26="U",B26="SU"),(Vorgabe!$E$1/COUNTIF(Vorgabe!$E$6:$E$12,Vorgabe!$F$2)*24),IF(C26="",0,(E26-C26-D26)*24)))</f>
        <v>0</v>
      </c>
      <c r="G26" s="17">
        <f>IF(A26="","",IF(OR(B26="F",B26="x"),0,Vorgabe!$E$1/COUNTIF(Vorgabe!$E$6:$E$12,Vorgabe!$F$2)))</f>
        <v>0.16666666666666669</v>
      </c>
      <c r="H26" s="18">
        <f t="shared" si="1"/>
        <v>-4</v>
      </c>
      <c r="I26" s="18">
        <f t="shared" ca="1" si="2"/>
        <v>0</v>
      </c>
    </row>
    <row r="27" spans="1:9">
      <c r="A27" s="5">
        <f t="shared" si="0"/>
        <v>43666</v>
      </c>
      <c r="B27" s="44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>x</v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IF(A27="","",IF(OR(B27="K",B27="U",B27="SU"),(Vorgabe!$E$1/COUNTIF(Vorgabe!$E$6:$E$12,Vorgabe!$F$2)*24),IF(C27="",0,(E27-C27-D27)*24)))</f>
        <v>0</v>
      </c>
      <c r="G27" s="17">
        <f>IF(A27="","",IF(OR(B27="F",B27="x"),0,Vorgabe!$E$1/COUNTIF(Vorgabe!$E$6:$E$12,Vorgabe!$F$2)))</f>
        <v>0</v>
      </c>
      <c r="H27" s="18">
        <f t="shared" si="1"/>
        <v>0</v>
      </c>
      <c r="I27" s="18">
        <f t="shared" ca="1" si="2"/>
        <v>0</v>
      </c>
    </row>
    <row r="28" spans="1:9">
      <c r="A28" s="5">
        <f t="shared" si="0"/>
        <v>43667</v>
      </c>
      <c r="B28" s="44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>x</v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IF(A28="","",IF(OR(B28="K",B28="U",B28="SU"),(Vorgabe!$E$1/COUNTIF(Vorgabe!$E$6:$E$12,Vorgabe!$F$2)*24),IF(C28="",0,(E28-C28-D28)*24)))</f>
        <v>0</v>
      </c>
      <c r="G28" s="17">
        <f>IF(A28="","",IF(OR(B28="F",B28="x"),0,Vorgabe!$E$1/COUNTIF(Vorgabe!$E$6:$E$12,Vorgabe!$F$2)))</f>
        <v>0</v>
      </c>
      <c r="H28" s="18">
        <f t="shared" si="1"/>
        <v>0</v>
      </c>
      <c r="I28" s="18">
        <f t="shared" ca="1" si="2"/>
        <v>0</v>
      </c>
    </row>
    <row r="29" spans="1:9">
      <c r="A29" s="5">
        <f t="shared" si="0"/>
        <v>43668</v>
      </c>
      <c r="B29" s="44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/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IF(A29="","",IF(OR(B29="K",B29="U",B29="SU"),(Vorgabe!$E$1/COUNTIF(Vorgabe!$E$6:$E$12,Vorgabe!$F$2)*24),IF(C29="",0,(E29-C29-D29)*24)))</f>
        <v>0</v>
      </c>
      <c r="G29" s="17">
        <f>IF(A29="","",IF(OR(B29="F",B29="x"),0,Vorgabe!$E$1/COUNTIF(Vorgabe!$E$6:$E$12,Vorgabe!$F$2)))</f>
        <v>0.16666666666666669</v>
      </c>
      <c r="H29" s="18">
        <f t="shared" si="1"/>
        <v>-4</v>
      </c>
      <c r="I29" s="18">
        <f t="shared" ca="1" si="2"/>
        <v>0</v>
      </c>
    </row>
    <row r="30" spans="1:9">
      <c r="A30" s="5">
        <f t="shared" si="0"/>
        <v>43669</v>
      </c>
      <c r="B30" s="44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/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IF(A30="","",IF(OR(B30="K",B30="U",B30="SU"),(Vorgabe!$E$1/COUNTIF(Vorgabe!$E$6:$E$12,Vorgabe!$F$2)*24),IF(C30="",0,(E30-C30-D30)*24)))</f>
        <v>0</v>
      </c>
      <c r="G30" s="17">
        <f>IF(A30="","",IF(OR(B30="F",B30="x"),0,Vorgabe!$E$1/COUNTIF(Vorgabe!$E$6:$E$12,Vorgabe!$F$2)))</f>
        <v>0.16666666666666669</v>
      </c>
      <c r="H30" s="18">
        <f t="shared" si="1"/>
        <v>-4</v>
      </c>
      <c r="I30" s="18">
        <f t="shared" ca="1" si="2"/>
        <v>0</v>
      </c>
    </row>
    <row r="31" spans="1:9">
      <c r="A31" s="5">
        <f t="shared" si="0"/>
        <v>43670</v>
      </c>
      <c r="B31" s="44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/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IF(A31="","",IF(OR(B31="K",B31="U",B31="SU"),(Vorgabe!$E$1/COUNTIF(Vorgabe!$E$6:$E$12,Vorgabe!$F$2)*24),IF(C31="",0,(E31-C31-D31)*24)))</f>
        <v>0</v>
      </c>
      <c r="G31" s="17">
        <f>IF(A31="","",IF(OR(B31="F",B31="x"),0,Vorgabe!$E$1/COUNTIF(Vorgabe!$E$6:$E$12,Vorgabe!$F$2)))</f>
        <v>0.16666666666666669</v>
      </c>
      <c r="H31" s="18">
        <f t="shared" si="1"/>
        <v>-4</v>
      </c>
      <c r="I31" s="18">
        <f t="shared" ca="1" si="2"/>
        <v>0</v>
      </c>
    </row>
    <row r="32" spans="1:9">
      <c r="A32" s="5">
        <f t="shared" si="0"/>
        <v>43671</v>
      </c>
      <c r="B32" s="44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/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IF(A32="","",IF(OR(B32="K",B32="U",B32="SU"),(Vorgabe!$E$1/COUNTIF(Vorgabe!$E$6:$E$12,Vorgabe!$F$2)*24),IF(C32="",0,(E32-C32-D32)*24)))</f>
        <v>0</v>
      </c>
      <c r="G32" s="17">
        <f>IF(A32="","",IF(OR(B32="F",B32="x"),0,Vorgabe!$E$1/COUNTIF(Vorgabe!$E$6:$E$12,Vorgabe!$F$2)))</f>
        <v>0.16666666666666669</v>
      </c>
      <c r="H32" s="18">
        <f t="shared" si="1"/>
        <v>-4</v>
      </c>
      <c r="I32" s="18">
        <f t="shared" ca="1" si="2"/>
        <v>0</v>
      </c>
    </row>
    <row r="33" spans="1:9">
      <c r="A33" s="5">
        <f t="shared" si="0"/>
        <v>43672</v>
      </c>
      <c r="B33" s="44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/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IF(A33="","",IF(OR(B33="K",B33="U",B33="SU"),(Vorgabe!$E$1/COUNTIF(Vorgabe!$E$6:$E$12,Vorgabe!$F$2)*24),IF(C33="",0,(E33-C33-D33)*24)))</f>
        <v>0</v>
      </c>
      <c r="G33" s="17">
        <f>IF(A33="","",IF(OR(B33="F",B33="x"),0,Vorgabe!$E$1/COUNTIF(Vorgabe!$E$6:$E$12,Vorgabe!$F$2)))</f>
        <v>0.16666666666666669</v>
      </c>
      <c r="H33" s="18">
        <f t="shared" si="1"/>
        <v>-4</v>
      </c>
      <c r="I33" s="18">
        <f t="shared" ca="1" si="2"/>
        <v>0</v>
      </c>
    </row>
    <row r="34" spans="1:9">
      <c r="A34" s="5">
        <f t="shared" si="0"/>
        <v>43673</v>
      </c>
      <c r="B34" s="44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>x</v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IF(A34="","",IF(OR(B34="K",B34="U",B34="SU"),(Vorgabe!$E$1/COUNTIF(Vorgabe!$E$6:$E$12,Vorgabe!$F$2)*24),IF(C34="",0,(E34-C34-D34)*24)))</f>
        <v>0</v>
      </c>
      <c r="G34" s="17">
        <f>IF(A34="","",IF(OR(B34="F",B34="x"),0,Vorgabe!$E$1/COUNTIF(Vorgabe!$E$6:$E$12,Vorgabe!$F$2)))</f>
        <v>0</v>
      </c>
      <c r="H34" s="18">
        <f t="shared" si="1"/>
        <v>0</v>
      </c>
      <c r="I34" s="18">
        <f t="shared" ca="1" si="2"/>
        <v>0</v>
      </c>
    </row>
    <row r="35" spans="1:9">
      <c r="A35" s="5">
        <f t="shared" si="0"/>
        <v>43674</v>
      </c>
      <c r="B35" s="44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>x</v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IF(A35="","",IF(OR(B35="K",B35="U",B35="SU"),(Vorgabe!$E$1/COUNTIF(Vorgabe!$E$6:$E$12,Vorgabe!$F$2)*24),IF(C35="",0,(E35-C35-D35)*24)))</f>
        <v>0</v>
      </c>
      <c r="G35" s="17">
        <f>IF(A35="","",IF(OR(B35="F",B35="x"),0,Vorgabe!$E$1/COUNTIF(Vorgabe!$E$6:$E$12,Vorgabe!$F$2)))</f>
        <v>0</v>
      </c>
      <c r="H35" s="18">
        <f t="shared" si="1"/>
        <v>0</v>
      </c>
      <c r="I35" s="18">
        <f t="shared" ca="1" si="2"/>
        <v>0</v>
      </c>
    </row>
    <row r="36" spans="1:9">
      <c r="A36" s="5">
        <f>IF(A35=EOMONTH(A35,0),"",A35+1)</f>
        <v>43675</v>
      </c>
      <c r="B36" s="44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/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>
        <f>IF(A36="","",IF(OR(B36="K",B36="U",B36="SU"),(Vorgabe!$E$1/COUNTIF(Vorgabe!$E$6:$E$12,Vorgabe!$F$2)*24),IF(C36="",0,(E36-C36-D36)*24)))</f>
        <v>0</v>
      </c>
      <c r="G36" s="17">
        <f>IF(A36="","",IF(OR(B36="F",B36="x"),0,Vorgabe!$E$1/COUNTIF(Vorgabe!$E$6:$E$12,Vorgabe!$F$2)))</f>
        <v>0.16666666666666669</v>
      </c>
      <c r="H36" s="18">
        <f t="shared" si="1"/>
        <v>-4</v>
      </c>
      <c r="I36" s="18">
        <f t="shared" ca="1" si="2"/>
        <v>0</v>
      </c>
    </row>
    <row r="37" spans="1:9">
      <c r="A37" s="5">
        <f>IF(A36="","",IF(A36=EOMONTH(A36,0),"",A36+1))</f>
        <v>43676</v>
      </c>
      <c r="B37" s="44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/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>
        <f>IF(A37="","",IF(OR(B37="K",B37="U",B37="SU"),(Vorgabe!$E$1/COUNTIF(Vorgabe!$E$6:$E$12,Vorgabe!$F$2)*24),IF(C37="",0,(E37-C37-D37)*24)))</f>
        <v>0</v>
      </c>
      <c r="G37" s="17">
        <f>IF(A37="","",IF(OR(B37="F",B37="x"),0,Vorgabe!$E$1/COUNTIF(Vorgabe!$E$6:$E$12,Vorgabe!$F$2)))</f>
        <v>0.16666666666666669</v>
      </c>
      <c r="H37" s="18">
        <f t="shared" si="1"/>
        <v>-4</v>
      </c>
      <c r="I37" s="18">
        <f t="shared" ca="1" si="2"/>
        <v>0</v>
      </c>
    </row>
    <row r="38" spans="1:9">
      <c r="A38" s="5">
        <f>IF(A37="","",IF(A37=EOMONTH(A37,0),"",A37+1))</f>
        <v>43677</v>
      </c>
      <c r="B38" s="44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/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>
        <f>IF(A38="","",IF(OR(B38="K",B38="U",B38="SU"),(Vorgabe!$E$1/COUNTIF(Vorgabe!$E$6:$E$12,Vorgabe!$F$2)*24),IF(C38="",0,(E38-C38-D38)*24)))</f>
        <v>0</v>
      </c>
      <c r="G38" s="17">
        <f>IF(A38="","",IF(OR(B38="F",B38="x"),0,Vorgabe!$E$1/COUNTIF(Vorgabe!$E$6:$E$12,Vorgabe!$F$2)))</f>
        <v>0.16666666666666669</v>
      </c>
      <c r="H38" s="18">
        <f t="shared" si="1"/>
        <v>-4</v>
      </c>
      <c r="I38" s="18">
        <f t="shared" ca="1" si="2"/>
        <v>0</v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91.999999999999972</v>
      </c>
      <c r="H39" s="14">
        <f>SUM(H8:H38)</f>
        <v>-92</v>
      </c>
      <c r="I39" s="14">
        <f ca="1">IF(AND(A37&gt;TODAY(),MONTH(TODAY())=MONTH(A1)),VLOOKUP(TODAY(),A8:I38,9,TRUE),IF(OR(MONTH(TODAY())&lt;MONTH(A1),YEAR(TODAY())&lt;YEAR(A1)),I5,F39-G39+I5))</f>
        <v>0</v>
      </c>
    </row>
  </sheetData>
  <conditionalFormatting sqref="A14">
    <cfRule type="expression" dxfId="43" priority="5">
      <formula>"B14=""x"""</formula>
    </cfRule>
  </conditionalFormatting>
  <conditionalFormatting sqref="H8:H39">
    <cfRule type="cellIs" dxfId="42" priority="6" operator="lessThan">
      <formula>0</formula>
    </cfRule>
  </conditionalFormatting>
  <conditionalFormatting sqref="I8:I38">
    <cfRule type="cellIs" dxfId="41" priority="4" operator="lessThan">
      <formula>0</formula>
    </cfRule>
  </conditionalFormatting>
  <conditionalFormatting sqref="I39">
    <cfRule type="cellIs" dxfId="5" priority="1" operator="lessThan">
      <formula>0</formula>
    </cfRule>
  </conditionalFormatting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I39"/>
  <sheetViews>
    <sheetView workbookViewId="0">
      <selection activeCell="I39" sqref="I39"/>
    </sheetView>
  </sheetViews>
  <sheetFormatPr baseColWidth="10" defaultRowHeight="16"/>
  <cols>
    <col min="1" max="1" width="25.1640625" style="1" bestFit="1" customWidth="1"/>
    <col min="2" max="5" width="9.1640625" style="1" customWidth="1"/>
    <col min="6" max="6" width="9" style="1" bestFit="1" customWidth="1"/>
    <col min="7" max="7" width="9.1640625" style="1" customWidth="1"/>
    <col min="8" max="8" width="12.33203125" style="1" bestFit="1" customWidth="1"/>
    <col min="9" max="9" width="18.6640625" style="1" bestFit="1" customWidth="1"/>
  </cols>
  <sheetData>
    <row r="1" spans="1:9">
      <c r="A1" s="22">
        <f>A8</f>
        <v>43678</v>
      </c>
      <c r="B1" s="7"/>
      <c r="C1" s="7"/>
      <c r="D1" s="7"/>
      <c r="E1" s="7"/>
      <c r="F1" s="7"/>
      <c r="G1" s="7"/>
      <c r="H1" s="8" t="s">
        <v>74</v>
      </c>
      <c r="I1" s="78">
        <v>0.66666666666666663</v>
      </c>
    </row>
    <row r="2" spans="1:9">
      <c r="A2" s="9" t="str">
        <f>IF(Vorgabe!B1="","",Vorgabe!B1)</f>
        <v>Fabian Volkers</v>
      </c>
      <c r="B2" s="7"/>
      <c r="C2" s="7"/>
      <c r="D2" s="7"/>
      <c r="E2" s="7"/>
      <c r="F2" s="7"/>
      <c r="G2" s="7"/>
      <c r="H2" s="8" t="s">
        <v>75</v>
      </c>
      <c r="I2" s="15">
        <v>2</v>
      </c>
    </row>
    <row r="3" spans="1:9">
      <c r="A3" s="9" t="str">
        <f>IF(Vorgabe!B2="","",Vorgabe!B2)</f>
        <v>Promoter Services</v>
      </c>
      <c r="B3" s="7"/>
      <c r="C3" s="7"/>
      <c r="D3" s="7"/>
      <c r="E3" s="7"/>
      <c r="F3" s="7"/>
      <c r="G3" s="7"/>
      <c r="H3" s="7"/>
      <c r="I3" s="7"/>
    </row>
    <row r="4" spans="1:9">
      <c r="A4" s="7"/>
      <c r="B4" s="7"/>
      <c r="C4" s="7"/>
      <c r="D4" s="7"/>
      <c r="E4" s="7"/>
      <c r="F4" s="7"/>
      <c r="G4" s="7"/>
      <c r="H4" s="7"/>
      <c r="I4" s="7"/>
    </row>
    <row r="5" spans="1:9">
      <c r="A5" s="8" t="s">
        <v>16</v>
      </c>
      <c r="B5" s="9">
        <f>Juli!B5-COUNTIF(B8:B38,"U")</f>
        <v>0</v>
      </c>
      <c r="C5" s="7"/>
      <c r="D5" s="7"/>
      <c r="E5" s="7"/>
      <c r="F5" s="7"/>
      <c r="G5" s="9"/>
      <c r="H5" s="8" t="s">
        <v>17</v>
      </c>
      <c r="I5" s="15">
        <f ca="1">Juli!I39</f>
        <v>0</v>
      </c>
    </row>
    <row r="6" spans="1:9">
      <c r="A6" s="7"/>
      <c r="B6" s="7"/>
      <c r="C6" s="7"/>
      <c r="D6" s="7"/>
      <c r="E6" s="7"/>
      <c r="F6" s="7"/>
      <c r="G6" s="7"/>
      <c r="H6" s="7"/>
      <c r="I6" s="7"/>
    </row>
    <row r="7" spans="1:9" ht="17" customHeight="1" thickBot="1">
      <c r="A7" s="10" t="s">
        <v>18</v>
      </c>
      <c r="B7" s="11"/>
      <c r="C7" s="11" t="s">
        <v>19</v>
      </c>
      <c r="D7" s="11" t="s">
        <v>20</v>
      </c>
      <c r="E7" s="11" t="s">
        <v>21</v>
      </c>
      <c r="F7" s="11" t="s">
        <v>22</v>
      </c>
      <c r="G7" s="11" t="s">
        <v>23</v>
      </c>
      <c r="H7" s="11" t="s">
        <v>24</v>
      </c>
      <c r="I7" s="11" t="s">
        <v>25</v>
      </c>
    </row>
    <row r="8" spans="1:9">
      <c r="A8" s="12">
        <f>EDATE(Vorgabe!B4,7)</f>
        <v>43678</v>
      </c>
      <c r="B8" s="44" t="str">
        <f>IF(A8="","",IF(COUNTIF(Vorgabe!$J$1:$J$28,A8),"F",IF(AND(WEEKDAY(A8,2)=1,Vorgabe!$E$6*1=0),"x",IF(AND(WEEKDAY(A8,2)=2,Vorgabe!$E$7*1=0),"x",IF(AND(WEEKDAY(A8,2)=3,Vorgabe!$E$8*1=0),"x",IF(AND(WEEKDAY(A8,2)=4,Vorgabe!$E$9*1=0),"x",IF(AND(WEEKDAY(A8,2)=5,Vorgabe!$E$10*1=0),"x",IF(WEEKDAY(A8,2)=6,"x",IF(WEEKDAY(A8,2)=7,"x","")))))))))</f>
        <v/>
      </c>
      <c r="C8" s="45" t="str">
        <f>IF($B8=Vorgabe!$B$18,Vorgabe!$C$18,IF($B8=Vorgabe!$B$19,Vorgabe!$C$19,IF($B8=Vorgabe!$B$20,Vorgabe!$C$20,"")))</f>
        <v/>
      </c>
      <c r="D8" s="45" t="str">
        <f>IF(C8="","",Vorgabe!$E$2)</f>
        <v/>
      </c>
      <c r="E8" s="45" t="str">
        <f>IF($B8=Vorgabe!$B$18,Vorgabe!$D$18,IF($B8=Vorgabe!$B$19,Vorgabe!$D$19,IF($B8=Vorgabe!$B$20,Vorgabe!$D$20,"")))</f>
        <v/>
      </c>
      <c r="F8" s="18">
        <f>IF(A8="","",IF(OR(B8="K",B8="U",B8="SU"),(Vorgabe!$E$1/COUNTIF(Vorgabe!$E$6:$E$12,Vorgabe!$F$2)*24),IF(C8="",0,(E8-C8-D8)*24)))</f>
        <v>0</v>
      </c>
      <c r="G8" s="17">
        <f>IF(A8="","",IF(OR(B8="F",B8="x"),0,Vorgabe!$E$1/COUNTIF(Vorgabe!$E$6:$E$12,Vorgabe!$F$2)))</f>
        <v>0.16666666666666669</v>
      </c>
      <c r="H8" s="18">
        <f>IF(A8="","",F8-G8*24)</f>
        <v>-4</v>
      </c>
      <c r="I8" s="18">
        <f ca="1">IF(A8="","",IF(A8&gt;TODAY(),I5,H8+I5))</f>
        <v>0</v>
      </c>
    </row>
    <row r="9" spans="1:9">
      <c r="A9" s="5">
        <f t="shared" ref="A9:A35" si="0">A8+1</f>
        <v>43679</v>
      </c>
      <c r="B9" s="44" t="str">
        <f>IF(A9="","",IF(COUNTIF(Vorgabe!$J$1:$J$28,A9),"F",IF(AND(WEEKDAY(A9,2)=1,Vorgabe!$E$6*1=0),"x",IF(AND(WEEKDAY(A9,2)=2,Vorgabe!$E$7*1=0),"x",IF(AND(WEEKDAY(A9,2)=3,Vorgabe!$E$8*1=0),"x",IF(AND(WEEKDAY(A9,2)=4,Vorgabe!$E$9*1=0),"x",IF(AND(WEEKDAY(A9,2)=5,Vorgabe!$E$10*1=0),"x",IF(WEEKDAY(A9,2)=6,"x",IF(WEEKDAY(A9,2)=7,"x","")))))))))</f>
        <v/>
      </c>
      <c r="C9" s="45" t="str">
        <f>IF($B9=Vorgabe!$B$18,Vorgabe!$C$18,IF($B9=Vorgabe!$B$19,Vorgabe!$C$19,IF($B9=Vorgabe!$B$20,Vorgabe!$C$20,"")))</f>
        <v/>
      </c>
      <c r="D9" s="46" t="str">
        <f>IF(C9="","",Vorgabe!$E$2)</f>
        <v/>
      </c>
      <c r="E9" s="45" t="str">
        <f>IF($B9=Vorgabe!$B$18,Vorgabe!$D$18,IF($B9=Vorgabe!$B$19,Vorgabe!$D$19,IF($B9=Vorgabe!$B$20,Vorgabe!$D$20,"")))</f>
        <v/>
      </c>
      <c r="F9" s="18">
        <f>IF(A9="","",IF(OR(B9="K",B9="U",B9="SU"),(Vorgabe!$E$1/COUNTIF(Vorgabe!$E$6:$E$12,Vorgabe!$F$2)*24),IF(C9="",0,(E9-C9-D9)*24)))</f>
        <v>0</v>
      </c>
      <c r="G9" s="17">
        <f>IF(A9="","",IF(OR(B9="F",B9="x"),0,Vorgabe!$E$1/COUNTIF(Vorgabe!$E$6:$E$12,Vorgabe!$F$2)))</f>
        <v>0.16666666666666669</v>
      </c>
      <c r="H9" s="18">
        <f t="shared" ref="H9:H38" si="1">IF(A9="","",F9-G9*24)</f>
        <v>-4</v>
      </c>
      <c r="I9" s="18">
        <f ca="1">IF(A9="","",IF(A9&gt;TODAY(),I8,H9+I8))</f>
        <v>0</v>
      </c>
    </row>
    <row r="10" spans="1:9">
      <c r="A10" s="5">
        <f t="shared" si="0"/>
        <v>43680</v>
      </c>
      <c r="B10" s="44" t="str">
        <f>IF(A10="","",IF(COUNTIF(Vorgabe!$J$1:$J$28,A10),"F",IF(AND(WEEKDAY(A10,2)=1,Vorgabe!$E$6*1=0),"x",IF(AND(WEEKDAY(A10,2)=2,Vorgabe!$E$7*1=0),"x",IF(AND(WEEKDAY(A10,2)=3,Vorgabe!$E$8*1=0),"x",IF(AND(WEEKDAY(A10,2)=4,Vorgabe!$E$9*1=0),"x",IF(AND(WEEKDAY(A10,2)=5,Vorgabe!$E$10*1=0),"x",IF(WEEKDAY(A10,2)=6,"x",IF(WEEKDAY(A10,2)=7,"x","")))))))))</f>
        <v>x</v>
      </c>
      <c r="C10" s="45" t="str">
        <f>IF($B10=Vorgabe!$B$18,Vorgabe!$C$18,IF($B10=Vorgabe!$B$19,Vorgabe!$C$19,IF($B10=Vorgabe!$B$20,Vorgabe!$C$20,"")))</f>
        <v/>
      </c>
      <c r="D10" s="46" t="str">
        <f>IF(C10="","",Vorgabe!$E$2)</f>
        <v/>
      </c>
      <c r="E10" s="45" t="str">
        <f>IF($B10=Vorgabe!$B$18,Vorgabe!$D$18,IF($B10=Vorgabe!$B$19,Vorgabe!$D$19,IF($B10=Vorgabe!$B$20,Vorgabe!$D$20,"")))</f>
        <v/>
      </c>
      <c r="F10" s="18">
        <f>IF(A10="","",IF(OR(B10="K",B10="U",B10="SU"),(Vorgabe!$E$1/COUNTIF(Vorgabe!$E$6:$E$12,Vorgabe!$F$2)*24),IF(C10="",0,(E10-C10-D10)*24)))</f>
        <v>0</v>
      </c>
      <c r="G10" s="17">
        <f>IF(A10="","",IF(OR(B10="F",B10="x"),0,Vorgabe!$E$1/COUNTIF(Vorgabe!$E$6:$E$12,Vorgabe!$F$2)))</f>
        <v>0</v>
      </c>
      <c r="H10" s="18">
        <f t="shared" si="1"/>
        <v>0</v>
      </c>
      <c r="I10" s="18">
        <f t="shared" ref="I10:I38" ca="1" si="2">IF(A10="","",IF(A10&gt;TODAY(),I9,H10+I9))</f>
        <v>0</v>
      </c>
    </row>
    <row r="11" spans="1:9">
      <c r="A11" s="5">
        <f t="shared" si="0"/>
        <v>43681</v>
      </c>
      <c r="B11" s="44" t="str">
        <f>IF(A11="","",IF(COUNTIF(Vorgabe!$J$1:$J$28,A11),"F",IF(AND(WEEKDAY(A11,2)=1,Vorgabe!$E$6*1=0),"x",IF(AND(WEEKDAY(A11,2)=2,Vorgabe!$E$7*1=0),"x",IF(AND(WEEKDAY(A11,2)=3,Vorgabe!$E$8*1=0),"x",IF(AND(WEEKDAY(A11,2)=4,Vorgabe!$E$9*1=0),"x",IF(AND(WEEKDAY(A11,2)=5,Vorgabe!$E$10*1=0),"x",IF(WEEKDAY(A11,2)=6,"x",IF(WEEKDAY(A11,2)=7,"x","")))))))))</f>
        <v>x</v>
      </c>
      <c r="C11" s="45" t="str">
        <f>IF($B11=Vorgabe!$B$18,Vorgabe!$C$18,IF($B11=Vorgabe!$B$19,Vorgabe!$C$19,IF($B11=Vorgabe!$B$20,Vorgabe!$C$20,"")))</f>
        <v/>
      </c>
      <c r="D11" s="46" t="str">
        <f>IF(C11="","",Vorgabe!$E$2)</f>
        <v/>
      </c>
      <c r="E11" s="45" t="str">
        <f>IF($B11=Vorgabe!$B$18,Vorgabe!$D$18,IF($B11=Vorgabe!$B$19,Vorgabe!$D$19,IF($B11=Vorgabe!$B$20,Vorgabe!$D$20,"")))</f>
        <v/>
      </c>
      <c r="F11" s="18">
        <f>IF(A11="","",IF(OR(B11="K",B11="U",B11="SU"),(Vorgabe!$E$1/COUNTIF(Vorgabe!$E$6:$E$12,Vorgabe!$F$2)*24),IF(C11="",0,(E11-C11-D11)*24)))</f>
        <v>0</v>
      </c>
      <c r="G11" s="17">
        <f>IF(A11="","",IF(OR(B11="F",B11="x"),0,Vorgabe!$E$1/COUNTIF(Vorgabe!$E$6:$E$12,Vorgabe!$F$2)))</f>
        <v>0</v>
      </c>
      <c r="H11" s="18">
        <f t="shared" si="1"/>
        <v>0</v>
      </c>
      <c r="I11" s="18">
        <f t="shared" ca="1" si="2"/>
        <v>0</v>
      </c>
    </row>
    <row r="12" spans="1:9">
      <c r="A12" s="5">
        <f t="shared" si="0"/>
        <v>43682</v>
      </c>
      <c r="B12" s="44" t="str">
        <f>IF(A12="","",IF(COUNTIF(Vorgabe!$J$1:$J$28,A12),"F",IF(AND(WEEKDAY(A12,2)=1,Vorgabe!$E$6*1=0),"x",IF(AND(WEEKDAY(A12,2)=2,Vorgabe!$E$7*1=0),"x",IF(AND(WEEKDAY(A12,2)=3,Vorgabe!$E$8*1=0),"x",IF(AND(WEEKDAY(A12,2)=4,Vorgabe!$E$9*1=0),"x",IF(AND(WEEKDAY(A12,2)=5,Vorgabe!$E$10*1=0),"x",IF(WEEKDAY(A12,2)=6,"x",IF(WEEKDAY(A12,2)=7,"x","")))))))))</f>
        <v/>
      </c>
      <c r="C12" s="45" t="str">
        <f>IF($B12=Vorgabe!$B$18,Vorgabe!$C$18,IF($B12=Vorgabe!$B$19,Vorgabe!$C$19,IF($B12=Vorgabe!$B$20,Vorgabe!$C$20,"")))</f>
        <v/>
      </c>
      <c r="D12" s="46" t="str">
        <f>IF(C12="","",Vorgabe!$E$2)</f>
        <v/>
      </c>
      <c r="E12" s="45" t="str">
        <f>IF($B12=Vorgabe!$B$18,Vorgabe!$D$18,IF($B12=Vorgabe!$B$19,Vorgabe!$D$19,IF($B12=Vorgabe!$B$20,Vorgabe!$D$20,"")))</f>
        <v/>
      </c>
      <c r="F12" s="18">
        <f>IF(A12="","",IF(OR(B12="K",B12="U",B12="SU"),(Vorgabe!$E$1/COUNTIF(Vorgabe!$E$6:$E$12,Vorgabe!$F$2)*24),IF(C12="",0,(E12-C12-D12)*24)))</f>
        <v>0</v>
      </c>
      <c r="G12" s="17">
        <f>IF(A12="","",IF(OR(B12="F",B12="x"),0,Vorgabe!$E$1/COUNTIF(Vorgabe!$E$6:$E$12,Vorgabe!$F$2)))</f>
        <v>0.16666666666666669</v>
      </c>
      <c r="H12" s="18">
        <f t="shared" si="1"/>
        <v>-4</v>
      </c>
      <c r="I12" s="18">
        <f t="shared" ca="1" si="2"/>
        <v>0</v>
      </c>
    </row>
    <row r="13" spans="1:9">
      <c r="A13" s="5">
        <f t="shared" si="0"/>
        <v>43683</v>
      </c>
      <c r="B13" s="44" t="str">
        <f>IF(A13="","",IF(COUNTIF(Vorgabe!$J$1:$J$28,A13),"F",IF(AND(WEEKDAY(A13,2)=1,Vorgabe!$E$6*1=0),"x",IF(AND(WEEKDAY(A13,2)=2,Vorgabe!$E$7*1=0),"x",IF(AND(WEEKDAY(A13,2)=3,Vorgabe!$E$8*1=0),"x",IF(AND(WEEKDAY(A13,2)=4,Vorgabe!$E$9*1=0),"x",IF(AND(WEEKDAY(A13,2)=5,Vorgabe!$E$10*1=0),"x",IF(WEEKDAY(A13,2)=6,"x",IF(WEEKDAY(A13,2)=7,"x","")))))))))</f>
        <v/>
      </c>
      <c r="C13" s="45" t="str">
        <f>IF($B13=Vorgabe!$B$18,Vorgabe!$C$18,IF($B13=Vorgabe!$B$19,Vorgabe!$C$19,IF($B13=Vorgabe!$B$20,Vorgabe!$C$20,"")))</f>
        <v/>
      </c>
      <c r="D13" s="46" t="str">
        <f>IF(C13="","",Vorgabe!$E$2)</f>
        <v/>
      </c>
      <c r="E13" s="45" t="str">
        <f>IF($B13=Vorgabe!$B$18,Vorgabe!$D$18,IF($B13=Vorgabe!$B$19,Vorgabe!$D$19,IF($B13=Vorgabe!$B$20,Vorgabe!$D$20,"")))</f>
        <v/>
      </c>
      <c r="F13" s="18">
        <f>IF(A13="","",IF(OR(B13="K",B13="U",B13="SU"),(Vorgabe!$E$1/COUNTIF(Vorgabe!$E$6:$E$12,Vorgabe!$F$2)*24),IF(C13="",0,(E13-C13-D13)*24)))</f>
        <v>0</v>
      </c>
      <c r="G13" s="17">
        <f>IF(A13="","",IF(OR(B13="F",B13="x"),0,Vorgabe!$E$1/COUNTIF(Vorgabe!$E$6:$E$12,Vorgabe!$F$2)))</f>
        <v>0.16666666666666669</v>
      </c>
      <c r="H13" s="18">
        <f t="shared" si="1"/>
        <v>-4</v>
      </c>
      <c r="I13" s="18">
        <f t="shared" ca="1" si="2"/>
        <v>0</v>
      </c>
    </row>
    <row r="14" spans="1:9">
      <c r="A14" s="5">
        <f t="shared" si="0"/>
        <v>43684</v>
      </c>
      <c r="B14" s="44" t="str">
        <f>IF(A14="","",IF(COUNTIF(Vorgabe!$J$1:$J$28,A14),"F",IF(AND(WEEKDAY(A14,2)=1,Vorgabe!$E$6*1=0),"x",IF(AND(WEEKDAY(A14,2)=2,Vorgabe!$E$7*1=0),"x",IF(AND(WEEKDAY(A14,2)=3,Vorgabe!$E$8*1=0),"x",IF(AND(WEEKDAY(A14,2)=4,Vorgabe!$E$9*1=0),"x",IF(AND(WEEKDAY(A14,2)=5,Vorgabe!$E$10*1=0),"x",IF(WEEKDAY(A14,2)=6,"x",IF(WEEKDAY(A14,2)=7,"x","")))))))))</f>
        <v/>
      </c>
      <c r="C14" s="45" t="str">
        <f>IF($B14=Vorgabe!$B$18,Vorgabe!$C$18,IF($B14=Vorgabe!$B$19,Vorgabe!$C$19,IF($B14=Vorgabe!$B$20,Vorgabe!$C$20,"")))</f>
        <v/>
      </c>
      <c r="D14" s="46" t="str">
        <f>IF(C14="","",Vorgabe!$E$2)</f>
        <v/>
      </c>
      <c r="E14" s="45" t="str">
        <f>IF($B14=Vorgabe!$B$18,Vorgabe!$D$18,IF($B14=Vorgabe!$B$19,Vorgabe!$D$19,IF($B14=Vorgabe!$B$20,Vorgabe!$D$20,"")))</f>
        <v/>
      </c>
      <c r="F14" s="18">
        <f>IF(A14="","",IF(OR(B14="K",B14="U",B14="SU"),(Vorgabe!$E$1/COUNTIF(Vorgabe!$E$6:$E$12,Vorgabe!$F$2)*24),IF(C14="",0,(E14-C14-D14)*24)))</f>
        <v>0</v>
      </c>
      <c r="G14" s="17">
        <f>IF(A14="","",IF(OR(B14="F",B14="x"),0,Vorgabe!$E$1/COUNTIF(Vorgabe!$E$6:$E$12,Vorgabe!$F$2)))</f>
        <v>0.16666666666666669</v>
      </c>
      <c r="H14" s="18">
        <f t="shared" si="1"/>
        <v>-4</v>
      </c>
      <c r="I14" s="18">
        <f t="shared" ca="1" si="2"/>
        <v>0</v>
      </c>
    </row>
    <row r="15" spans="1:9">
      <c r="A15" s="5">
        <f t="shared" si="0"/>
        <v>43685</v>
      </c>
      <c r="B15" s="44" t="str">
        <f>IF(A15="","",IF(COUNTIF(Vorgabe!$J$1:$J$28,A15),"F",IF(AND(WEEKDAY(A15,2)=1,Vorgabe!$E$6*1=0),"x",IF(AND(WEEKDAY(A15,2)=2,Vorgabe!$E$7*1=0),"x",IF(AND(WEEKDAY(A15,2)=3,Vorgabe!$E$8*1=0),"x",IF(AND(WEEKDAY(A15,2)=4,Vorgabe!$E$9*1=0),"x",IF(AND(WEEKDAY(A15,2)=5,Vorgabe!$E$10*1=0),"x",IF(WEEKDAY(A15,2)=6,"x",IF(WEEKDAY(A15,2)=7,"x","")))))))))</f>
        <v/>
      </c>
      <c r="C15" s="45" t="str">
        <f>IF($B15=Vorgabe!$B$18,Vorgabe!$C$18,IF($B15=Vorgabe!$B$19,Vorgabe!$C$19,IF($B15=Vorgabe!$B$20,Vorgabe!$C$20,"")))</f>
        <v/>
      </c>
      <c r="D15" s="46" t="str">
        <f>IF(C15="","",Vorgabe!$E$2)</f>
        <v/>
      </c>
      <c r="E15" s="45" t="str">
        <f>IF($B15=Vorgabe!$B$18,Vorgabe!$D$18,IF($B15=Vorgabe!$B$19,Vorgabe!$D$19,IF($B15=Vorgabe!$B$20,Vorgabe!$D$20,"")))</f>
        <v/>
      </c>
      <c r="F15" s="18">
        <f>IF(A15="","",IF(OR(B15="K",B15="U",B15="SU"),(Vorgabe!$E$1/COUNTIF(Vorgabe!$E$6:$E$12,Vorgabe!$F$2)*24),IF(C15="",0,(E15-C15-D15)*24)))</f>
        <v>0</v>
      </c>
      <c r="G15" s="17">
        <f>IF(A15="","",IF(OR(B15="F",B15="x"),0,Vorgabe!$E$1/COUNTIF(Vorgabe!$E$6:$E$12,Vorgabe!$F$2)))</f>
        <v>0.16666666666666669</v>
      </c>
      <c r="H15" s="18">
        <f t="shared" si="1"/>
        <v>-4</v>
      </c>
      <c r="I15" s="18">
        <f t="shared" ca="1" si="2"/>
        <v>0</v>
      </c>
    </row>
    <row r="16" spans="1:9">
      <c r="A16" s="5">
        <f t="shared" si="0"/>
        <v>43686</v>
      </c>
      <c r="B16" s="44" t="str">
        <f>IF(A16="","",IF(COUNTIF(Vorgabe!$J$1:$J$28,A16),"F",IF(AND(WEEKDAY(A16,2)=1,Vorgabe!$E$6*1=0),"x",IF(AND(WEEKDAY(A16,2)=2,Vorgabe!$E$7*1=0),"x",IF(AND(WEEKDAY(A16,2)=3,Vorgabe!$E$8*1=0),"x",IF(AND(WEEKDAY(A16,2)=4,Vorgabe!$E$9*1=0),"x",IF(AND(WEEKDAY(A16,2)=5,Vorgabe!$E$10*1=0),"x",IF(WEEKDAY(A16,2)=6,"x",IF(WEEKDAY(A16,2)=7,"x","")))))))))</f>
        <v/>
      </c>
      <c r="C16" s="45" t="str">
        <f>IF($B16=Vorgabe!$B$18,Vorgabe!$C$18,IF($B16=Vorgabe!$B$19,Vorgabe!$C$19,IF($B16=Vorgabe!$B$20,Vorgabe!$C$20,"")))</f>
        <v/>
      </c>
      <c r="D16" s="46" t="str">
        <f>IF(C16="","",Vorgabe!$E$2)</f>
        <v/>
      </c>
      <c r="E16" s="45" t="str">
        <f>IF($B16=Vorgabe!$B$18,Vorgabe!$D$18,IF($B16=Vorgabe!$B$19,Vorgabe!$D$19,IF($B16=Vorgabe!$B$20,Vorgabe!$D$20,"")))</f>
        <v/>
      </c>
      <c r="F16" s="18">
        <f>IF(A16="","",IF(OR(B16="K",B16="U",B16="SU"),(Vorgabe!$E$1/COUNTIF(Vorgabe!$E$6:$E$12,Vorgabe!$F$2)*24),IF(C16="",0,(E16-C16-D16)*24)))</f>
        <v>0</v>
      </c>
      <c r="G16" s="17">
        <f>IF(A16="","",IF(OR(B16="F",B16="x"),0,Vorgabe!$E$1/COUNTIF(Vorgabe!$E$6:$E$12,Vorgabe!$F$2)))</f>
        <v>0.16666666666666669</v>
      </c>
      <c r="H16" s="18">
        <f t="shared" si="1"/>
        <v>-4</v>
      </c>
      <c r="I16" s="18">
        <f t="shared" ca="1" si="2"/>
        <v>0</v>
      </c>
    </row>
    <row r="17" spans="1:9">
      <c r="A17" s="5">
        <f t="shared" si="0"/>
        <v>43687</v>
      </c>
      <c r="B17" s="44" t="str">
        <f>IF(A17="","",IF(COUNTIF(Vorgabe!$J$1:$J$28,A17),"F",IF(AND(WEEKDAY(A17,2)=1,Vorgabe!$E$6*1=0),"x",IF(AND(WEEKDAY(A17,2)=2,Vorgabe!$E$7*1=0),"x",IF(AND(WEEKDAY(A17,2)=3,Vorgabe!$E$8*1=0),"x",IF(AND(WEEKDAY(A17,2)=4,Vorgabe!$E$9*1=0),"x",IF(AND(WEEKDAY(A17,2)=5,Vorgabe!$E$10*1=0),"x",IF(WEEKDAY(A17,2)=6,"x",IF(WEEKDAY(A17,2)=7,"x","")))))))))</f>
        <v>x</v>
      </c>
      <c r="C17" s="45" t="str">
        <f>IF($B17=Vorgabe!$B$18,Vorgabe!$C$18,IF($B17=Vorgabe!$B$19,Vorgabe!$C$19,IF($B17=Vorgabe!$B$20,Vorgabe!$C$20,"")))</f>
        <v/>
      </c>
      <c r="D17" s="46" t="str">
        <f>IF(C17="","",Vorgabe!$E$2)</f>
        <v/>
      </c>
      <c r="E17" s="45" t="str">
        <f>IF($B17=Vorgabe!$B$18,Vorgabe!$D$18,IF($B17=Vorgabe!$B$19,Vorgabe!$D$19,IF($B17=Vorgabe!$B$20,Vorgabe!$D$20,"")))</f>
        <v/>
      </c>
      <c r="F17" s="18">
        <f>IF(A17="","",IF(OR(B17="K",B17="U",B17="SU"),(Vorgabe!$E$1/COUNTIF(Vorgabe!$E$6:$E$12,Vorgabe!$F$2)*24),IF(C17="",0,(E17-C17-D17)*24)))</f>
        <v>0</v>
      </c>
      <c r="G17" s="17">
        <f>IF(A17="","",IF(OR(B17="F",B17="x"),0,Vorgabe!$E$1/COUNTIF(Vorgabe!$E$6:$E$12,Vorgabe!$F$2)))</f>
        <v>0</v>
      </c>
      <c r="H17" s="18">
        <f t="shared" si="1"/>
        <v>0</v>
      </c>
      <c r="I17" s="18">
        <f t="shared" ca="1" si="2"/>
        <v>0</v>
      </c>
    </row>
    <row r="18" spans="1:9">
      <c r="A18" s="5">
        <f t="shared" si="0"/>
        <v>43688</v>
      </c>
      <c r="B18" s="44" t="str">
        <f>IF(A18="","",IF(COUNTIF(Vorgabe!$J$1:$J$28,A18),"F",IF(AND(WEEKDAY(A18,2)=1,Vorgabe!$E$6*1=0),"x",IF(AND(WEEKDAY(A18,2)=2,Vorgabe!$E$7*1=0),"x",IF(AND(WEEKDAY(A18,2)=3,Vorgabe!$E$8*1=0),"x",IF(AND(WEEKDAY(A18,2)=4,Vorgabe!$E$9*1=0),"x",IF(AND(WEEKDAY(A18,2)=5,Vorgabe!$E$10*1=0),"x",IF(WEEKDAY(A18,2)=6,"x",IF(WEEKDAY(A18,2)=7,"x","")))))))))</f>
        <v>x</v>
      </c>
      <c r="C18" s="45" t="str">
        <f>IF($B18=Vorgabe!$B$18,Vorgabe!$C$18,IF($B18=Vorgabe!$B$19,Vorgabe!$C$19,IF($B18=Vorgabe!$B$20,Vorgabe!$C$20,"")))</f>
        <v/>
      </c>
      <c r="D18" s="46" t="str">
        <f>IF(C18="","",Vorgabe!$E$2)</f>
        <v/>
      </c>
      <c r="E18" s="45" t="str">
        <f>IF($B18=Vorgabe!$B$18,Vorgabe!$D$18,IF($B18=Vorgabe!$B$19,Vorgabe!$D$19,IF($B18=Vorgabe!$B$20,Vorgabe!$D$20,"")))</f>
        <v/>
      </c>
      <c r="F18" s="18">
        <f>IF(A18="","",IF(OR(B18="K",B18="U",B18="SU"),(Vorgabe!$E$1/COUNTIF(Vorgabe!$E$6:$E$12,Vorgabe!$F$2)*24),IF(C18="",0,(E18-C18-D18)*24)))</f>
        <v>0</v>
      </c>
      <c r="G18" s="17">
        <f>IF(A18="","",IF(OR(B18="F",B18="x"),0,Vorgabe!$E$1/COUNTIF(Vorgabe!$E$6:$E$12,Vorgabe!$F$2)))</f>
        <v>0</v>
      </c>
      <c r="H18" s="18">
        <f t="shared" si="1"/>
        <v>0</v>
      </c>
      <c r="I18" s="18">
        <f t="shared" ca="1" si="2"/>
        <v>0</v>
      </c>
    </row>
    <row r="19" spans="1:9">
      <c r="A19" s="5">
        <f t="shared" si="0"/>
        <v>43689</v>
      </c>
      <c r="B19" s="44" t="str">
        <f>IF(A19="","",IF(COUNTIF(Vorgabe!$J$1:$J$28,A19),"F",IF(AND(WEEKDAY(A19,2)=1,Vorgabe!$E$6*1=0),"x",IF(AND(WEEKDAY(A19,2)=2,Vorgabe!$E$7*1=0),"x",IF(AND(WEEKDAY(A19,2)=3,Vorgabe!$E$8*1=0),"x",IF(AND(WEEKDAY(A19,2)=4,Vorgabe!$E$9*1=0),"x",IF(AND(WEEKDAY(A19,2)=5,Vorgabe!$E$10*1=0),"x",IF(WEEKDAY(A19,2)=6,"x",IF(WEEKDAY(A19,2)=7,"x","")))))))))</f>
        <v/>
      </c>
      <c r="C19" s="45" t="str">
        <f>IF($B19=Vorgabe!$B$18,Vorgabe!$C$18,IF($B19=Vorgabe!$B$19,Vorgabe!$C$19,IF($B19=Vorgabe!$B$20,Vorgabe!$C$20,"")))</f>
        <v/>
      </c>
      <c r="D19" s="46" t="str">
        <f>IF(C19="","",Vorgabe!$E$2)</f>
        <v/>
      </c>
      <c r="E19" s="45" t="str">
        <f>IF($B19=Vorgabe!$B$18,Vorgabe!$D$18,IF($B19=Vorgabe!$B$19,Vorgabe!$D$19,IF($B19=Vorgabe!$B$20,Vorgabe!$D$20,"")))</f>
        <v/>
      </c>
      <c r="F19" s="18">
        <f>IF(A19="","",IF(OR(B19="K",B19="U",B19="SU"),(Vorgabe!$E$1/COUNTIF(Vorgabe!$E$6:$E$12,Vorgabe!$F$2)*24),IF(C19="",0,(E19-C19-D19)*24)))</f>
        <v>0</v>
      </c>
      <c r="G19" s="17">
        <f>IF(A19="","",IF(OR(B19="F",B19="x"),0,Vorgabe!$E$1/COUNTIF(Vorgabe!$E$6:$E$12,Vorgabe!$F$2)))</f>
        <v>0.16666666666666669</v>
      </c>
      <c r="H19" s="18">
        <f t="shared" si="1"/>
        <v>-4</v>
      </c>
      <c r="I19" s="18">
        <f t="shared" ca="1" si="2"/>
        <v>0</v>
      </c>
    </row>
    <row r="20" spans="1:9">
      <c r="A20" s="5">
        <f t="shared" si="0"/>
        <v>43690</v>
      </c>
      <c r="B20" s="44" t="str">
        <f>IF(A20="","",IF(COUNTIF(Vorgabe!$J$1:$J$28,A20),"F",IF(AND(WEEKDAY(A20,2)=1,Vorgabe!$E$6*1=0),"x",IF(AND(WEEKDAY(A20,2)=2,Vorgabe!$E$7*1=0),"x",IF(AND(WEEKDAY(A20,2)=3,Vorgabe!$E$8*1=0),"x",IF(AND(WEEKDAY(A20,2)=4,Vorgabe!$E$9*1=0),"x",IF(AND(WEEKDAY(A20,2)=5,Vorgabe!$E$10*1=0),"x",IF(WEEKDAY(A20,2)=6,"x",IF(WEEKDAY(A20,2)=7,"x","")))))))))</f>
        <v/>
      </c>
      <c r="C20" s="45" t="str">
        <f>IF($B20=Vorgabe!$B$18,Vorgabe!$C$18,IF($B20=Vorgabe!$B$19,Vorgabe!$C$19,IF($B20=Vorgabe!$B$20,Vorgabe!$C$20,"")))</f>
        <v/>
      </c>
      <c r="D20" s="46" t="str">
        <f>IF(C20="","",Vorgabe!$E$2)</f>
        <v/>
      </c>
      <c r="E20" s="45" t="str">
        <f>IF($B20=Vorgabe!$B$18,Vorgabe!$D$18,IF($B20=Vorgabe!$B$19,Vorgabe!$D$19,IF($B20=Vorgabe!$B$20,Vorgabe!$D$20,"")))</f>
        <v/>
      </c>
      <c r="F20" s="18">
        <f>IF(A20="","",IF(OR(B20="K",B20="U",B20="SU"),(Vorgabe!$E$1/COUNTIF(Vorgabe!$E$6:$E$12,Vorgabe!$F$2)*24),IF(C20="",0,(E20-C20-D20)*24)))</f>
        <v>0</v>
      </c>
      <c r="G20" s="17">
        <f>IF(A20="","",IF(OR(B20="F",B20="x"),0,Vorgabe!$E$1/COUNTIF(Vorgabe!$E$6:$E$12,Vorgabe!$F$2)))</f>
        <v>0.16666666666666669</v>
      </c>
      <c r="H20" s="18">
        <f t="shared" si="1"/>
        <v>-4</v>
      </c>
      <c r="I20" s="18">
        <f t="shared" ca="1" si="2"/>
        <v>0</v>
      </c>
    </row>
    <row r="21" spans="1:9">
      <c r="A21" s="5">
        <f t="shared" si="0"/>
        <v>43691</v>
      </c>
      <c r="B21" s="44" t="str">
        <f>IF(A21="","",IF(COUNTIF(Vorgabe!$J$1:$J$28,A21),"F",IF(AND(WEEKDAY(A21,2)=1,Vorgabe!$E$6*1=0),"x",IF(AND(WEEKDAY(A21,2)=2,Vorgabe!$E$7*1=0),"x",IF(AND(WEEKDAY(A21,2)=3,Vorgabe!$E$8*1=0),"x",IF(AND(WEEKDAY(A21,2)=4,Vorgabe!$E$9*1=0),"x",IF(AND(WEEKDAY(A21,2)=5,Vorgabe!$E$10*1=0),"x",IF(WEEKDAY(A21,2)=6,"x",IF(WEEKDAY(A21,2)=7,"x","")))))))))</f>
        <v/>
      </c>
      <c r="C21" s="45" t="str">
        <f>IF($B21=Vorgabe!$B$18,Vorgabe!$C$18,IF($B21=Vorgabe!$B$19,Vorgabe!$C$19,IF($B21=Vorgabe!$B$20,Vorgabe!$C$20,"")))</f>
        <v/>
      </c>
      <c r="D21" s="46" t="str">
        <f>IF(C21="","",Vorgabe!$E$2)</f>
        <v/>
      </c>
      <c r="E21" s="45" t="str">
        <f>IF($B21=Vorgabe!$B$18,Vorgabe!$D$18,IF($B21=Vorgabe!$B$19,Vorgabe!$D$19,IF($B21=Vorgabe!$B$20,Vorgabe!$D$20,"")))</f>
        <v/>
      </c>
      <c r="F21" s="18">
        <f>IF(A21="","",IF(OR(B21="K",B21="U",B21="SU"),(Vorgabe!$E$1/COUNTIF(Vorgabe!$E$6:$E$12,Vorgabe!$F$2)*24),IF(C21="",0,(E21-C21-D21)*24)))</f>
        <v>0</v>
      </c>
      <c r="G21" s="17">
        <f>IF(A21="","",IF(OR(B21="F",B21="x"),0,Vorgabe!$E$1/COUNTIF(Vorgabe!$E$6:$E$12,Vorgabe!$F$2)))</f>
        <v>0.16666666666666669</v>
      </c>
      <c r="H21" s="18">
        <f t="shared" si="1"/>
        <v>-4</v>
      </c>
      <c r="I21" s="18">
        <f t="shared" ca="1" si="2"/>
        <v>0</v>
      </c>
    </row>
    <row r="22" spans="1:9">
      <c r="A22" s="5">
        <f t="shared" si="0"/>
        <v>43692</v>
      </c>
      <c r="B22" s="44" t="str">
        <f>IF(A22="","",IF(COUNTIF(Vorgabe!$J$1:$J$28,A22),"F",IF(AND(WEEKDAY(A22,2)=1,Vorgabe!$E$6*1=0),"x",IF(AND(WEEKDAY(A22,2)=2,Vorgabe!$E$7*1=0),"x",IF(AND(WEEKDAY(A22,2)=3,Vorgabe!$E$8*1=0),"x",IF(AND(WEEKDAY(A22,2)=4,Vorgabe!$E$9*1=0),"x",IF(AND(WEEKDAY(A22,2)=5,Vorgabe!$E$10*1=0),"x",IF(WEEKDAY(A22,2)=6,"x",IF(WEEKDAY(A22,2)=7,"x","")))))))))</f>
        <v/>
      </c>
      <c r="C22" s="45" t="str">
        <f>IF($B22=Vorgabe!$B$18,Vorgabe!$C$18,IF($B22=Vorgabe!$B$19,Vorgabe!$C$19,IF($B22=Vorgabe!$B$20,Vorgabe!$C$20,"")))</f>
        <v/>
      </c>
      <c r="D22" s="46" t="str">
        <f>IF(C22="","",Vorgabe!$E$2)</f>
        <v/>
      </c>
      <c r="E22" s="45" t="str">
        <f>IF($B22=Vorgabe!$B$18,Vorgabe!$D$18,IF($B22=Vorgabe!$B$19,Vorgabe!$D$19,IF($B22=Vorgabe!$B$20,Vorgabe!$D$20,"")))</f>
        <v/>
      </c>
      <c r="F22" s="18">
        <f>IF(A22="","",IF(OR(B22="K",B22="U",B22="SU"),(Vorgabe!$E$1/COUNTIF(Vorgabe!$E$6:$E$12,Vorgabe!$F$2)*24),IF(C22="",0,(E22-C22-D22)*24)))</f>
        <v>0</v>
      </c>
      <c r="G22" s="17">
        <f>IF(A22="","",IF(OR(B22="F",B22="x"),0,Vorgabe!$E$1/COUNTIF(Vorgabe!$E$6:$E$12,Vorgabe!$F$2)))</f>
        <v>0.16666666666666669</v>
      </c>
      <c r="H22" s="18">
        <f t="shared" si="1"/>
        <v>-4</v>
      </c>
      <c r="I22" s="18">
        <f t="shared" ca="1" si="2"/>
        <v>0</v>
      </c>
    </row>
    <row r="23" spans="1:9">
      <c r="A23" s="5">
        <f t="shared" si="0"/>
        <v>43693</v>
      </c>
      <c r="B23" s="44" t="str">
        <f>IF(A23="","",IF(COUNTIF(Vorgabe!$J$1:$J$28,A23),"F",IF(AND(WEEKDAY(A23,2)=1,Vorgabe!$E$6*1=0),"x",IF(AND(WEEKDAY(A23,2)=2,Vorgabe!$E$7*1=0),"x",IF(AND(WEEKDAY(A23,2)=3,Vorgabe!$E$8*1=0),"x",IF(AND(WEEKDAY(A23,2)=4,Vorgabe!$E$9*1=0),"x",IF(AND(WEEKDAY(A23,2)=5,Vorgabe!$E$10*1=0),"x",IF(WEEKDAY(A23,2)=6,"x",IF(WEEKDAY(A23,2)=7,"x","")))))))))</f>
        <v/>
      </c>
      <c r="C23" s="45" t="str">
        <f>IF($B23=Vorgabe!$B$18,Vorgabe!$C$18,IF($B23=Vorgabe!$B$19,Vorgabe!$C$19,IF($B23=Vorgabe!$B$20,Vorgabe!$C$20,"")))</f>
        <v/>
      </c>
      <c r="D23" s="46" t="str">
        <f>IF(C23="","",Vorgabe!$E$2)</f>
        <v/>
      </c>
      <c r="E23" s="45" t="str">
        <f>IF($B23=Vorgabe!$B$18,Vorgabe!$D$18,IF($B23=Vorgabe!$B$19,Vorgabe!$D$19,IF($B23=Vorgabe!$B$20,Vorgabe!$D$20,"")))</f>
        <v/>
      </c>
      <c r="F23" s="18">
        <f>IF(A23="","",IF(OR(B23="K",B23="U",B23="SU"),(Vorgabe!$E$1/COUNTIF(Vorgabe!$E$6:$E$12,Vorgabe!$F$2)*24),IF(C23="",0,(E23-C23-D23)*24)))</f>
        <v>0</v>
      </c>
      <c r="G23" s="17">
        <f>IF(A23="","",IF(OR(B23="F",B23="x"),0,Vorgabe!$E$1/COUNTIF(Vorgabe!$E$6:$E$12,Vorgabe!$F$2)))</f>
        <v>0.16666666666666669</v>
      </c>
      <c r="H23" s="18">
        <f t="shared" si="1"/>
        <v>-4</v>
      </c>
      <c r="I23" s="18">
        <f t="shared" ca="1" si="2"/>
        <v>0</v>
      </c>
    </row>
    <row r="24" spans="1:9">
      <c r="A24" s="5">
        <f t="shared" si="0"/>
        <v>43694</v>
      </c>
      <c r="B24" s="44" t="str">
        <f>IF(A24="","",IF(COUNTIF(Vorgabe!$J$1:$J$28,A24),"F",IF(AND(WEEKDAY(A24,2)=1,Vorgabe!$E$6*1=0),"x",IF(AND(WEEKDAY(A24,2)=2,Vorgabe!$E$7*1=0),"x",IF(AND(WEEKDAY(A24,2)=3,Vorgabe!$E$8*1=0),"x",IF(AND(WEEKDAY(A24,2)=4,Vorgabe!$E$9*1=0),"x",IF(AND(WEEKDAY(A24,2)=5,Vorgabe!$E$10*1=0),"x",IF(WEEKDAY(A24,2)=6,"x",IF(WEEKDAY(A24,2)=7,"x","")))))))))</f>
        <v>x</v>
      </c>
      <c r="C24" s="45" t="str">
        <f>IF($B24=Vorgabe!$B$18,Vorgabe!$C$18,IF($B24=Vorgabe!$B$19,Vorgabe!$C$19,IF($B24=Vorgabe!$B$20,Vorgabe!$C$20,"")))</f>
        <v/>
      </c>
      <c r="D24" s="46" t="str">
        <f>IF(C24="","",Vorgabe!$E$2)</f>
        <v/>
      </c>
      <c r="E24" s="45" t="str">
        <f>IF($B24=Vorgabe!$B$18,Vorgabe!$D$18,IF($B24=Vorgabe!$B$19,Vorgabe!$D$19,IF($B24=Vorgabe!$B$20,Vorgabe!$D$20,"")))</f>
        <v/>
      </c>
      <c r="F24" s="18">
        <f>IF(A24="","",IF(OR(B24="K",B24="U",B24="SU"),(Vorgabe!$E$1/COUNTIF(Vorgabe!$E$6:$E$12,Vorgabe!$F$2)*24),IF(C24="",0,(E24-C24-D24)*24)))</f>
        <v>0</v>
      </c>
      <c r="G24" s="17">
        <f>IF(A24="","",IF(OR(B24="F",B24="x"),0,Vorgabe!$E$1/COUNTIF(Vorgabe!$E$6:$E$12,Vorgabe!$F$2)))</f>
        <v>0</v>
      </c>
      <c r="H24" s="18">
        <f t="shared" si="1"/>
        <v>0</v>
      </c>
      <c r="I24" s="18">
        <f t="shared" ca="1" si="2"/>
        <v>0</v>
      </c>
    </row>
    <row r="25" spans="1:9">
      <c r="A25" s="5">
        <f t="shared" si="0"/>
        <v>43695</v>
      </c>
      <c r="B25" s="44" t="str">
        <f>IF(A25="","",IF(COUNTIF(Vorgabe!$J$1:$J$28,A25),"F",IF(AND(WEEKDAY(A25,2)=1,Vorgabe!$E$6*1=0),"x",IF(AND(WEEKDAY(A25,2)=2,Vorgabe!$E$7*1=0),"x",IF(AND(WEEKDAY(A25,2)=3,Vorgabe!$E$8*1=0),"x",IF(AND(WEEKDAY(A25,2)=4,Vorgabe!$E$9*1=0),"x",IF(AND(WEEKDAY(A25,2)=5,Vorgabe!$E$10*1=0),"x",IF(WEEKDAY(A25,2)=6,"x",IF(WEEKDAY(A25,2)=7,"x","")))))))))</f>
        <v>x</v>
      </c>
      <c r="C25" s="45" t="str">
        <f>IF($B25=Vorgabe!$B$18,Vorgabe!$C$18,IF($B25=Vorgabe!$B$19,Vorgabe!$C$19,IF($B25=Vorgabe!$B$20,Vorgabe!$C$20,"")))</f>
        <v/>
      </c>
      <c r="D25" s="46" t="str">
        <f>IF(C25="","",Vorgabe!$E$2)</f>
        <v/>
      </c>
      <c r="E25" s="45" t="str">
        <f>IF($B25=Vorgabe!$B$18,Vorgabe!$D$18,IF($B25=Vorgabe!$B$19,Vorgabe!$D$19,IF($B25=Vorgabe!$B$20,Vorgabe!$D$20,"")))</f>
        <v/>
      </c>
      <c r="F25" s="18">
        <f>IF(A25="","",IF(OR(B25="K",B25="U",B25="SU"),(Vorgabe!$E$1/COUNTIF(Vorgabe!$E$6:$E$12,Vorgabe!$F$2)*24),IF(C25="",0,(E25-C25-D25)*24)))</f>
        <v>0</v>
      </c>
      <c r="G25" s="17">
        <f>IF(A25="","",IF(OR(B25="F",B25="x"),0,Vorgabe!$E$1/COUNTIF(Vorgabe!$E$6:$E$12,Vorgabe!$F$2)))</f>
        <v>0</v>
      </c>
      <c r="H25" s="18">
        <f t="shared" si="1"/>
        <v>0</v>
      </c>
      <c r="I25" s="18">
        <f t="shared" ca="1" si="2"/>
        <v>0</v>
      </c>
    </row>
    <row r="26" spans="1:9">
      <c r="A26" s="5">
        <f t="shared" si="0"/>
        <v>43696</v>
      </c>
      <c r="B26" s="44" t="str">
        <f>IF(A26="","",IF(COUNTIF(Vorgabe!$J$1:$J$28,A26),"F",IF(AND(WEEKDAY(A26,2)=1,Vorgabe!$E$6*1=0),"x",IF(AND(WEEKDAY(A26,2)=2,Vorgabe!$E$7*1=0),"x",IF(AND(WEEKDAY(A26,2)=3,Vorgabe!$E$8*1=0),"x",IF(AND(WEEKDAY(A26,2)=4,Vorgabe!$E$9*1=0),"x",IF(AND(WEEKDAY(A26,2)=5,Vorgabe!$E$10*1=0),"x",IF(WEEKDAY(A26,2)=6,"x",IF(WEEKDAY(A26,2)=7,"x","")))))))))</f>
        <v/>
      </c>
      <c r="C26" s="45" t="str">
        <f>IF($B26=Vorgabe!$B$18,Vorgabe!$C$18,IF($B26=Vorgabe!$B$19,Vorgabe!$C$19,IF($B26=Vorgabe!$B$20,Vorgabe!$C$20,"")))</f>
        <v/>
      </c>
      <c r="D26" s="46" t="str">
        <f>IF(C26="","",Vorgabe!$E$2)</f>
        <v/>
      </c>
      <c r="E26" s="45" t="str">
        <f>IF($B26=Vorgabe!$B$18,Vorgabe!$D$18,IF($B26=Vorgabe!$B$19,Vorgabe!$D$19,IF($B26=Vorgabe!$B$20,Vorgabe!$D$20,"")))</f>
        <v/>
      </c>
      <c r="F26" s="18">
        <f>IF(A26="","",IF(OR(B26="K",B26="U",B26="SU"),(Vorgabe!$E$1/COUNTIF(Vorgabe!$E$6:$E$12,Vorgabe!$F$2)*24),IF(C26="",0,(E26-C26-D26)*24)))</f>
        <v>0</v>
      </c>
      <c r="G26" s="17">
        <f>IF(A26="","",IF(OR(B26="F",B26="x"),0,Vorgabe!$E$1/COUNTIF(Vorgabe!$E$6:$E$12,Vorgabe!$F$2)))</f>
        <v>0.16666666666666669</v>
      </c>
      <c r="H26" s="18">
        <f t="shared" si="1"/>
        <v>-4</v>
      </c>
      <c r="I26" s="18">
        <f t="shared" ca="1" si="2"/>
        <v>0</v>
      </c>
    </row>
    <row r="27" spans="1:9">
      <c r="A27" s="5">
        <f t="shared" si="0"/>
        <v>43697</v>
      </c>
      <c r="B27" s="44" t="str">
        <f>IF(A27="","",IF(COUNTIF(Vorgabe!$J$1:$J$28,A27),"F",IF(AND(WEEKDAY(A27,2)=1,Vorgabe!$E$6*1=0),"x",IF(AND(WEEKDAY(A27,2)=2,Vorgabe!$E$7*1=0),"x",IF(AND(WEEKDAY(A27,2)=3,Vorgabe!$E$8*1=0),"x",IF(AND(WEEKDAY(A27,2)=4,Vorgabe!$E$9*1=0),"x",IF(AND(WEEKDAY(A27,2)=5,Vorgabe!$E$10*1=0),"x",IF(WEEKDAY(A27,2)=6,"x",IF(WEEKDAY(A27,2)=7,"x","")))))))))</f>
        <v/>
      </c>
      <c r="C27" s="45" t="str">
        <f>IF($B27=Vorgabe!$B$18,Vorgabe!$C$18,IF($B27=Vorgabe!$B$19,Vorgabe!$C$19,IF($B27=Vorgabe!$B$20,Vorgabe!$C$20,"")))</f>
        <v/>
      </c>
      <c r="D27" s="46" t="str">
        <f>IF(C27="","",Vorgabe!$E$2)</f>
        <v/>
      </c>
      <c r="E27" s="45" t="str">
        <f>IF($B27=Vorgabe!$B$18,Vorgabe!$D$18,IF($B27=Vorgabe!$B$19,Vorgabe!$D$19,IF($B27=Vorgabe!$B$20,Vorgabe!$D$20,"")))</f>
        <v/>
      </c>
      <c r="F27" s="18">
        <f>IF(A27="","",IF(OR(B27="K",B27="U",B27="SU"),(Vorgabe!$E$1/COUNTIF(Vorgabe!$E$6:$E$12,Vorgabe!$F$2)*24),IF(C27="",0,(E27-C27-D27)*24)))</f>
        <v>0</v>
      </c>
      <c r="G27" s="17">
        <f>IF(A27="","",IF(OR(B27="F",B27="x"),0,Vorgabe!$E$1/COUNTIF(Vorgabe!$E$6:$E$12,Vorgabe!$F$2)))</f>
        <v>0.16666666666666669</v>
      </c>
      <c r="H27" s="18">
        <f t="shared" si="1"/>
        <v>-4</v>
      </c>
      <c r="I27" s="18">
        <f t="shared" ca="1" si="2"/>
        <v>0</v>
      </c>
    </row>
    <row r="28" spans="1:9">
      <c r="A28" s="5">
        <f t="shared" si="0"/>
        <v>43698</v>
      </c>
      <c r="B28" s="44" t="str">
        <f>IF(A28="","",IF(COUNTIF(Vorgabe!$J$1:$J$28,A28),"F",IF(AND(WEEKDAY(A28,2)=1,Vorgabe!$E$6*1=0),"x",IF(AND(WEEKDAY(A28,2)=2,Vorgabe!$E$7*1=0),"x",IF(AND(WEEKDAY(A28,2)=3,Vorgabe!$E$8*1=0),"x",IF(AND(WEEKDAY(A28,2)=4,Vorgabe!$E$9*1=0),"x",IF(AND(WEEKDAY(A28,2)=5,Vorgabe!$E$10*1=0),"x",IF(WEEKDAY(A28,2)=6,"x",IF(WEEKDAY(A28,2)=7,"x","")))))))))</f>
        <v/>
      </c>
      <c r="C28" s="45" t="str">
        <f>IF($B28=Vorgabe!$B$18,Vorgabe!$C$18,IF($B28=Vorgabe!$B$19,Vorgabe!$C$19,IF($B28=Vorgabe!$B$20,Vorgabe!$C$20,"")))</f>
        <v/>
      </c>
      <c r="D28" s="46" t="str">
        <f>IF(C28="","",Vorgabe!$E$2)</f>
        <v/>
      </c>
      <c r="E28" s="45" t="str">
        <f>IF($B28=Vorgabe!$B$18,Vorgabe!$D$18,IF($B28=Vorgabe!$B$19,Vorgabe!$D$19,IF($B28=Vorgabe!$B$20,Vorgabe!$D$20,"")))</f>
        <v/>
      </c>
      <c r="F28" s="18">
        <f>IF(A28="","",IF(OR(B28="K",B28="U",B28="SU"),(Vorgabe!$E$1/COUNTIF(Vorgabe!$E$6:$E$12,Vorgabe!$F$2)*24),IF(C28="",0,(E28-C28-D28)*24)))</f>
        <v>0</v>
      </c>
      <c r="G28" s="17">
        <f>IF(A28="","",IF(OR(B28="F",B28="x"),0,Vorgabe!$E$1/COUNTIF(Vorgabe!$E$6:$E$12,Vorgabe!$F$2)))</f>
        <v>0.16666666666666669</v>
      </c>
      <c r="H28" s="18">
        <f t="shared" si="1"/>
        <v>-4</v>
      </c>
      <c r="I28" s="18">
        <f t="shared" ca="1" si="2"/>
        <v>0</v>
      </c>
    </row>
    <row r="29" spans="1:9">
      <c r="A29" s="5">
        <f t="shared" si="0"/>
        <v>43699</v>
      </c>
      <c r="B29" s="44" t="str">
        <f>IF(A29="","",IF(COUNTIF(Vorgabe!$J$1:$J$28,A29),"F",IF(AND(WEEKDAY(A29,2)=1,Vorgabe!$E$6*1=0),"x",IF(AND(WEEKDAY(A29,2)=2,Vorgabe!$E$7*1=0),"x",IF(AND(WEEKDAY(A29,2)=3,Vorgabe!$E$8*1=0),"x",IF(AND(WEEKDAY(A29,2)=4,Vorgabe!$E$9*1=0),"x",IF(AND(WEEKDAY(A29,2)=5,Vorgabe!$E$10*1=0),"x",IF(WEEKDAY(A29,2)=6,"x",IF(WEEKDAY(A29,2)=7,"x","")))))))))</f>
        <v/>
      </c>
      <c r="C29" s="45" t="str">
        <f>IF($B29=Vorgabe!$B$18,Vorgabe!$C$18,IF($B29=Vorgabe!$B$19,Vorgabe!$C$19,IF($B29=Vorgabe!$B$20,Vorgabe!$C$20,"")))</f>
        <v/>
      </c>
      <c r="D29" s="46" t="str">
        <f>IF(C29="","",Vorgabe!$E$2)</f>
        <v/>
      </c>
      <c r="E29" s="45" t="str">
        <f>IF($B29=Vorgabe!$B$18,Vorgabe!$D$18,IF($B29=Vorgabe!$B$19,Vorgabe!$D$19,IF($B29=Vorgabe!$B$20,Vorgabe!$D$20,"")))</f>
        <v/>
      </c>
      <c r="F29" s="18">
        <f>IF(A29="","",IF(OR(B29="K",B29="U",B29="SU"),(Vorgabe!$E$1/COUNTIF(Vorgabe!$E$6:$E$12,Vorgabe!$F$2)*24),IF(C29="",0,(E29-C29-D29)*24)))</f>
        <v>0</v>
      </c>
      <c r="G29" s="17">
        <f>IF(A29="","",IF(OR(B29="F",B29="x"),0,Vorgabe!$E$1/COUNTIF(Vorgabe!$E$6:$E$12,Vorgabe!$F$2)))</f>
        <v>0.16666666666666669</v>
      </c>
      <c r="H29" s="18">
        <f t="shared" si="1"/>
        <v>-4</v>
      </c>
      <c r="I29" s="18">
        <f t="shared" ca="1" si="2"/>
        <v>0</v>
      </c>
    </row>
    <row r="30" spans="1:9">
      <c r="A30" s="5">
        <f t="shared" si="0"/>
        <v>43700</v>
      </c>
      <c r="B30" s="44" t="str">
        <f>IF(A30="","",IF(COUNTIF(Vorgabe!$J$1:$J$28,A30),"F",IF(AND(WEEKDAY(A30,2)=1,Vorgabe!$E$6*1=0),"x",IF(AND(WEEKDAY(A30,2)=2,Vorgabe!$E$7*1=0),"x",IF(AND(WEEKDAY(A30,2)=3,Vorgabe!$E$8*1=0),"x",IF(AND(WEEKDAY(A30,2)=4,Vorgabe!$E$9*1=0),"x",IF(AND(WEEKDAY(A30,2)=5,Vorgabe!$E$10*1=0),"x",IF(WEEKDAY(A30,2)=6,"x",IF(WEEKDAY(A30,2)=7,"x","")))))))))</f>
        <v/>
      </c>
      <c r="C30" s="45" t="str">
        <f>IF($B30=Vorgabe!$B$18,Vorgabe!$C$18,IF($B30=Vorgabe!$B$19,Vorgabe!$C$19,IF($B30=Vorgabe!$B$20,Vorgabe!$C$20,"")))</f>
        <v/>
      </c>
      <c r="D30" s="46" t="str">
        <f>IF(C30="","",Vorgabe!$E$2)</f>
        <v/>
      </c>
      <c r="E30" s="45" t="str">
        <f>IF($B30=Vorgabe!$B$18,Vorgabe!$D$18,IF($B30=Vorgabe!$B$19,Vorgabe!$D$19,IF($B30=Vorgabe!$B$20,Vorgabe!$D$20,"")))</f>
        <v/>
      </c>
      <c r="F30" s="18">
        <f>IF(A30="","",IF(OR(B30="K",B30="U",B30="SU"),(Vorgabe!$E$1/COUNTIF(Vorgabe!$E$6:$E$12,Vorgabe!$F$2)*24),IF(C30="",0,(E30-C30-D30)*24)))</f>
        <v>0</v>
      </c>
      <c r="G30" s="17">
        <f>IF(A30="","",IF(OR(B30="F",B30="x"),0,Vorgabe!$E$1/COUNTIF(Vorgabe!$E$6:$E$12,Vorgabe!$F$2)))</f>
        <v>0.16666666666666669</v>
      </c>
      <c r="H30" s="18">
        <f t="shared" si="1"/>
        <v>-4</v>
      </c>
      <c r="I30" s="18">
        <f t="shared" ca="1" si="2"/>
        <v>0</v>
      </c>
    </row>
    <row r="31" spans="1:9">
      <c r="A31" s="5">
        <f t="shared" si="0"/>
        <v>43701</v>
      </c>
      <c r="B31" s="44" t="str">
        <f>IF(A31="","",IF(COUNTIF(Vorgabe!$J$1:$J$28,A31),"F",IF(AND(WEEKDAY(A31,2)=1,Vorgabe!$E$6*1=0),"x",IF(AND(WEEKDAY(A31,2)=2,Vorgabe!$E$7*1=0),"x",IF(AND(WEEKDAY(A31,2)=3,Vorgabe!$E$8*1=0),"x",IF(AND(WEEKDAY(A31,2)=4,Vorgabe!$E$9*1=0),"x",IF(AND(WEEKDAY(A31,2)=5,Vorgabe!$E$10*1=0),"x",IF(WEEKDAY(A31,2)=6,"x",IF(WEEKDAY(A31,2)=7,"x","")))))))))</f>
        <v>x</v>
      </c>
      <c r="C31" s="45" t="str">
        <f>IF($B31=Vorgabe!$B$18,Vorgabe!$C$18,IF($B31=Vorgabe!$B$19,Vorgabe!$C$19,IF($B31=Vorgabe!$B$20,Vorgabe!$C$20,"")))</f>
        <v/>
      </c>
      <c r="D31" s="46" t="str">
        <f>IF(C31="","",Vorgabe!$E$2)</f>
        <v/>
      </c>
      <c r="E31" s="45" t="str">
        <f>IF($B31=Vorgabe!$B$18,Vorgabe!$D$18,IF($B31=Vorgabe!$B$19,Vorgabe!$D$19,IF($B31=Vorgabe!$B$20,Vorgabe!$D$20,"")))</f>
        <v/>
      </c>
      <c r="F31" s="18">
        <f>IF(A31="","",IF(OR(B31="K",B31="U",B31="SU"),(Vorgabe!$E$1/COUNTIF(Vorgabe!$E$6:$E$12,Vorgabe!$F$2)*24),IF(C31="",0,(E31-C31-D31)*24)))</f>
        <v>0</v>
      </c>
      <c r="G31" s="17">
        <f>IF(A31="","",IF(OR(B31="F",B31="x"),0,Vorgabe!$E$1/COUNTIF(Vorgabe!$E$6:$E$12,Vorgabe!$F$2)))</f>
        <v>0</v>
      </c>
      <c r="H31" s="18">
        <f t="shared" si="1"/>
        <v>0</v>
      </c>
      <c r="I31" s="18">
        <f t="shared" ca="1" si="2"/>
        <v>0</v>
      </c>
    </row>
    <row r="32" spans="1:9">
      <c r="A32" s="5">
        <f t="shared" si="0"/>
        <v>43702</v>
      </c>
      <c r="B32" s="44" t="str">
        <f>IF(A32="","",IF(COUNTIF(Vorgabe!$J$1:$J$28,A32),"F",IF(AND(WEEKDAY(A32,2)=1,Vorgabe!$E$6*1=0),"x",IF(AND(WEEKDAY(A32,2)=2,Vorgabe!$E$7*1=0),"x",IF(AND(WEEKDAY(A32,2)=3,Vorgabe!$E$8*1=0),"x",IF(AND(WEEKDAY(A32,2)=4,Vorgabe!$E$9*1=0),"x",IF(AND(WEEKDAY(A32,2)=5,Vorgabe!$E$10*1=0),"x",IF(WEEKDAY(A32,2)=6,"x",IF(WEEKDAY(A32,2)=7,"x","")))))))))</f>
        <v>x</v>
      </c>
      <c r="C32" s="45" t="str">
        <f>IF($B32=Vorgabe!$B$18,Vorgabe!$C$18,IF($B32=Vorgabe!$B$19,Vorgabe!$C$19,IF($B32=Vorgabe!$B$20,Vorgabe!$C$20,"")))</f>
        <v/>
      </c>
      <c r="D32" s="46" t="str">
        <f>IF(C32="","",Vorgabe!$E$2)</f>
        <v/>
      </c>
      <c r="E32" s="45" t="str">
        <f>IF($B32=Vorgabe!$B$18,Vorgabe!$D$18,IF($B32=Vorgabe!$B$19,Vorgabe!$D$19,IF($B32=Vorgabe!$B$20,Vorgabe!$D$20,"")))</f>
        <v/>
      </c>
      <c r="F32" s="18">
        <f>IF(A32="","",IF(OR(B32="K",B32="U",B32="SU"),(Vorgabe!$E$1/COUNTIF(Vorgabe!$E$6:$E$12,Vorgabe!$F$2)*24),IF(C32="",0,(E32-C32-D32)*24)))</f>
        <v>0</v>
      </c>
      <c r="G32" s="17">
        <f>IF(A32="","",IF(OR(B32="F",B32="x"),0,Vorgabe!$E$1/COUNTIF(Vorgabe!$E$6:$E$12,Vorgabe!$F$2)))</f>
        <v>0</v>
      </c>
      <c r="H32" s="18">
        <f t="shared" si="1"/>
        <v>0</v>
      </c>
      <c r="I32" s="18">
        <f t="shared" ca="1" si="2"/>
        <v>0</v>
      </c>
    </row>
    <row r="33" spans="1:9">
      <c r="A33" s="5">
        <f t="shared" si="0"/>
        <v>43703</v>
      </c>
      <c r="B33" s="44" t="str">
        <f>IF(A33="","",IF(COUNTIF(Vorgabe!$J$1:$J$28,A33),"F",IF(AND(WEEKDAY(A33,2)=1,Vorgabe!$E$6*1=0),"x",IF(AND(WEEKDAY(A33,2)=2,Vorgabe!$E$7*1=0),"x",IF(AND(WEEKDAY(A33,2)=3,Vorgabe!$E$8*1=0),"x",IF(AND(WEEKDAY(A33,2)=4,Vorgabe!$E$9*1=0),"x",IF(AND(WEEKDAY(A33,2)=5,Vorgabe!$E$10*1=0),"x",IF(WEEKDAY(A33,2)=6,"x",IF(WEEKDAY(A33,2)=7,"x","")))))))))</f>
        <v/>
      </c>
      <c r="C33" s="45" t="str">
        <f>IF($B33=Vorgabe!$B$18,Vorgabe!$C$18,IF($B33=Vorgabe!$B$19,Vorgabe!$C$19,IF($B33=Vorgabe!$B$20,Vorgabe!$C$20,"")))</f>
        <v/>
      </c>
      <c r="D33" s="46" t="str">
        <f>IF(C33="","",Vorgabe!$E$2)</f>
        <v/>
      </c>
      <c r="E33" s="45" t="str">
        <f>IF($B33=Vorgabe!$B$18,Vorgabe!$D$18,IF($B33=Vorgabe!$B$19,Vorgabe!$D$19,IF($B33=Vorgabe!$B$20,Vorgabe!$D$20,"")))</f>
        <v/>
      </c>
      <c r="F33" s="18">
        <f>IF(A33="","",IF(OR(B33="K",B33="U",B33="SU"),(Vorgabe!$E$1/COUNTIF(Vorgabe!$E$6:$E$12,Vorgabe!$F$2)*24),IF(C33="",0,(E33-C33-D33)*24)))</f>
        <v>0</v>
      </c>
      <c r="G33" s="17">
        <f>IF(A33="","",IF(OR(B33="F",B33="x"),0,Vorgabe!$E$1/COUNTIF(Vorgabe!$E$6:$E$12,Vorgabe!$F$2)))</f>
        <v>0.16666666666666669</v>
      </c>
      <c r="H33" s="18">
        <f t="shared" si="1"/>
        <v>-4</v>
      </c>
      <c r="I33" s="18">
        <f t="shared" ca="1" si="2"/>
        <v>0</v>
      </c>
    </row>
    <row r="34" spans="1:9">
      <c r="A34" s="5">
        <f t="shared" si="0"/>
        <v>43704</v>
      </c>
      <c r="B34" s="44" t="str">
        <f>IF(A34="","",IF(COUNTIF(Vorgabe!$J$1:$J$28,A34),"F",IF(AND(WEEKDAY(A34,2)=1,Vorgabe!$E$6*1=0),"x",IF(AND(WEEKDAY(A34,2)=2,Vorgabe!$E$7*1=0),"x",IF(AND(WEEKDAY(A34,2)=3,Vorgabe!$E$8*1=0),"x",IF(AND(WEEKDAY(A34,2)=4,Vorgabe!$E$9*1=0),"x",IF(AND(WEEKDAY(A34,2)=5,Vorgabe!$E$10*1=0),"x",IF(WEEKDAY(A34,2)=6,"x",IF(WEEKDAY(A34,2)=7,"x","")))))))))</f>
        <v/>
      </c>
      <c r="C34" s="45" t="str">
        <f>IF($B34=Vorgabe!$B$18,Vorgabe!$C$18,IF($B34=Vorgabe!$B$19,Vorgabe!$C$19,IF($B34=Vorgabe!$B$20,Vorgabe!$C$20,"")))</f>
        <v/>
      </c>
      <c r="D34" s="46" t="str">
        <f>IF(C34="","",Vorgabe!$E$2)</f>
        <v/>
      </c>
      <c r="E34" s="45" t="str">
        <f>IF($B34=Vorgabe!$B$18,Vorgabe!$D$18,IF($B34=Vorgabe!$B$19,Vorgabe!$D$19,IF($B34=Vorgabe!$B$20,Vorgabe!$D$20,"")))</f>
        <v/>
      </c>
      <c r="F34" s="18">
        <f>IF(A34="","",IF(OR(B34="K",B34="U",B34="SU"),(Vorgabe!$E$1/COUNTIF(Vorgabe!$E$6:$E$12,Vorgabe!$F$2)*24),IF(C34="",0,(E34-C34-D34)*24)))</f>
        <v>0</v>
      </c>
      <c r="G34" s="17">
        <f>IF(A34="","",IF(OR(B34="F",B34="x"),0,Vorgabe!$E$1/COUNTIF(Vorgabe!$E$6:$E$12,Vorgabe!$F$2)))</f>
        <v>0.16666666666666669</v>
      </c>
      <c r="H34" s="18">
        <f t="shared" si="1"/>
        <v>-4</v>
      </c>
      <c r="I34" s="18">
        <f t="shared" ca="1" si="2"/>
        <v>0</v>
      </c>
    </row>
    <row r="35" spans="1:9">
      <c r="A35" s="5">
        <f t="shared" si="0"/>
        <v>43705</v>
      </c>
      <c r="B35" s="44" t="str">
        <f>IF(A35="","",IF(COUNTIF(Vorgabe!$J$1:$J$28,A35),"F",IF(AND(WEEKDAY(A35,2)=1,Vorgabe!$E$6*1=0),"x",IF(AND(WEEKDAY(A35,2)=2,Vorgabe!$E$7*1=0),"x",IF(AND(WEEKDAY(A35,2)=3,Vorgabe!$E$8*1=0),"x",IF(AND(WEEKDAY(A35,2)=4,Vorgabe!$E$9*1=0),"x",IF(AND(WEEKDAY(A35,2)=5,Vorgabe!$E$10*1=0),"x",IF(WEEKDAY(A35,2)=6,"x",IF(WEEKDAY(A35,2)=7,"x","")))))))))</f>
        <v/>
      </c>
      <c r="C35" s="45" t="str">
        <f>IF($B35=Vorgabe!$B$18,Vorgabe!$C$18,IF($B35=Vorgabe!$B$19,Vorgabe!$C$19,IF($B35=Vorgabe!$B$20,Vorgabe!$C$20,"")))</f>
        <v/>
      </c>
      <c r="D35" s="46" t="str">
        <f>IF(C35="","",Vorgabe!$E$2)</f>
        <v/>
      </c>
      <c r="E35" s="45" t="str">
        <f>IF($B35=Vorgabe!$B$18,Vorgabe!$D$18,IF($B35=Vorgabe!$B$19,Vorgabe!$D$19,IF($B35=Vorgabe!$B$20,Vorgabe!$D$20,"")))</f>
        <v/>
      </c>
      <c r="F35" s="18">
        <f>IF(A35="","",IF(OR(B35="K",B35="U",B35="SU"),(Vorgabe!$E$1/COUNTIF(Vorgabe!$E$6:$E$12,Vorgabe!$F$2)*24),IF(C35="",0,(E35-C35-D35)*24)))</f>
        <v>0</v>
      </c>
      <c r="G35" s="17">
        <f>IF(A35="","",IF(OR(B35="F",B35="x"),0,Vorgabe!$E$1/COUNTIF(Vorgabe!$E$6:$E$12,Vorgabe!$F$2)))</f>
        <v>0.16666666666666669</v>
      </c>
      <c r="H35" s="18">
        <f t="shared" si="1"/>
        <v>-4</v>
      </c>
      <c r="I35" s="18">
        <f t="shared" ca="1" si="2"/>
        <v>0</v>
      </c>
    </row>
    <row r="36" spans="1:9">
      <c r="A36" s="5">
        <f>IF(A35=EOMONTH(A35,0),"",A35+1)</f>
        <v>43706</v>
      </c>
      <c r="B36" s="44" t="str">
        <f>IF(A36="","",IF(COUNTIF(Vorgabe!$J$1:$J$28,A36),"F",IF(AND(WEEKDAY(A36,2)=1,Vorgabe!$E$6*1=0),"x",IF(AND(WEEKDAY(A36,2)=2,Vorgabe!$E$7*1=0),"x",IF(AND(WEEKDAY(A36,2)=3,Vorgabe!$E$8*1=0),"x",IF(AND(WEEKDAY(A36,2)=4,Vorgabe!$E$9*1=0),"x",IF(AND(WEEKDAY(A36,2)=5,Vorgabe!$E$10*1=0),"x",IF(WEEKDAY(A36,2)=6,"x",IF(WEEKDAY(A36,2)=7,"x","")))))))))</f>
        <v/>
      </c>
      <c r="C36" s="45" t="str">
        <f>IF($B36=Vorgabe!$B$18,Vorgabe!$C$18,IF($B36=Vorgabe!$B$19,Vorgabe!$C$19,IF($B36=Vorgabe!$B$20,Vorgabe!$C$20,"")))</f>
        <v/>
      </c>
      <c r="D36" s="46" t="str">
        <f>IF(C36="","",Vorgabe!$E$2)</f>
        <v/>
      </c>
      <c r="E36" s="45" t="str">
        <f>IF($B36=Vorgabe!$B$18,Vorgabe!$D$18,IF($B36=Vorgabe!$B$19,Vorgabe!$D$19,IF($B36=Vorgabe!$B$20,Vorgabe!$D$20,"")))</f>
        <v/>
      </c>
      <c r="F36" s="18">
        <f>IF(A36="","",IF(OR(B36="K",B36="U",B36="SU"),(Vorgabe!$E$1/COUNTIF(Vorgabe!$E$6:$E$12,Vorgabe!$F$2)*24),IF(C36="",0,(E36-C36-D36)*24)))</f>
        <v>0</v>
      </c>
      <c r="G36" s="17">
        <f>IF(A36="","",IF(OR(B36="F",B36="x"),0,Vorgabe!$E$1/COUNTIF(Vorgabe!$E$6:$E$12,Vorgabe!$F$2)))</f>
        <v>0.16666666666666669</v>
      </c>
      <c r="H36" s="18">
        <f t="shared" si="1"/>
        <v>-4</v>
      </c>
      <c r="I36" s="18">
        <f t="shared" ca="1" si="2"/>
        <v>0</v>
      </c>
    </row>
    <row r="37" spans="1:9">
      <c r="A37" s="5">
        <f>IF(A36="","",IF(A36=EOMONTH(A36,0),"",A36+1))</f>
        <v>43707</v>
      </c>
      <c r="B37" s="44" t="str">
        <f>IF(A37="","",IF(COUNTIF(Vorgabe!$J$1:$J$28,A37),"F",IF(AND(WEEKDAY(A37,2)=1,Vorgabe!$E$6*1=0),"x",IF(AND(WEEKDAY(A37,2)=2,Vorgabe!$E$7*1=0),"x",IF(AND(WEEKDAY(A37,2)=3,Vorgabe!$E$8*1=0),"x",IF(AND(WEEKDAY(A37,2)=4,Vorgabe!$E$9*1=0),"x",IF(AND(WEEKDAY(A37,2)=5,Vorgabe!$E$10*1=0),"x",IF(WEEKDAY(A37,2)=6,"x",IF(WEEKDAY(A37,2)=7,"x","")))))))))</f>
        <v/>
      </c>
      <c r="C37" s="45" t="str">
        <f>IF($B37=Vorgabe!$B$18,Vorgabe!$C$18,IF($B37=Vorgabe!$B$19,Vorgabe!$C$19,IF($B37=Vorgabe!$B$20,Vorgabe!$C$20,"")))</f>
        <v/>
      </c>
      <c r="D37" s="46" t="str">
        <f>IF(C37="","",Vorgabe!$E$2)</f>
        <v/>
      </c>
      <c r="E37" s="45" t="str">
        <f>IF($B37=Vorgabe!$B$18,Vorgabe!$D$18,IF($B37=Vorgabe!$B$19,Vorgabe!$D$19,IF($B37=Vorgabe!$B$20,Vorgabe!$D$20,"")))</f>
        <v/>
      </c>
      <c r="F37" s="18">
        <f>IF(A37="","",IF(OR(B37="K",B37="U",B37="SU"),(Vorgabe!$E$1/COUNTIF(Vorgabe!$E$6:$E$12,Vorgabe!$F$2)*24),IF(C37="",0,(E37-C37-D37)*24)))</f>
        <v>0</v>
      </c>
      <c r="G37" s="17">
        <f>IF(A37="","",IF(OR(B37="F",B37="x"),0,Vorgabe!$E$1/COUNTIF(Vorgabe!$E$6:$E$12,Vorgabe!$F$2)))</f>
        <v>0.16666666666666669</v>
      </c>
      <c r="H37" s="18">
        <f t="shared" si="1"/>
        <v>-4</v>
      </c>
      <c r="I37" s="18">
        <f t="shared" ca="1" si="2"/>
        <v>0</v>
      </c>
    </row>
    <row r="38" spans="1:9">
      <c r="A38" s="5">
        <f>IF(A37="","",IF(A37=EOMONTH(A37,0),"",A37+1))</f>
        <v>43708</v>
      </c>
      <c r="B38" s="44" t="str">
        <f>IF(A38="","",IF(COUNTIF(Vorgabe!$J$1:$J$28,A38),"F",IF(AND(WEEKDAY(A38,2)=1,Vorgabe!$E$6*1=0),"x",IF(AND(WEEKDAY(A38,2)=2,Vorgabe!$E$7*1=0),"x",IF(AND(WEEKDAY(A38,2)=3,Vorgabe!$E$8*1=0),"x",IF(AND(WEEKDAY(A38,2)=4,Vorgabe!$E$9*1=0),"x",IF(AND(WEEKDAY(A38,2)=5,Vorgabe!$E$10*1=0),"x",IF(WEEKDAY(A38,2)=6,"x",IF(WEEKDAY(A38,2)=7,"x","")))))))))</f>
        <v>x</v>
      </c>
      <c r="C38" s="45" t="str">
        <f>IF($B38=Vorgabe!$B$18,Vorgabe!$C$18,IF($B38=Vorgabe!$B$19,Vorgabe!$C$19,IF($B38=Vorgabe!$B$20,Vorgabe!$C$20,"")))</f>
        <v/>
      </c>
      <c r="D38" s="46" t="str">
        <f>IF(C38="","",Vorgabe!$E$2)</f>
        <v/>
      </c>
      <c r="E38" s="45" t="str">
        <f>IF($B38=Vorgabe!$B$18,Vorgabe!$D$18,IF($B38=Vorgabe!$B$19,Vorgabe!$D$19,IF($B38=Vorgabe!$B$20,Vorgabe!$D$20,"")))</f>
        <v/>
      </c>
      <c r="F38" s="18">
        <f>IF(A38="","",IF(OR(B38="K",B38="U",B38="SU"),(Vorgabe!$E$1/COUNTIF(Vorgabe!$E$6:$E$12,Vorgabe!$F$2)*24),IF(C38="",0,(E38-C38-D38)*24)))</f>
        <v>0</v>
      </c>
      <c r="G38" s="17">
        <f>IF(A38="","",IF(OR(B38="F",B38="x"),0,Vorgabe!$E$1/COUNTIF(Vorgabe!$E$6:$E$12,Vorgabe!$F$2)))</f>
        <v>0</v>
      </c>
      <c r="H38" s="18">
        <f t="shared" si="1"/>
        <v>0</v>
      </c>
      <c r="I38" s="18">
        <f t="shared" ca="1" si="2"/>
        <v>0</v>
      </c>
    </row>
    <row r="39" spans="1:9" ht="17" customHeight="1" thickBot="1">
      <c r="E39" s="13" t="s">
        <v>26</v>
      </c>
      <c r="F39" s="14">
        <f>SUM(F8:F38)</f>
        <v>0</v>
      </c>
      <c r="G39" s="14">
        <f>SUM(G8:G38)*24</f>
        <v>87.999999999999972</v>
      </c>
      <c r="H39" s="14">
        <f>SUM(H8:H38)</f>
        <v>-88</v>
      </c>
      <c r="I39" s="14">
        <f ca="1">IF(AND(A37&gt;TODAY(),MONTH(TODAY())=MONTH(A1)),VLOOKUP(TODAY(),A8:I38,9,TRUE),IF(OR(MONTH(TODAY())&lt;MONTH(A1),YEAR(TODAY())&lt;YEAR(A1)),I5,F39-G39+I5))</f>
        <v>0</v>
      </c>
    </row>
  </sheetData>
  <conditionalFormatting sqref="A14">
    <cfRule type="expression" dxfId="39" priority="5">
      <formula>"B14=""x"""</formula>
    </cfRule>
  </conditionalFormatting>
  <conditionalFormatting sqref="H8:H39">
    <cfRule type="cellIs" dxfId="38" priority="6" operator="lessThan">
      <formula>0</formula>
    </cfRule>
  </conditionalFormatting>
  <conditionalFormatting sqref="I8:I38">
    <cfRule type="cellIs" dxfId="37" priority="4" operator="lessThan">
      <formula>0</formula>
    </cfRule>
  </conditionalFormatting>
  <conditionalFormatting sqref="I39">
    <cfRule type="cellIs" dxfId="4" priority="1" operator="lessThan">
      <formula>0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5</vt:i4>
      </vt:variant>
    </vt:vector>
  </HeadingPairs>
  <TitlesOfParts>
    <vt:vector size="23" baseType="lpstr">
      <vt:lpstr>Vorgabe</vt:lpstr>
      <vt:lpstr>Januar</vt:lpstr>
      <vt:lpstr>Februar</vt:lpstr>
      <vt:lpstr>März</vt:lpstr>
      <vt:lpstr>April</vt:lpstr>
      <vt:lpstr>Mai</vt:lpstr>
      <vt:lpstr>Juni</vt:lpstr>
      <vt:lpstr>Juli</vt:lpstr>
      <vt:lpstr>August</vt:lpstr>
      <vt:lpstr>September</vt:lpstr>
      <vt:lpstr>Oktober</vt:lpstr>
      <vt:lpstr>November</vt:lpstr>
      <vt:lpstr>Dezember</vt:lpstr>
      <vt:lpstr>Zusammenfassung</vt:lpstr>
      <vt:lpstr>Jahresübersicht</vt:lpstr>
      <vt:lpstr>Wochenübersicht</vt:lpstr>
      <vt:lpstr>Stundenzettel IST</vt:lpstr>
      <vt:lpstr>Abrechnung</vt:lpstr>
      <vt:lpstr>FebDays</vt:lpstr>
      <vt:lpstr>FebHours</vt:lpstr>
      <vt:lpstr>JanDays</vt:lpstr>
      <vt:lpstr>JanHours</vt:lpstr>
      <vt:lpstr>Januar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Volkers</dc:creator>
  <cp:lastModifiedBy>Fabian Volkers</cp:lastModifiedBy>
  <dcterms:created xsi:type="dcterms:W3CDTF">2017-06-11T11:40:16Z</dcterms:created>
  <dcterms:modified xsi:type="dcterms:W3CDTF">2018-12-13T22:26:02Z</dcterms:modified>
</cp:coreProperties>
</file>