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Exploration" sheetId="2" r:id="rId5"/>
    <sheet state="visible" name="Simple Model" sheetId="3" r:id="rId6"/>
    <sheet state="visible" name="Lin. Regr. Transformed" sheetId="4" r:id="rId7"/>
    <sheet state="visible" name="Dim Return &amp; Adstock Curves" sheetId="5" r:id="rId8"/>
    <sheet state="visible" name="Simulator" sheetId="6" r:id="rId9"/>
    <sheet state="visible" name="Accuracy" sheetId="7" r:id="rId10"/>
    <sheet state="visible" name="Log transf" sheetId="8" r:id="rId11"/>
  </sheets>
  <definedNames/>
  <calcPr/>
</workbook>
</file>

<file path=xl/sharedStrings.xml><?xml version="1.0" encoding="utf-8"?>
<sst xmlns="http://schemas.openxmlformats.org/spreadsheetml/2006/main" count="161" uniqueCount="93">
  <si>
    <t>Time</t>
  </si>
  <si>
    <t>sales</t>
  </si>
  <si>
    <t>FB</t>
  </si>
  <si>
    <t>TV</t>
  </si>
  <si>
    <t>Radio</t>
  </si>
  <si>
    <t>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</si>
  <si>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</si>
  <si>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</si>
  <si>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</si>
  <si>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</si>
  <si>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</si>
  <si>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</si>
  <si>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</si>
  <si>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</si>
  <si>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</si>
  <si>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</si>
  <si>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</si>
  <si>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</si>
  <si>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</si>
  <si>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</si>
  <si>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</si>
  <si>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</si>
  <si>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</si>
  <si>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</si>
  <si>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</si>
  <si>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</si>
  <si>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</si>
  <si>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</si>
  <si>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</si>
  <si>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</si>
  <si>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</si>
  <si>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</si>
  <si>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</si>
  <si>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</si>
  <si>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</si>
  <si>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</si>
  <si>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Sales</t>
  </si>
  <si>
    <t>FB_ds</t>
  </si>
  <si>
    <t>Pred with Radio</t>
  </si>
  <si>
    <t>Pred No Radio</t>
  </si>
  <si>
    <t>error radio</t>
  </si>
  <si>
    <t>Errors no radio</t>
  </si>
  <si>
    <t>AVG_SAles</t>
  </si>
  <si>
    <t>Intercept</t>
  </si>
  <si>
    <t>y=b1x1+b2x2+b3x3+b0</t>
  </si>
  <si>
    <t>Coeffs</t>
  </si>
  <si>
    <t>R^2</t>
  </si>
  <si>
    <t>RMSE</t>
  </si>
  <si>
    <t>alpha</t>
  </si>
  <si>
    <t>Beta</t>
  </si>
  <si>
    <t>FB_Transf</t>
  </si>
  <si>
    <t>TV_Transf</t>
  </si>
  <si>
    <t>Radio_transf</t>
  </si>
  <si>
    <t>Predictions</t>
  </si>
  <si>
    <t>Errors</t>
  </si>
  <si>
    <t>AVG_sales</t>
  </si>
  <si>
    <t>%error</t>
  </si>
  <si>
    <t>Adstock(t)= Adstock (t-1)*beta+ Spent(t)</t>
  </si>
  <si>
    <t>Dim Ret = Adstock(t) ^Alpha</t>
  </si>
  <si>
    <t>Transf. = (adstock(t-1)*beta+spent(t))^alpha</t>
  </si>
  <si>
    <t>FB_Transformed</t>
  </si>
  <si>
    <t>TV_Transformed</t>
  </si>
  <si>
    <t>Radio_Transformed</t>
  </si>
  <si>
    <t>FB_transformed</t>
  </si>
  <si>
    <t>TV_transformed</t>
  </si>
  <si>
    <t>Radio_TRansformed</t>
  </si>
  <si>
    <t>Contribution</t>
  </si>
  <si>
    <t>Transformed</t>
  </si>
  <si>
    <t>Averages</t>
  </si>
  <si>
    <t>Input</t>
  </si>
  <si>
    <t>Sales Prediction</t>
  </si>
  <si>
    <t>Cost</t>
  </si>
  <si>
    <t>CPO</t>
  </si>
  <si>
    <t>T-Stat</t>
  </si>
  <si>
    <t>P-value</t>
  </si>
  <si>
    <t>MAE</t>
  </si>
  <si>
    <t>MAPE</t>
  </si>
  <si>
    <t>rapporto tra la deviazione del valore stimato di un parametro dal suo valore ipotizzato al suo errore standard</t>
  </si>
  <si>
    <t>il valore p è la probabilità, per una ipotesi supposta vera</t>
  </si>
  <si>
    <t>Mean Absolute Error</t>
  </si>
  <si>
    <t>Mean absolute percentage error</t>
  </si>
  <si>
    <t>Deve essere inferiore a 0,05 o superiore a 0,95</t>
  </si>
  <si>
    <t>Tstat</t>
  </si>
  <si>
    <t>PValue</t>
  </si>
  <si>
    <t>SIgnificant?</t>
  </si>
  <si>
    <t>F-Stat</t>
  </si>
  <si>
    <t>Significant</t>
  </si>
  <si>
    <t>SKEWNESS</t>
  </si>
  <si>
    <t>-2 to 2</t>
  </si>
  <si>
    <t>intercetta</t>
  </si>
  <si>
    <t>y= e^(m1x1+m2x2+m3x3+q)</t>
  </si>
  <si>
    <t>Predicted</t>
  </si>
  <si>
    <t>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</si>
</sst>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</font>
    <font>
      <color theme="1"/>
      <name val="Arial"/>
      <scheme val="minor"/>
    </font>
    <font>
      <sz val="11.0"/>
      <color rgb="FF777777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0" xfId="0" applyFont="1" applyNumberFormat="1"/>
    <xf borderId="0" fillId="3" fontId="3" numFmtId="0" xfId="0" applyAlignment="1" applyFill="1" applyFont="1">
      <alignment readingOrder="0"/>
    </xf>
    <xf borderId="0" fillId="0" fontId="3" numFmtId="1" xfId="0" applyFont="1" applyNumberFormat="1"/>
    <xf borderId="0" fillId="0" fontId="3" numFmtId="4" xfId="0" applyFont="1" applyNumberFormat="1"/>
    <xf borderId="0" fillId="4" fontId="3" numFmtId="0" xfId="0" applyFill="1" applyFont="1"/>
    <xf borderId="0" fillId="3" fontId="3" numFmtId="0" xfId="0" applyFont="1"/>
    <xf borderId="0" fillId="5" fontId="3" numFmtId="0" xfId="0" applyAlignment="1" applyFill="1" applyFont="1">
      <alignment readingOrder="0"/>
    </xf>
    <xf borderId="0" fillId="0" fontId="3" numFmtId="165" xfId="0" applyFont="1" applyNumberFormat="1"/>
    <xf borderId="0" fillId="5" fontId="3" numFmtId="0" xfId="0" applyFont="1"/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6" fontId="3" numFmtId="0" xfId="0" applyFont="1"/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7" fontId="4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'RAW DATA'!$C$1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'RAW DATA'!$A$2:$A$1000</c:f>
            </c:strRef>
          </c:cat>
          <c:val>
            <c:numRef>
              <c:f>'RAW DATA'!$C$2:$C$1000</c:f>
              <c:numCache/>
            </c:numRef>
          </c:val>
          <c:smooth val="0"/>
        </c:ser>
        <c:ser>
          <c:idx val="1"/>
          <c:order val="1"/>
          <c:tx>
            <c:strRef>
              <c:f>'RAW DATA'!$D$1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'RAW DATA'!$A$2:$A$1000</c:f>
            </c:strRef>
          </c:cat>
          <c:val>
            <c:numRef>
              <c:f>'RAW DATA'!$D$2:$D$1000</c:f>
              <c:numCache/>
            </c:numRef>
          </c:val>
          <c:smooth val="0"/>
        </c:ser>
        <c:ser>
          <c:idx val="2"/>
          <c:order val="2"/>
          <c:tx>
            <c:strRef>
              <c:f>'RAW DATA'!$E$1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'RAW DATA'!$A$2:$A$1000</c:f>
            </c:strRef>
          </c:cat>
          <c:val>
            <c:numRef>
              <c:f>'RAW DATA'!$E$2:$E$1000</c:f>
              <c:numCache/>
            </c:numRef>
          </c:val>
          <c:smooth val="0"/>
        </c:ser>
        <c:axId val="1717560554"/>
        <c:axId val="1039195566"/>
      </c:lineChart>
      <c:catAx>
        <c:axId val="17175605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9195566"/>
      </c:catAx>
      <c:valAx>
        <c:axId val="10391955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75605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'RAW DATA'!$B$1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'RAW DATA'!$A$2:$A$1000</c:f>
            </c:strRef>
          </c:cat>
          <c:val>
            <c:numRef>
              <c:f>'RAW DATA'!$B$2:$B$1000</c:f>
              <c:numCache/>
            </c:numRef>
          </c:val>
          <c:smooth val="0"/>
        </c:ser>
        <c:axId val="925792195"/>
        <c:axId val="881223447"/>
      </c:lineChart>
      <c:catAx>
        <c:axId val="925792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1223447"/>
      </c:catAx>
      <c:valAx>
        <c:axId val="881223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7921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'RAW DATA'!$B$1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sales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'RAW DATA'!$C$2:$C$1000</c:f>
            </c:numRef>
          </c:xVal>
          <c:yVal>
            <c:numRef>
              <c:f>'RAW DATA'!$B$2:$B$1000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576786"/>
        <c:axId val="1335763247"/>
      </c:scatterChart>
      <c:valAx>
        <c:axId val="2995767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5763247"/>
      </c:valAx>
      <c:valAx>
        <c:axId val="13357632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5767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'RAW DATA'!$B$1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sales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'RAW DATA'!$D$2:$D$1000</c:f>
            </c:numRef>
          </c:xVal>
          <c:yVal>
            <c:numRef>
              <c:f>'RAW DATA'!$B$2:$B$1000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53895"/>
        <c:axId val="1080076875"/>
      </c:scatterChart>
      <c:valAx>
        <c:axId val="9696538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0076875"/>
      </c:valAx>
      <c:valAx>
        <c:axId val="1080076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96538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'RAW DATA'!$B$1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sales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'RAW DATA'!$E$2:$E$1000</c:f>
            </c:numRef>
          </c:xVal>
          <c:yVal>
            <c:numRef>
              <c:f>'RAW DATA'!$B$2:$B$1000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51420"/>
        <c:axId val="206737917"/>
      </c:scatterChart>
      <c:valAx>
        <c:axId val="1334514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737917"/>
      </c:valAx>
      <c:valAx>
        <c:axId val="2067379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4514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rispetto a Predictions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'Lin. Regr. Transformed'!$R$3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'Lin. Regr. Transformed'!$R$4:$R$33</c:f>
              <c:numCache/>
            </c:numRef>
          </c:val>
          <c:smooth val="0"/>
        </c:ser>
        <c:ser>
          <c:idx val="1"/>
          <c:order val="1"/>
          <c:tx>
            <c:strRef>
              <c:f>'Lin. Regr. Transformed'!$Q$3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'Lin. Regr. Transformed'!$Q$4:$Q$33</c:f>
              <c:numCache/>
            </c:numRef>
          </c:val>
          <c:smooth val="0"/>
        </c:ser>
        <c:axId val="2052205809"/>
        <c:axId val="113510777"/>
      </c:lineChart>
      <c:catAx>
        <c:axId val="2052205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10777"/>
      </c:catAx>
      <c:valAx>
        <c:axId val="113510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22058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rispetto a Predictions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'Simple Model'!$J$1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'Simple Model'!$J$2:$J$1000</c:f>
              <c:numCache/>
            </c:numRef>
          </c:val>
          <c:smooth val="0"/>
        </c:ser>
        <c:ser>
          <c:idx val="1"/>
          <c:order val="1"/>
          <c:tx>
            <c:strRef>
              <c:f>'Simple Model'!$K$1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'Simple Model'!$K$2:$K$1000</c:f>
              <c:numCache/>
            </c:numRef>
          </c:val>
          <c:smooth val="0"/>
        </c:ser>
        <c:axId val="1033738204"/>
        <c:axId val="800299877"/>
      </c:lineChart>
      <c:catAx>
        <c:axId val="1033738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0299877"/>
      </c:catAx>
      <c:valAx>
        <c:axId val="800299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37382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FB_Transformed e FB_Transformed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'Dim Return &amp; Adstock Curves'!$G$3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FB_Transformed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'Dim Return &amp; Adstock Curves'!$C$4:$C$32</c:f>
            </c:numRef>
          </c:xVal>
          <c:yVal>
            <c:numRef>
              <c:f>'Dim Return &amp; Adstock Curves'!$G$4:$G$32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510531"/>
        <c:axId val="70874546"/>
      </c:scatterChart>
      <c:valAx>
        <c:axId val="20845105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FB_Transformed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874546"/>
      </c:valAx>
      <c:valAx>
        <c:axId val="70874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5105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TV_Transformed e Radio_Transformed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'Dim Return &amp; Adstock Curves'!$H$3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FB_Transformed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'Dim Return &amp; Adstock Curves'!$D$4:$D$32</c:f>
            </c:numRef>
          </c:xVal>
          <c:yVal>
            <c:numRef>
              <c:f>'Dim Return &amp; Adstock Curves'!$H$4:$H$32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356426"/>
        <c:axId val="1383910866"/>
      </c:scatterChart>
      <c:valAx>
        <c:axId val="16833564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FB_Transformed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3910866"/>
      </c:valAx>
      <c:valAx>
        <c:axId val="13839108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33564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Radio_Transformed e Radio_Transformed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'Dim Return &amp; Adstock Curves'!$I$3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FB_Transformed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'Dim Return &amp; Adstock Curves'!$E$4:$E$32</c:f>
            </c:numRef>
          </c:xVal>
          <c:yVal>
            <c:numRef>
              <c:f>'Dim Return &amp; Adstock Curves'!$I$4:$I$32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513163"/>
        <c:axId val="999000382"/>
      </c:scatterChart>
      <c:valAx>
        <c:axId val="20335131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FB_Transformed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9000382"/>
      </c:valAx>
      <c:valAx>
        <c:axId val="999000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35131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'Dim Return &amp; Adstock Curves'!$H$44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'Dim Return &amp; Adstock Curves'!$C$45:$C$55</c:f>
            </c:strRef>
          </c:cat>
          <c:val>
            <c:numRef>
              <c:f>'Dim Return &amp; Adstock Curves'!$H$45:$H$55</c:f>
              <c:numCache/>
            </c:numRef>
          </c:val>
          <c:smooth val="1"/>
        </c:ser>
        <c:axId val="1373179913"/>
        <c:axId val="847099252"/>
      </c:lineChart>
      <c:catAx>
        <c:axId val="1373179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7099252"/>
      </c:catAx>
      <c:valAx>
        <c:axId val="847099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31799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'Dim Return &amp; Adstock Curves'!$I$44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'Dim Return &amp; Adstock Curves'!$C$45:$C$55</c:f>
            </c:strRef>
          </c:cat>
          <c:val>
            <c:numRef>
              <c:f>'Dim Return &amp; Adstock Curves'!$I$45:$I$55</c:f>
              <c:numCache/>
            </c:numRef>
          </c:val>
          <c:smooth val="1"/>
        </c:ser>
        <c:axId val="1056702057"/>
        <c:axId val="587195743"/>
      </c:lineChart>
      <c:catAx>
        <c:axId val="10567020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7195743"/>
      </c:catAx>
      <c:valAx>
        <c:axId val="5871957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67020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'Dim Return &amp; Adstock Curves'!$J$44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'Dim Return &amp; Adstock Curves'!$C$45:$C$55</c:f>
            </c:strRef>
          </c:cat>
          <c:val>
            <c:numRef>
              <c:f>'Dim Return &amp; Adstock Curves'!$J$45:$J$55</c:f>
              <c:numCache/>
            </c:numRef>
          </c:val>
          <c:smooth val="1"/>
        </c:ser>
        <c:axId val="875249764"/>
        <c:axId val="1588767545"/>
      </c:lineChart>
      <c:catAx>
        <c:axId val="8752497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8767545"/>
      </c:catAx>
      <c:valAx>
        <c:axId val="1588767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52497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Predicted rispetto a FB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'Log transf'!$L$12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'Log transf'!$L$13:$L$42</c:f>
              <c:numCache/>
            </c:numRef>
          </c:val>
          <c:smooth val="0"/>
        </c:ser>
        <c:ser>
          <c:idx val="1"/>
          <c:order val="1"/>
          <c:tx>
            <c:strRef>
              <c:f>'Log transf'!$M$12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'Log transf'!$M$13:$M$42</c:f>
              <c:numCache/>
            </c:numRef>
          </c:val>
          <c:smooth val="0"/>
        </c:ser>
        <c:axId val="341302318"/>
        <c:axId val="1894010633"/>
      </c:lineChart>
      <c:catAx>
        <c:axId val="3413023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010633"/>
      </c:catAx>
      <c:valAx>
        <c:axId val="1894010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Predicted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13023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104775</xdr:rowOff>
    </xdr:from>
    <xdr:ext cx="9810750" cy="35337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9810750" cy="3533775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171450</xdr:colOff>
      <xdr:row>18</xdr:row>
      <xdr:rowOff>114300</xdr:rowOff>
    </xdr:from>
    <xdr:ext cx="4810125" cy="3533775"/>
    <xdr:graphicFrame>
      <xdr:nvGraphicFramePr>
        <xdr:cNvPr id="3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171450</xdr:colOff>
      <xdr:row>37</xdr:row>
      <xdr:rowOff>38100</xdr:rowOff>
    </xdr:from>
    <xdr:ext cx="4810125" cy="3533775"/>
    <xdr:graphicFrame>
      <xdr:nvGraphicFramePr>
        <xdr:cNvPr id="4" name="Chart 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171450</xdr:colOff>
      <xdr:row>55</xdr:row>
      <xdr:rowOff>152400</xdr:rowOff>
    </xdr:from>
    <xdr:ext cx="4810125" cy="3533775"/>
    <xdr:graphicFrame>
      <xdr:nvGraphicFramePr>
        <xdr:cNvPr id="5" name="Chart 5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171450</xdr:colOff>
      <xdr:row>12</xdr:row>
      <xdr:rowOff>95250</xdr:rowOff>
    </xdr:from>
    <xdr:ext cx="5715000" cy="3533775"/>
    <xdr:graphicFrame>
      <xdr:nvGraphicFramePr>
        <xdr:cNvPr id="6" name="Chart 6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171450</xdr:colOff>
      <xdr:row>31</xdr:row>
      <xdr:rowOff>85725</xdr:rowOff>
    </xdr:from>
    <xdr:ext cx="5715000" cy="3533775"/>
    <xdr:graphicFrame>
      <xdr:nvGraphicFramePr>
        <xdr:cNvPr id="7" name="Chart 7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276225</xdr:colOff>
      <xdr:row>0</xdr:row>
      <xdr:rowOff>66675</xdr:rowOff>
    </xdr:from>
    <xdr:ext cx="5715000" cy="3533775"/>
    <xdr:graphicFrame>
      <xdr:nvGraphicFramePr>
        <xdr:cNvPr id="8" name="Chart 8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276225</xdr:colOff>
      <xdr:row>18</xdr:row>
      <xdr:rowOff>171450</xdr:rowOff>
    </xdr:from>
    <xdr:ext cx="5715000" cy="3533775"/>
    <xdr:graphicFrame>
      <xdr:nvGraphicFramePr>
        <xdr:cNvPr id="9" name="Chart 9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219075</xdr:colOff>
      <xdr:row>9</xdr:row>
      <xdr:rowOff>57150</xdr:rowOff>
    </xdr:from>
    <xdr:ext cx="5715000" cy="3533775"/>
    <xdr:graphicFrame>
      <xdr:nvGraphicFramePr>
        <xdr:cNvPr id="10" name="Chart 10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847725</xdr:colOff>
      <xdr:row>40</xdr:row>
      <xdr:rowOff>171450</xdr:rowOff>
    </xdr:from>
    <xdr:ext cx="5715000" cy="3533775"/>
    <xdr:graphicFrame>
      <xdr:nvGraphicFramePr>
        <xdr:cNvPr id="11" name="Chart 1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847725</xdr:colOff>
      <xdr:row>59</xdr:row>
      <xdr:rowOff>171450</xdr:rowOff>
    </xdr:from>
    <xdr:ext cx="5715000" cy="3533775"/>
    <xdr:graphicFrame>
      <xdr:nvGraphicFramePr>
        <xdr:cNvPr id="12" name="Chart 1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16</xdr:col>
      <xdr:colOff>847725</xdr:colOff>
      <xdr:row>59</xdr:row>
      <xdr:rowOff>171450</xdr:rowOff>
    </xdr:from>
    <xdr:ext cx="5715000" cy="3533775"/>
    <xdr:graphicFrame>
      <xdr:nvGraphicFramePr>
        <xdr:cNvPr id="13" name="Chart 1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390525</xdr:colOff>
      <xdr:row>0</xdr:row>
      <xdr:rowOff>38100</xdr:rowOff>
    </xdr:from>
    <xdr:ext cx="5715000" cy="3533775"/>
    <xdr:graphicFrame>
      <xdr:nvGraphicFramePr>
        <xdr:cNvPr id="14" name="Chart 1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</row>
    <row r="2" ht="15.75" customHeight="1">
      <c r="A2" s="5" t="s">
        <v>6</v>
      </c>
      <c r="B2" s="6">
        <v>22.1</v>
      </c>
      <c r="C2" s="7">
        <v>230.1</v>
      </c>
      <c r="D2" s="7">
        <v>37.8</v>
      </c>
      <c r="E2" s="7">
        <v>69.2</v>
      </c>
      <c r="F2" s="8">
        <v>43831.0</v>
      </c>
      <c r="G2" s="9"/>
      <c r="H2" s="9"/>
      <c r="I2" s="9"/>
      <c r="J2" s="9"/>
      <c r="K2" s="9"/>
      <c r="L2" s="9"/>
      <c r="M2" s="9"/>
      <c r="N2" s="9"/>
    </row>
    <row r="3" ht="15.75" customHeight="1">
      <c r="A3" s="5" t="s">
        <v>7</v>
      </c>
      <c r="B3" s="6">
        <v>10.4</v>
      </c>
      <c r="C3" s="7">
        <v>44.5</v>
      </c>
      <c r="D3" s="7">
        <v>39.3</v>
      </c>
      <c r="E3" s="7">
        <v>45.1</v>
      </c>
      <c r="F3" s="8">
        <v>43832.0</v>
      </c>
      <c r="G3" s="9"/>
      <c r="H3" s="9"/>
      <c r="I3" s="9"/>
      <c r="J3" s="9"/>
      <c r="K3" s="9"/>
      <c r="L3" s="9"/>
      <c r="M3" s="9"/>
      <c r="N3" s="9"/>
    </row>
    <row r="4" ht="15.75" customHeight="1">
      <c r="A4" s="5" t="s">
        <v>8</v>
      </c>
      <c r="B4" s="6">
        <v>9.3</v>
      </c>
      <c r="C4" s="7">
        <v>17.2</v>
      </c>
      <c r="D4" s="7">
        <v>45.9</v>
      </c>
      <c r="E4" s="7">
        <v>69.3</v>
      </c>
      <c r="F4" s="8">
        <v>43833.0</v>
      </c>
      <c r="G4" s="9"/>
      <c r="H4" s="9"/>
      <c r="I4" s="9"/>
      <c r="J4" s="9"/>
      <c r="K4" s="9"/>
      <c r="L4" s="9"/>
      <c r="M4" s="9"/>
      <c r="N4" s="9"/>
    </row>
    <row r="5" ht="15.75" customHeight="1">
      <c r="A5" s="5" t="s">
        <v>9</v>
      </c>
      <c r="B5" s="6">
        <v>18.5</v>
      </c>
      <c r="C5" s="7">
        <v>151.5</v>
      </c>
      <c r="D5" s="7">
        <v>41.3</v>
      </c>
      <c r="E5" s="7">
        <v>58.5</v>
      </c>
      <c r="F5" s="8">
        <v>43834.0</v>
      </c>
      <c r="G5" s="9"/>
      <c r="H5" s="9"/>
      <c r="I5" s="9"/>
      <c r="J5" s="9"/>
      <c r="K5" s="9"/>
      <c r="L5" s="9"/>
      <c r="M5" s="9"/>
      <c r="N5" s="9"/>
    </row>
    <row r="6" ht="15.75" customHeight="1">
      <c r="A6" s="5" t="s">
        <v>10</v>
      </c>
      <c r="B6" s="6">
        <v>12.9</v>
      </c>
      <c r="C6" s="7">
        <v>180.8</v>
      </c>
      <c r="D6" s="7">
        <v>10.8</v>
      </c>
      <c r="E6" s="7">
        <v>58.4</v>
      </c>
      <c r="F6" s="8">
        <v>43835.0</v>
      </c>
      <c r="G6" s="9"/>
      <c r="H6" s="9"/>
      <c r="I6" s="9"/>
      <c r="J6" s="9"/>
      <c r="K6" s="9"/>
      <c r="L6" s="9"/>
      <c r="M6" s="9"/>
      <c r="N6" s="9"/>
    </row>
    <row r="7" ht="15.75" customHeight="1">
      <c r="A7" s="5" t="s">
        <v>11</v>
      </c>
      <c r="B7" s="6">
        <v>7.2</v>
      </c>
      <c r="C7" s="7">
        <v>8.7</v>
      </c>
      <c r="D7" s="7">
        <v>48.9</v>
      </c>
      <c r="E7" s="7">
        <v>75.0</v>
      </c>
      <c r="F7" s="8">
        <v>43836.0</v>
      </c>
      <c r="G7" s="9"/>
      <c r="H7" s="9"/>
      <c r="I7" s="9"/>
      <c r="J7" s="9"/>
      <c r="K7" s="9"/>
      <c r="L7" s="9"/>
      <c r="M7" s="9"/>
      <c r="N7" s="9"/>
    </row>
    <row r="8" ht="15.75" customHeight="1">
      <c r="A8" s="5" t="s">
        <v>12</v>
      </c>
      <c r="B8" s="6">
        <v>11.8</v>
      </c>
      <c r="C8" s="7">
        <v>57.5</v>
      </c>
      <c r="D8" s="7">
        <v>32.8</v>
      </c>
      <c r="E8" s="7">
        <v>23.5</v>
      </c>
      <c r="F8" s="8">
        <v>43837.0</v>
      </c>
      <c r="G8" s="9"/>
      <c r="H8" s="9"/>
      <c r="I8" s="9"/>
      <c r="J8" s="9"/>
      <c r="K8" s="9"/>
      <c r="L8" s="9"/>
      <c r="M8" s="9"/>
      <c r="N8" s="9"/>
    </row>
    <row r="9" ht="15.75" customHeight="1">
      <c r="A9" s="5" t="s">
        <v>13</v>
      </c>
      <c r="B9" s="6">
        <v>13.2</v>
      </c>
      <c r="C9" s="7">
        <v>120.2</v>
      </c>
      <c r="D9" s="7">
        <v>19.6</v>
      </c>
      <c r="E9" s="7">
        <v>11.6</v>
      </c>
      <c r="F9" s="8">
        <v>43838.0</v>
      </c>
      <c r="G9" s="9"/>
      <c r="H9" s="9"/>
      <c r="I9" s="9"/>
      <c r="J9" s="9"/>
      <c r="K9" s="9"/>
      <c r="L9" s="9"/>
      <c r="M9" s="9"/>
      <c r="N9" s="9"/>
    </row>
    <row r="10" ht="15.75" customHeight="1">
      <c r="A10" s="5" t="s">
        <v>14</v>
      </c>
      <c r="B10" s="6">
        <v>4.8</v>
      </c>
      <c r="C10" s="7">
        <v>8.6</v>
      </c>
      <c r="D10" s="7">
        <v>2.1</v>
      </c>
      <c r="E10" s="7">
        <v>1.0</v>
      </c>
      <c r="F10" s="8">
        <v>43839.0</v>
      </c>
      <c r="G10" s="9"/>
      <c r="H10" s="9"/>
      <c r="I10" s="9"/>
      <c r="J10" s="9"/>
      <c r="K10" s="9"/>
      <c r="L10" s="9"/>
      <c r="M10" s="9"/>
      <c r="N10" s="9"/>
    </row>
    <row r="11" ht="15.75" customHeight="1">
      <c r="A11" s="5" t="s">
        <v>15</v>
      </c>
      <c r="B11" s="6">
        <v>10.6</v>
      </c>
      <c r="C11" s="7">
        <v>199.8</v>
      </c>
      <c r="D11" s="7">
        <v>2.6</v>
      </c>
      <c r="E11" s="7">
        <v>21.2</v>
      </c>
      <c r="F11" s="8">
        <v>43840.0</v>
      </c>
      <c r="G11" s="9"/>
      <c r="H11" s="9"/>
      <c r="I11" s="9"/>
      <c r="J11" s="9"/>
      <c r="K11" s="9"/>
      <c r="L11" s="9"/>
      <c r="M11" s="9"/>
      <c r="N11" s="9"/>
    </row>
    <row r="12" ht="15.75" customHeight="1">
      <c r="A12" s="5" t="s">
        <v>16</v>
      </c>
      <c r="B12" s="6">
        <v>8.6</v>
      </c>
      <c r="C12" s="7">
        <v>66.1</v>
      </c>
      <c r="D12" s="7">
        <v>5.8</v>
      </c>
      <c r="E12" s="7">
        <v>24.2</v>
      </c>
      <c r="F12" s="8">
        <v>43841.0</v>
      </c>
      <c r="G12" s="9"/>
      <c r="H12" s="9"/>
      <c r="I12" s="9"/>
      <c r="J12" s="9"/>
      <c r="K12" s="9"/>
      <c r="L12" s="9"/>
      <c r="M12" s="9"/>
      <c r="N12" s="9"/>
    </row>
    <row r="13" ht="15.75" customHeight="1">
      <c r="A13" s="5" t="s">
        <v>17</v>
      </c>
      <c r="B13" s="6">
        <v>17.4</v>
      </c>
      <c r="C13" s="7">
        <v>214.7</v>
      </c>
      <c r="D13" s="7">
        <v>24.0</v>
      </c>
      <c r="E13" s="7">
        <v>4.0</v>
      </c>
      <c r="F13" s="8">
        <v>43842.0</v>
      </c>
      <c r="G13" s="9"/>
      <c r="H13" s="9"/>
      <c r="I13" s="9"/>
      <c r="J13" s="9"/>
      <c r="K13" s="9"/>
      <c r="L13" s="9"/>
      <c r="M13" s="9"/>
      <c r="N13" s="9"/>
    </row>
    <row r="14" ht="15.75" customHeight="1">
      <c r="A14" s="5" t="s">
        <v>18</v>
      </c>
      <c r="B14" s="6">
        <v>9.2</v>
      </c>
      <c r="C14" s="7">
        <v>23.8</v>
      </c>
      <c r="D14" s="7">
        <v>35.1</v>
      </c>
      <c r="E14" s="7">
        <v>65.9</v>
      </c>
      <c r="F14" s="8">
        <v>43843.0</v>
      </c>
      <c r="G14" s="9"/>
      <c r="H14" s="9"/>
      <c r="I14" s="9"/>
      <c r="J14" s="9"/>
      <c r="K14" s="9"/>
      <c r="L14" s="9"/>
      <c r="M14" s="9"/>
      <c r="N14" s="9"/>
    </row>
    <row r="15" ht="15.75" customHeight="1">
      <c r="A15" s="5" t="s">
        <v>19</v>
      </c>
      <c r="B15" s="6">
        <v>9.7</v>
      </c>
      <c r="C15" s="7">
        <v>97.5</v>
      </c>
      <c r="D15" s="7">
        <v>7.6</v>
      </c>
      <c r="E15" s="7">
        <v>7.2</v>
      </c>
      <c r="F15" s="8">
        <v>43844.0</v>
      </c>
      <c r="G15" s="9"/>
      <c r="H15" s="9"/>
      <c r="I15" s="9"/>
      <c r="J15" s="9"/>
      <c r="K15" s="9"/>
      <c r="L15" s="9"/>
      <c r="M15" s="9"/>
      <c r="N15" s="9"/>
    </row>
    <row r="16" ht="15.75" customHeight="1">
      <c r="A16" s="5" t="s">
        <v>20</v>
      </c>
      <c r="B16" s="6">
        <v>19.0</v>
      </c>
      <c r="C16" s="7">
        <v>204.1</v>
      </c>
      <c r="D16" s="7">
        <v>32.9</v>
      </c>
      <c r="E16" s="7">
        <v>46.0</v>
      </c>
      <c r="F16" s="8">
        <v>43845.0</v>
      </c>
      <c r="G16" s="9"/>
      <c r="H16" s="9"/>
      <c r="I16" s="9"/>
      <c r="J16" s="9"/>
      <c r="K16" s="9"/>
      <c r="L16" s="9"/>
      <c r="M16" s="9"/>
      <c r="N16" s="9"/>
    </row>
    <row r="17" ht="15.75" customHeight="1">
      <c r="A17" s="5" t="s">
        <v>21</v>
      </c>
      <c r="B17" s="6">
        <v>22.4</v>
      </c>
      <c r="C17" s="7">
        <v>195.4</v>
      </c>
      <c r="D17" s="7">
        <v>47.7</v>
      </c>
      <c r="E17" s="7">
        <v>52.9</v>
      </c>
      <c r="F17" s="8">
        <v>43846.0</v>
      </c>
      <c r="G17" s="9"/>
      <c r="H17" s="9"/>
      <c r="I17" s="9"/>
      <c r="J17" s="9"/>
      <c r="K17" s="9"/>
      <c r="L17" s="9"/>
      <c r="M17" s="9"/>
      <c r="N17" s="9"/>
    </row>
    <row r="18" ht="15.75" customHeight="1">
      <c r="A18" s="5" t="s">
        <v>22</v>
      </c>
      <c r="B18" s="6">
        <v>12.5</v>
      </c>
      <c r="C18" s="7">
        <v>67.8</v>
      </c>
      <c r="D18" s="7">
        <v>36.6</v>
      </c>
      <c r="E18" s="7">
        <v>114.0</v>
      </c>
      <c r="F18" s="8">
        <v>43847.0</v>
      </c>
      <c r="G18" s="9"/>
      <c r="H18" s="9"/>
      <c r="I18" s="9"/>
      <c r="J18" s="9"/>
      <c r="K18" s="9"/>
      <c r="L18" s="9"/>
      <c r="M18" s="9"/>
      <c r="N18" s="9"/>
    </row>
    <row r="19" ht="15.75" customHeight="1">
      <c r="A19" s="5" t="s">
        <v>23</v>
      </c>
      <c r="B19" s="6">
        <v>24.4</v>
      </c>
      <c r="C19" s="7">
        <v>281.4</v>
      </c>
      <c r="D19" s="7">
        <v>39.6</v>
      </c>
      <c r="E19" s="7">
        <v>55.8</v>
      </c>
      <c r="F19" s="8">
        <v>43848.0</v>
      </c>
      <c r="G19" s="9"/>
      <c r="H19" s="9"/>
      <c r="I19" s="9"/>
      <c r="J19" s="9"/>
      <c r="K19" s="9"/>
      <c r="L19" s="9"/>
      <c r="M19" s="9"/>
      <c r="N19" s="9"/>
    </row>
    <row r="20" ht="15.75" customHeight="1">
      <c r="A20" s="5" t="s">
        <v>24</v>
      </c>
      <c r="B20" s="6">
        <v>11.3</v>
      </c>
      <c r="C20" s="7">
        <v>69.2</v>
      </c>
      <c r="D20" s="7">
        <v>20.5</v>
      </c>
      <c r="E20" s="7">
        <v>18.3</v>
      </c>
      <c r="F20" s="8">
        <v>43849.0</v>
      </c>
      <c r="G20" s="9"/>
      <c r="H20" s="9"/>
      <c r="I20" s="9"/>
      <c r="J20" s="9"/>
      <c r="K20" s="9"/>
      <c r="L20" s="9"/>
      <c r="M20" s="9"/>
      <c r="N20" s="9"/>
    </row>
    <row r="21" ht="15.75" customHeight="1">
      <c r="A21" s="5" t="s">
        <v>25</v>
      </c>
      <c r="B21" s="6">
        <v>14.6</v>
      </c>
      <c r="C21" s="7">
        <v>147.3</v>
      </c>
      <c r="D21" s="7">
        <v>23.9</v>
      </c>
      <c r="E21" s="7">
        <v>19.1</v>
      </c>
      <c r="F21" s="8">
        <v>43850.0</v>
      </c>
      <c r="G21" s="9"/>
      <c r="H21" s="9"/>
      <c r="I21" s="9"/>
      <c r="J21" s="9"/>
      <c r="K21" s="9"/>
      <c r="L21" s="9"/>
      <c r="M21" s="9"/>
      <c r="N21" s="9"/>
    </row>
    <row r="22" ht="15.75" customHeight="1">
      <c r="A22" s="5" t="s">
        <v>26</v>
      </c>
      <c r="B22" s="6">
        <v>18.0</v>
      </c>
      <c r="C22" s="7">
        <v>218.4</v>
      </c>
      <c r="D22" s="7">
        <v>27.7</v>
      </c>
      <c r="E22" s="7">
        <v>53.4</v>
      </c>
      <c r="F22" s="8">
        <v>43851.0</v>
      </c>
      <c r="G22" s="9"/>
      <c r="H22" s="9"/>
      <c r="I22" s="9"/>
      <c r="J22" s="9"/>
      <c r="K22" s="9"/>
      <c r="L22" s="9"/>
      <c r="M22" s="9"/>
      <c r="N22" s="9"/>
    </row>
    <row r="23" ht="15.75" customHeight="1">
      <c r="A23" s="5" t="s">
        <v>27</v>
      </c>
      <c r="B23" s="6">
        <v>12.5</v>
      </c>
      <c r="C23" s="7">
        <v>237.4</v>
      </c>
      <c r="D23" s="7">
        <v>5.1</v>
      </c>
      <c r="E23" s="7">
        <v>23.5</v>
      </c>
      <c r="F23" s="8">
        <v>43852.0</v>
      </c>
      <c r="G23" s="9"/>
      <c r="H23" s="9"/>
      <c r="I23" s="9"/>
      <c r="J23" s="9"/>
      <c r="K23" s="9"/>
      <c r="L23" s="9"/>
      <c r="M23" s="9"/>
      <c r="N23" s="9"/>
    </row>
    <row r="24" ht="15.75" customHeight="1">
      <c r="A24" s="5" t="s">
        <v>28</v>
      </c>
      <c r="B24" s="6">
        <v>5.6</v>
      </c>
      <c r="C24" s="7">
        <v>13.2</v>
      </c>
      <c r="D24" s="7">
        <v>15.9</v>
      </c>
      <c r="E24" s="7">
        <v>49.6</v>
      </c>
      <c r="F24" s="8">
        <v>43853.0</v>
      </c>
      <c r="G24" s="9"/>
      <c r="H24" s="9"/>
      <c r="I24" s="9"/>
      <c r="J24" s="9"/>
      <c r="K24" s="9"/>
      <c r="L24" s="9"/>
      <c r="M24" s="9"/>
      <c r="N24" s="9"/>
    </row>
    <row r="25" ht="15.75" customHeight="1">
      <c r="A25" s="5" t="s">
        <v>29</v>
      </c>
      <c r="B25" s="6">
        <v>15.5</v>
      </c>
      <c r="C25" s="7">
        <v>228.3</v>
      </c>
      <c r="D25" s="7">
        <v>16.9</v>
      </c>
      <c r="E25" s="7">
        <v>26.2</v>
      </c>
      <c r="F25" s="8">
        <v>43854.0</v>
      </c>
      <c r="G25" s="9"/>
      <c r="H25" s="9"/>
      <c r="I25" s="9"/>
      <c r="J25" s="9"/>
      <c r="K25" s="9"/>
      <c r="L25" s="9"/>
      <c r="M25" s="9"/>
      <c r="N25" s="9"/>
    </row>
    <row r="26" ht="15.75" customHeight="1">
      <c r="A26" s="5" t="s">
        <v>30</v>
      </c>
      <c r="B26" s="6">
        <v>9.7</v>
      </c>
      <c r="C26" s="7">
        <v>62.3</v>
      </c>
      <c r="D26" s="7">
        <v>12.6</v>
      </c>
      <c r="E26" s="7">
        <v>18.3</v>
      </c>
      <c r="F26" s="8">
        <v>43855.0</v>
      </c>
      <c r="G26" s="9"/>
      <c r="H26" s="9"/>
      <c r="I26" s="9"/>
      <c r="J26" s="9"/>
      <c r="K26" s="9"/>
      <c r="L26" s="9"/>
      <c r="M26" s="9"/>
      <c r="N26" s="9"/>
    </row>
    <row r="27" ht="15.75" customHeight="1">
      <c r="A27" s="5" t="s">
        <v>31</v>
      </c>
      <c r="B27" s="6">
        <v>12.0</v>
      </c>
      <c r="C27" s="7">
        <v>262.9</v>
      </c>
      <c r="D27" s="7">
        <v>3.5</v>
      </c>
      <c r="E27" s="7">
        <v>19.5</v>
      </c>
      <c r="F27" s="8">
        <v>43856.0</v>
      </c>
      <c r="G27" s="9"/>
      <c r="H27" s="9"/>
      <c r="I27" s="9"/>
      <c r="J27" s="9"/>
      <c r="K27" s="9"/>
      <c r="L27" s="9"/>
      <c r="M27" s="9"/>
      <c r="N27" s="9"/>
    </row>
    <row r="28" ht="15.75" customHeight="1">
      <c r="A28" s="5" t="s">
        <v>32</v>
      </c>
      <c r="B28" s="6">
        <v>15.0</v>
      </c>
      <c r="C28" s="7">
        <v>142.9</v>
      </c>
      <c r="D28" s="7">
        <v>29.3</v>
      </c>
      <c r="E28" s="7">
        <v>12.6</v>
      </c>
      <c r="F28" s="8">
        <v>43857.0</v>
      </c>
      <c r="G28" s="9"/>
      <c r="H28" s="9"/>
      <c r="I28" s="9"/>
      <c r="J28" s="9"/>
      <c r="K28" s="9"/>
      <c r="L28" s="9"/>
      <c r="M28" s="9"/>
      <c r="N28" s="9"/>
    </row>
    <row r="29" ht="15.75" customHeight="1">
      <c r="A29" s="5" t="s">
        <v>33</v>
      </c>
      <c r="B29" s="6">
        <v>15.9</v>
      </c>
      <c r="C29" s="7">
        <v>240.1</v>
      </c>
      <c r="D29" s="7">
        <v>16.7</v>
      </c>
      <c r="E29" s="7">
        <v>22.9</v>
      </c>
      <c r="F29" s="8">
        <v>43858.0</v>
      </c>
      <c r="G29" s="9"/>
      <c r="H29" s="9"/>
      <c r="I29" s="9"/>
      <c r="J29" s="9"/>
      <c r="K29" s="9"/>
      <c r="L29" s="9"/>
      <c r="M29" s="9"/>
      <c r="N29" s="9"/>
    </row>
    <row r="30" ht="15.75" customHeight="1">
      <c r="A30" s="5" t="s">
        <v>34</v>
      </c>
      <c r="B30" s="6">
        <v>18.9</v>
      </c>
      <c r="C30" s="7">
        <v>248.8</v>
      </c>
      <c r="D30" s="7">
        <v>27.1</v>
      </c>
      <c r="E30" s="7">
        <v>22.9</v>
      </c>
      <c r="F30" s="8">
        <v>43859.0</v>
      </c>
      <c r="G30" s="9"/>
      <c r="H30" s="9"/>
      <c r="I30" s="9"/>
      <c r="J30" s="9"/>
      <c r="K30" s="9"/>
      <c r="L30" s="9"/>
      <c r="M30" s="9"/>
      <c r="N30" s="9"/>
    </row>
    <row r="31" ht="15.75" customHeight="1">
      <c r="A31" s="5" t="s">
        <v>35</v>
      </c>
      <c r="B31" s="6">
        <v>10.5</v>
      </c>
      <c r="C31" s="7">
        <v>70.6</v>
      </c>
      <c r="D31" s="7">
        <v>16.0</v>
      </c>
      <c r="E31" s="7">
        <v>40.8</v>
      </c>
      <c r="F31" s="8">
        <v>43860.0</v>
      </c>
      <c r="G31" s="9"/>
      <c r="H31" s="9"/>
      <c r="I31" s="9"/>
      <c r="J31" s="9"/>
      <c r="K31" s="9"/>
      <c r="L31" s="9"/>
      <c r="M31" s="9"/>
      <c r="N31" s="9"/>
    </row>
    <row r="32" ht="15.75" customHeight="1">
      <c r="A32" s="10"/>
      <c r="B32" s="9"/>
      <c r="C32" s="9"/>
      <c r="D32" s="9"/>
      <c r="E32" s="9"/>
      <c r="F32" s="11"/>
      <c r="G32" s="9"/>
      <c r="H32" s="9"/>
      <c r="I32" s="9"/>
      <c r="J32" s="9"/>
      <c r="K32" s="9"/>
      <c r="L32" s="9"/>
      <c r="M32" s="9"/>
      <c r="N32" s="9"/>
    </row>
    <row r="33" ht="15.75" customHeight="1">
      <c r="A33" s="10"/>
      <c r="B33" s="9"/>
      <c r="C33" s="9"/>
      <c r="D33" s="9"/>
      <c r="E33" s="9"/>
      <c r="F33" s="11"/>
      <c r="G33" s="9"/>
      <c r="H33" s="9"/>
      <c r="I33" s="9"/>
      <c r="J33" s="9"/>
      <c r="K33" s="9"/>
      <c r="L33" s="9"/>
      <c r="M33" s="9"/>
      <c r="N33" s="9"/>
    </row>
    <row r="34" ht="15.75" customHeight="1">
      <c r="A34" s="10"/>
      <c r="B34" s="9"/>
      <c r="C34" s="9"/>
      <c r="D34" s="9"/>
      <c r="E34" s="9"/>
      <c r="F34" s="11"/>
      <c r="G34" s="9"/>
      <c r="H34" s="9"/>
      <c r="I34" s="9"/>
      <c r="J34" s="9"/>
      <c r="K34" s="9"/>
      <c r="L34" s="9"/>
      <c r="M34" s="9"/>
      <c r="N34" s="9"/>
    </row>
    <row r="35" ht="15.75" customHeight="1">
      <c r="A35" s="10"/>
      <c r="B35" s="9"/>
      <c r="C35" s="9"/>
      <c r="D35" s="9"/>
      <c r="E35" s="9"/>
      <c r="F35" s="11"/>
      <c r="G35" s="9"/>
      <c r="H35" s="9"/>
      <c r="I35" s="9"/>
      <c r="J35" s="9"/>
      <c r="K35" s="9"/>
      <c r="L35" s="9"/>
      <c r="M35" s="9"/>
      <c r="N35" s="9"/>
    </row>
    <row r="36" ht="15.75" customHeight="1">
      <c r="A36" s="10"/>
      <c r="B36" s="9"/>
      <c r="C36" s="9"/>
      <c r="D36" s="9"/>
      <c r="E36" s="9"/>
      <c r="F36" s="11"/>
      <c r="G36" s="9"/>
      <c r="H36" s="9"/>
      <c r="I36" s="9"/>
      <c r="J36" s="9"/>
      <c r="K36" s="9"/>
      <c r="L36" s="9"/>
      <c r="M36" s="9"/>
      <c r="N36" s="9"/>
    </row>
    <row r="37" ht="15.75" customHeight="1">
      <c r="A37" s="10"/>
      <c r="B37" s="9"/>
      <c r="C37" s="9"/>
      <c r="D37" s="9"/>
      <c r="E37" s="9"/>
      <c r="F37" s="11"/>
      <c r="G37" s="9"/>
      <c r="H37" s="9"/>
      <c r="I37" s="9"/>
      <c r="J37" s="9"/>
      <c r="K37" s="9"/>
      <c r="L37" s="9"/>
      <c r="M37" s="9"/>
      <c r="N37" s="9"/>
    </row>
    <row r="38" ht="15.75" customHeight="1">
      <c r="A38" s="10"/>
      <c r="B38" s="9"/>
      <c r="C38" s="9"/>
      <c r="D38" s="9"/>
      <c r="E38" s="9"/>
      <c r="F38" s="11"/>
      <c r="G38" s="9"/>
      <c r="H38" s="9"/>
      <c r="I38" s="9"/>
      <c r="J38" s="9"/>
      <c r="K38" s="9"/>
      <c r="L38" s="9"/>
      <c r="M38" s="9"/>
      <c r="N38" s="9"/>
    </row>
    <row r="39" ht="15.75" customHeight="1">
      <c r="A39" s="10"/>
      <c r="B39" s="9"/>
      <c r="C39" s="9"/>
      <c r="D39" s="9"/>
      <c r="E39" s="9"/>
      <c r="F39" s="11"/>
      <c r="G39" s="9"/>
      <c r="H39" s="9"/>
      <c r="I39" s="9"/>
      <c r="J39" s="9"/>
      <c r="K39" s="9"/>
      <c r="L39" s="9"/>
      <c r="M39" s="9"/>
      <c r="N39" s="9"/>
    </row>
    <row r="40" ht="15.75" customHeight="1">
      <c r="A40" s="10"/>
      <c r="B40" s="9"/>
      <c r="C40" s="9"/>
      <c r="D40" s="9"/>
      <c r="E40" s="9"/>
      <c r="F40" s="11"/>
      <c r="G40" s="9"/>
      <c r="H40" s="9"/>
      <c r="I40" s="9"/>
      <c r="J40" s="9"/>
      <c r="K40" s="9"/>
      <c r="L40" s="9"/>
      <c r="M40" s="9"/>
      <c r="N40" s="9"/>
    </row>
    <row r="41" ht="15.75" customHeight="1">
      <c r="A41" s="10"/>
      <c r="B41" s="9"/>
      <c r="C41" s="9"/>
      <c r="D41" s="9"/>
      <c r="E41" s="9"/>
      <c r="F41" s="11"/>
      <c r="G41" s="9"/>
      <c r="H41" s="9"/>
      <c r="I41" s="9"/>
      <c r="J41" s="9"/>
      <c r="K41" s="9"/>
      <c r="L41" s="9"/>
      <c r="M41" s="9"/>
      <c r="N41" s="9"/>
    </row>
    <row r="42" ht="15.75" customHeight="1">
      <c r="A42" s="10"/>
      <c r="B42" s="9"/>
      <c r="C42" s="9"/>
      <c r="D42" s="9"/>
      <c r="E42" s="9"/>
      <c r="F42" s="11"/>
      <c r="G42" s="9"/>
      <c r="H42" s="9"/>
      <c r="I42" s="9"/>
      <c r="J42" s="9"/>
      <c r="K42" s="9"/>
      <c r="L42" s="9"/>
      <c r="M42" s="9"/>
      <c r="N42" s="9"/>
    </row>
    <row r="43" ht="15.75" customHeight="1">
      <c r="A43" s="10"/>
      <c r="B43" s="9"/>
      <c r="C43" s="9"/>
      <c r="D43" s="9"/>
      <c r="E43" s="9"/>
      <c r="F43" s="11"/>
      <c r="G43" s="9"/>
      <c r="H43" s="9"/>
      <c r="I43" s="9"/>
      <c r="J43" s="9"/>
      <c r="K43" s="9"/>
      <c r="L43" s="9"/>
      <c r="M43" s="9"/>
      <c r="N43" s="9"/>
    </row>
    <row r="44" ht="15.75" customHeight="1">
      <c r="A44" s="10"/>
      <c r="B44" s="9"/>
      <c r="C44" s="9"/>
      <c r="D44" s="9"/>
      <c r="E44" s="9"/>
      <c r="F44" s="11"/>
      <c r="G44" s="9"/>
      <c r="H44" s="9"/>
      <c r="I44" s="9"/>
      <c r="J44" s="9"/>
      <c r="K44" s="9"/>
      <c r="L44" s="9"/>
      <c r="M44" s="9"/>
      <c r="N44" s="9"/>
    </row>
    <row r="45" ht="15.75" customHeight="1">
      <c r="A45" s="10"/>
      <c r="B45" s="9"/>
      <c r="C45" s="9"/>
      <c r="D45" s="9"/>
      <c r="E45" s="9"/>
      <c r="F45" s="11"/>
      <c r="G45" s="9"/>
      <c r="H45" s="9"/>
      <c r="I45" s="9"/>
      <c r="J45" s="9"/>
      <c r="K45" s="9"/>
      <c r="L45" s="9"/>
      <c r="M45" s="9"/>
      <c r="N45" s="9"/>
    </row>
    <row r="46" ht="15.75" customHeight="1">
      <c r="A46" s="10"/>
      <c r="B46" s="9"/>
      <c r="C46" s="9"/>
      <c r="D46" s="9"/>
      <c r="E46" s="9"/>
      <c r="F46" s="11"/>
      <c r="G46" s="9"/>
      <c r="H46" s="9"/>
      <c r="I46" s="9"/>
      <c r="J46" s="9"/>
      <c r="K46" s="9"/>
      <c r="L46" s="9"/>
      <c r="M46" s="9"/>
      <c r="N46" s="9"/>
    </row>
    <row r="47" ht="15.75" customHeight="1">
      <c r="A47" s="10"/>
      <c r="B47" s="9"/>
      <c r="C47" s="9"/>
      <c r="D47" s="9"/>
      <c r="E47" s="9"/>
      <c r="F47" s="11"/>
      <c r="G47" s="9"/>
      <c r="H47" s="9"/>
      <c r="I47" s="9"/>
      <c r="J47" s="9"/>
      <c r="K47" s="9"/>
      <c r="L47" s="9"/>
      <c r="M47" s="9"/>
      <c r="N47" s="9"/>
    </row>
    <row r="48" ht="15.75" customHeight="1">
      <c r="A48" s="10"/>
      <c r="B48" s="9"/>
      <c r="C48" s="9"/>
      <c r="D48" s="9"/>
      <c r="E48" s="9"/>
      <c r="F48" s="11"/>
      <c r="G48" s="9"/>
      <c r="H48" s="9"/>
      <c r="I48" s="9"/>
      <c r="J48" s="9"/>
      <c r="K48" s="9"/>
      <c r="L48" s="9"/>
      <c r="M48" s="9"/>
      <c r="N48" s="9"/>
    </row>
    <row r="49" ht="15.75" customHeight="1">
      <c r="A49" s="10"/>
      <c r="B49" s="9"/>
      <c r="C49" s="9"/>
      <c r="D49" s="9"/>
      <c r="E49" s="9"/>
      <c r="F49" s="11"/>
      <c r="G49" s="9"/>
      <c r="H49" s="9"/>
      <c r="I49" s="9"/>
      <c r="J49" s="9"/>
      <c r="K49" s="9"/>
      <c r="L49" s="9"/>
      <c r="M49" s="9"/>
      <c r="N49" s="9"/>
    </row>
    <row r="50" ht="15.75" customHeight="1">
      <c r="A50" s="10"/>
      <c r="B50" s="9"/>
      <c r="C50" s="9"/>
      <c r="D50" s="9"/>
      <c r="E50" s="9"/>
      <c r="F50" s="11"/>
      <c r="G50" s="9"/>
      <c r="H50" s="9"/>
      <c r="I50" s="9"/>
      <c r="J50" s="9"/>
      <c r="K50" s="9"/>
      <c r="L50" s="9"/>
      <c r="M50" s="9"/>
      <c r="N50" s="9"/>
    </row>
    <row r="51" ht="15.75" customHeight="1">
      <c r="A51" s="10"/>
      <c r="B51" s="9"/>
      <c r="C51" s="9"/>
      <c r="D51" s="9"/>
      <c r="E51" s="9"/>
      <c r="F51" s="11"/>
      <c r="G51" s="9"/>
      <c r="H51" s="9"/>
      <c r="I51" s="9"/>
      <c r="J51" s="9"/>
      <c r="K51" s="9"/>
      <c r="L51" s="9"/>
      <c r="M51" s="9"/>
      <c r="N51" s="9"/>
    </row>
    <row r="52" ht="15.75" customHeight="1">
      <c r="A52" s="10"/>
      <c r="B52" s="9"/>
      <c r="C52" s="9"/>
      <c r="D52" s="9"/>
      <c r="E52" s="9"/>
      <c r="F52" s="11"/>
      <c r="G52" s="9"/>
      <c r="H52" s="9"/>
      <c r="I52" s="9"/>
      <c r="J52" s="9"/>
      <c r="K52" s="9"/>
      <c r="L52" s="9"/>
      <c r="M52" s="9"/>
      <c r="N52" s="9"/>
    </row>
    <row r="53" ht="15.75" customHeight="1">
      <c r="A53" s="10"/>
      <c r="B53" s="9"/>
      <c r="C53" s="9"/>
      <c r="D53" s="9"/>
      <c r="E53" s="9"/>
      <c r="F53" s="11"/>
      <c r="G53" s="9"/>
      <c r="H53" s="9"/>
      <c r="I53" s="9"/>
      <c r="J53" s="9"/>
      <c r="K53" s="9"/>
      <c r="L53" s="9"/>
      <c r="M53" s="9"/>
      <c r="N53" s="9"/>
    </row>
    <row r="54" ht="15.75" customHeight="1">
      <c r="A54" s="10"/>
      <c r="B54" s="9"/>
      <c r="C54" s="9"/>
      <c r="D54" s="9"/>
      <c r="E54" s="9"/>
      <c r="F54" s="11"/>
      <c r="G54" s="9"/>
      <c r="H54" s="9"/>
      <c r="I54" s="9"/>
      <c r="J54" s="9"/>
      <c r="K54" s="9"/>
      <c r="L54" s="9"/>
      <c r="M54" s="9"/>
      <c r="N54" s="9"/>
    </row>
    <row r="55" ht="15.75" customHeight="1">
      <c r="A55" s="10"/>
      <c r="B55" s="9"/>
      <c r="C55" s="9"/>
      <c r="D55" s="9"/>
      <c r="E55" s="9"/>
      <c r="F55" s="11"/>
      <c r="G55" s="9"/>
      <c r="H55" s="9"/>
      <c r="I55" s="9"/>
      <c r="J55" s="9"/>
      <c r="K55" s="9"/>
      <c r="L55" s="9"/>
      <c r="M55" s="9"/>
      <c r="N55" s="9"/>
    </row>
    <row r="56" ht="15.75" customHeight="1">
      <c r="A56" s="10"/>
      <c r="B56" s="9"/>
      <c r="C56" s="9"/>
      <c r="D56" s="9"/>
      <c r="E56" s="9"/>
      <c r="F56" s="11"/>
      <c r="G56" s="9"/>
      <c r="H56" s="9"/>
      <c r="I56" s="9"/>
      <c r="J56" s="9"/>
      <c r="K56" s="9"/>
      <c r="L56" s="9"/>
      <c r="M56" s="9"/>
      <c r="N56" s="9"/>
    </row>
    <row r="57" ht="15.75" customHeight="1">
      <c r="A57" s="10"/>
      <c r="B57" s="9"/>
      <c r="C57" s="9"/>
      <c r="D57" s="9"/>
      <c r="E57" s="9"/>
      <c r="F57" s="11"/>
      <c r="G57" s="9"/>
      <c r="H57" s="9"/>
      <c r="I57" s="9"/>
      <c r="J57" s="9"/>
      <c r="K57" s="9"/>
      <c r="L57" s="9"/>
      <c r="M57" s="9"/>
      <c r="N57" s="9"/>
    </row>
    <row r="58" ht="15.75" customHeight="1">
      <c r="A58" s="10"/>
      <c r="B58" s="9"/>
      <c r="C58" s="9"/>
      <c r="D58" s="9"/>
      <c r="E58" s="9"/>
      <c r="F58" s="11"/>
      <c r="G58" s="9"/>
      <c r="H58" s="9"/>
      <c r="I58" s="9"/>
      <c r="J58" s="9"/>
      <c r="K58" s="9"/>
      <c r="L58" s="9"/>
      <c r="M58" s="9"/>
      <c r="N58" s="9"/>
    </row>
    <row r="59" ht="15.75" customHeight="1">
      <c r="A59" s="10"/>
      <c r="B59" s="9"/>
      <c r="C59" s="9"/>
      <c r="D59" s="9"/>
      <c r="E59" s="9"/>
      <c r="F59" s="11"/>
      <c r="G59" s="9"/>
      <c r="H59" s="9"/>
      <c r="I59" s="9"/>
      <c r="J59" s="9"/>
      <c r="K59" s="9"/>
      <c r="L59" s="9"/>
      <c r="M59" s="9"/>
      <c r="N59" s="9"/>
    </row>
    <row r="60" ht="15.75" customHeight="1">
      <c r="A60" s="10"/>
      <c r="B60" s="9"/>
      <c r="C60" s="9"/>
      <c r="D60" s="9"/>
      <c r="E60" s="9"/>
      <c r="F60" s="11"/>
      <c r="G60" s="9"/>
      <c r="H60" s="9"/>
      <c r="I60" s="9"/>
      <c r="J60" s="9"/>
      <c r="K60" s="9"/>
      <c r="L60" s="9"/>
      <c r="M60" s="9"/>
      <c r="N60" s="9"/>
    </row>
    <row r="61" ht="15.75" customHeight="1">
      <c r="A61" s="10"/>
      <c r="B61" s="9"/>
      <c r="C61" s="9"/>
      <c r="D61" s="9"/>
      <c r="E61" s="9"/>
      <c r="F61" s="11"/>
      <c r="G61" s="9"/>
      <c r="H61" s="9"/>
      <c r="I61" s="9"/>
      <c r="J61" s="9"/>
      <c r="K61" s="9"/>
      <c r="L61" s="9"/>
      <c r="M61" s="9"/>
      <c r="N61" s="9"/>
    </row>
    <row r="62" ht="15.75" customHeight="1">
      <c r="A62" s="10"/>
      <c r="B62" s="9"/>
      <c r="C62" s="9"/>
      <c r="D62" s="9"/>
      <c r="E62" s="9"/>
      <c r="F62" s="11"/>
      <c r="G62" s="9"/>
      <c r="H62" s="9"/>
      <c r="I62" s="9"/>
      <c r="J62" s="9"/>
      <c r="K62" s="9"/>
      <c r="L62" s="9"/>
      <c r="M62" s="9"/>
      <c r="N62" s="9"/>
    </row>
    <row r="63" ht="15.75" customHeight="1">
      <c r="A63" s="10"/>
      <c r="B63" s="9"/>
      <c r="C63" s="9"/>
      <c r="D63" s="9"/>
      <c r="E63" s="9"/>
      <c r="F63" s="11"/>
      <c r="G63" s="9"/>
      <c r="H63" s="9"/>
      <c r="I63" s="9"/>
      <c r="J63" s="9"/>
      <c r="K63" s="9"/>
      <c r="L63" s="9"/>
      <c r="M63" s="9"/>
      <c r="N63" s="9"/>
    </row>
    <row r="64" ht="15.75" customHeight="1">
      <c r="A64" s="10"/>
      <c r="B64" s="9"/>
      <c r="C64" s="9"/>
      <c r="D64" s="9"/>
      <c r="E64" s="9"/>
      <c r="F64" s="11"/>
      <c r="G64" s="9"/>
      <c r="H64" s="9"/>
      <c r="I64" s="9"/>
      <c r="J64" s="9"/>
      <c r="K64" s="9"/>
      <c r="L64" s="9"/>
      <c r="M64" s="9"/>
      <c r="N64" s="9"/>
    </row>
    <row r="65" ht="15.75" customHeight="1">
      <c r="A65" s="10"/>
      <c r="B65" s="9"/>
      <c r="C65" s="9"/>
      <c r="D65" s="9"/>
      <c r="E65" s="9"/>
      <c r="F65" s="11"/>
      <c r="G65" s="9"/>
      <c r="H65" s="9"/>
      <c r="I65" s="9"/>
      <c r="J65" s="9"/>
      <c r="K65" s="9"/>
      <c r="L65" s="9"/>
      <c r="M65" s="9"/>
      <c r="N65" s="9"/>
    </row>
    <row r="66" ht="15.75" customHeight="1">
      <c r="A66" s="10"/>
      <c r="B66" s="9"/>
      <c r="C66" s="9"/>
      <c r="D66" s="9"/>
      <c r="E66" s="9"/>
      <c r="F66" s="11"/>
      <c r="G66" s="9"/>
      <c r="H66" s="9"/>
      <c r="I66" s="9"/>
      <c r="J66" s="9"/>
      <c r="K66" s="9"/>
      <c r="L66" s="9"/>
      <c r="M66" s="9"/>
      <c r="N66" s="9"/>
    </row>
    <row r="67" ht="15.75" customHeight="1">
      <c r="A67" s="10"/>
      <c r="B67" s="9"/>
      <c r="C67" s="9"/>
      <c r="D67" s="9"/>
      <c r="E67" s="9"/>
      <c r="F67" s="11"/>
      <c r="G67" s="9"/>
      <c r="H67" s="9"/>
      <c r="I67" s="9"/>
      <c r="J67" s="9"/>
      <c r="K67" s="9"/>
      <c r="L67" s="9"/>
      <c r="M67" s="9"/>
      <c r="N67" s="9"/>
    </row>
    <row r="68" ht="15.75" customHeight="1">
      <c r="A68" s="10"/>
      <c r="B68" s="9"/>
      <c r="C68" s="9"/>
      <c r="D68" s="9"/>
      <c r="E68" s="9"/>
      <c r="F68" s="11"/>
      <c r="G68" s="9"/>
      <c r="H68" s="9"/>
      <c r="I68" s="9"/>
      <c r="J68" s="9"/>
      <c r="K68" s="9"/>
      <c r="L68" s="9"/>
      <c r="M68" s="9"/>
      <c r="N68" s="9"/>
    </row>
    <row r="69" ht="15.75" customHeight="1">
      <c r="A69" s="10"/>
      <c r="B69" s="9"/>
      <c r="C69" s="9"/>
      <c r="D69" s="9"/>
      <c r="E69" s="9"/>
      <c r="F69" s="11"/>
      <c r="G69" s="9"/>
      <c r="H69" s="9"/>
      <c r="I69" s="9"/>
      <c r="J69" s="9"/>
      <c r="K69" s="9"/>
      <c r="L69" s="9"/>
      <c r="M69" s="9"/>
      <c r="N69" s="9"/>
    </row>
    <row r="70" ht="15.75" customHeight="1">
      <c r="A70" s="10"/>
      <c r="B70" s="9"/>
      <c r="C70" s="9"/>
      <c r="D70" s="9"/>
      <c r="E70" s="9"/>
      <c r="F70" s="11"/>
      <c r="G70" s="9"/>
      <c r="H70" s="9"/>
      <c r="I70" s="9"/>
      <c r="J70" s="9"/>
      <c r="K70" s="9"/>
      <c r="L70" s="9"/>
      <c r="M70" s="9"/>
      <c r="N70" s="9"/>
    </row>
    <row r="71" ht="15.75" customHeight="1">
      <c r="A71" s="10"/>
      <c r="B71" s="9"/>
      <c r="C71" s="9"/>
      <c r="D71" s="9"/>
      <c r="E71" s="9"/>
      <c r="F71" s="11"/>
      <c r="G71" s="9"/>
      <c r="H71" s="9"/>
      <c r="I71" s="9"/>
      <c r="J71" s="9"/>
      <c r="K71" s="9"/>
      <c r="L71" s="9"/>
      <c r="M71" s="9"/>
      <c r="N71" s="9"/>
    </row>
    <row r="72" ht="15.75" customHeight="1">
      <c r="A72" s="10"/>
      <c r="B72" s="9"/>
      <c r="C72" s="9"/>
      <c r="D72" s="9"/>
      <c r="E72" s="9"/>
      <c r="F72" s="11"/>
      <c r="G72" s="9"/>
      <c r="H72" s="9"/>
      <c r="I72" s="9"/>
      <c r="J72" s="9"/>
      <c r="K72" s="9"/>
      <c r="L72" s="9"/>
      <c r="M72" s="9"/>
      <c r="N72" s="9"/>
    </row>
    <row r="73" ht="15.75" customHeight="1">
      <c r="A73" s="10"/>
      <c r="B73" s="9"/>
      <c r="C73" s="9"/>
      <c r="D73" s="9"/>
      <c r="E73" s="9"/>
      <c r="F73" s="11"/>
      <c r="G73" s="9"/>
      <c r="H73" s="9"/>
      <c r="I73" s="9"/>
      <c r="J73" s="9"/>
      <c r="K73" s="9"/>
      <c r="L73" s="9"/>
      <c r="M73" s="9"/>
      <c r="N73" s="9"/>
    </row>
    <row r="74" ht="15.75" customHeight="1">
      <c r="A74" s="10"/>
      <c r="B74" s="9"/>
      <c r="C74" s="9"/>
      <c r="D74" s="9"/>
      <c r="E74" s="9"/>
      <c r="F74" s="11"/>
      <c r="G74" s="9"/>
      <c r="H74" s="9"/>
      <c r="I74" s="9"/>
      <c r="J74" s="9"/>
      <c r="K74" s="9"/>
      <c r="L74" s="9"/>
      <c r="M74" s="9"/>
      <c r="N74" s="9"/>
    </row>
    <row r="75" ht="15.75" customHeight="1">
      <c r="A75" s="10"/>
      <c r="B75" s="9"/>
      <c r="C75" s="9"/>
      <c r="D75" s="9"/>
      <c r="E75" s="9"/>
      <c r="F75" s="11"/>
      <c r="G75" s="9"/>
      <c r="H75" s="9"/>
      <c r="I75" s="9"/>
      <c r="J75" s="9"/>
      <c r="K75" s="9"/>
      <c r="L75" s="9"/>
      <c r="M75" s="9"/>
      <c r="N75" s="9"/>
    </row>
    <row r="76" ht="15.75" customHeight="1">
      <c r="A76" s="10"/>
      <c r="B76" s="9"/>
      <c r="C76" s="9"/>
      <c r="D76" s="9"/>
      <c r="E76" s="9"/>
      <c r="F76" s="11"/>
      <c r="G76" s="9"/>
      <c r="H76" s="9"/>
      <c r="I76" s="9"/>
      <c r="J76" s="9"/>
      <c r="K76" s="9"/>
      <c r="L76" s="9"/>
      <c r="M76" s="9"/>
      <c r="N76" s="9"/>
    </row>
    <row r="77" ht="15.75" customHeight="1">
      <c r="A77" s="10"/>
      <c r="B77" s="9"/>
      <c r="C77" s="9"/>
      <c r="D77" s="9"/>
      <c r="E77" s="9"/>
      <c r="F77" s="11"/>
      <c r="G77" s="9"/>
      <c r="H77" s="9"/>
      <c r="I77" s="9"/>
      <c r="J77" s="9"/>
      <c r="K77" s="9"/>
      <c r="L77" s="9"/>
      <c r="M77" s="9"/>
      <c r="N77" s="9"/>
    </row>
    <row r="78" ht="15.75" customHeight="1">
      <c r="A78" s="10"/>
      <c r="B78" s="9"/>
      <c r="C78" s="9"/>
      <c r="D78" s="9"/>
      <c r="E78" s="9"/>
      <c r="F78" s="11"/>
      <c r="G78" s="9"/>
      <c r="H78" s="9"/>
      <c r="I78" s="9"/>
      <c r="J78" s="9"/>
      <c r="K78" s="9"/>
      <c r="L78" s="9"/>
      <c r="M78" s="9"/>
      <c r="N78" s="9"/>
    </row>
    <row r="79" ht="15.75" customHeight="1">
      <c r="A79" s="10"/>
      <c r="B79" s="9"/>
      <c r="C79" s="9"/>
      <c r="D79" s="9"/>
      <c r="E79" s="9"/>
      <c r="F79" s="11"/>
      <c r="G79" s="9"/>
      <c r="H79" s="9"/>
      <c r="I79" s="9"/>
      <c r="J79" s="9"/>
      <c r="K79" s="9"/>
      <c r="L79" s="9"/>
      <c r="M79" s="9"/>
      <c r="N79" s="9"/>
    </row>
    <row r="80" ht="15.75" customHeight="1">
      <c r="A80" s="10"/>
      <c r="B80" s="9"/>
      <c r="C80" s="9"/>
      <c r="D80" s="9"/>
      <c r="E80" s="9"/>
      <c r="F80" s="11"/>
      <c r="G80" s="9"/>
      <c r="H80" s="9"/>
      <c r="I80" s="9"/>
      <c r="J80" s="9"/>
      <c r="K80" s="9"/>
      <c r="L80" s="9"/>
      <c r="M80" s="9"/>
      <c r="N80" s="9"/>
    </row>
    <row r="81" ht="15.75" customHeight="1">
      <c r="A81" s="10"/>
      <c r="B81" s="9"/>
      <c r="C81" s="9"/>
      <c r="D81" s="9"/>
      <c r="E81" s="9"/>
      <c r="F81" s="11"/>
      <c r="G81" s="9"/>
      <c r="H81" s="9"/>
      <c r="I81" s="9"/>
      <c r="J81" s="9"/>
      <c r="K81" s="9"/>
      <c r="L81" s="9"/>
      <c r="M81" s="9"/>
      <c r="N81" s="9"/>
    </row>
    <row r="82" ht="15.75" customHeight="1">
      <c r="A82" s="10"/>
      <c r="B82" s="9"/>
      <c r="C82" s="9"/>
      <c r="D82" s="9"/>
      <c r="E82" s="9"/>
      <c r="F82" s="11"/>
      <c r="G82" s="9"/>
      <c r="H82" s="9"/>
      <c r="I82" s="9"/>
      <c r="J82" s="9"/>
      <c r="K82" s="9"/>
      <c r="L82" s="9"/>
      <c r="M82" s="9"/>
      <c r="N82" s="9"/>
    </row>
    <row r="83" ht="15.75" customHeight="1">
      <c r="A83" s="10"/>
      <c r="B83" s="9"/>
      <c r="C83" s="9"/>
      <c r="D83" s="9"/>
      <c r="E83" s="9"/>
      <c r="F83" s="11"/>
      <c r="G83" s="9"/>
      <c r="H83" s="9"/>
      <c r="I83" s="9"/>
      <c r="J83" s="9"/>
      <c r="K83" s="9"/>
      <c r="L83" s="9"/>
      <c r="M83" s="9"/>
      <c r="N83" s="9"/>
    </row>
    <row r="84" ht="15.75" customHeight="1">
      <c r="A84" s="10"/>
      <c r="B84" s="9"/>
      <c r="C84" s="9"/>
      <c r="D84" s="9"/>
      <c r="E84" s="9"/>
      <c r="F84" s="11"/>
      <c r="G84" s="9"/>
      <c r="H84" s="9"/>
      <c r="I84" s="9"/>
      <c r="J84" s="9"/>
      <c r="K84" s="9"/>
      <c r="L84" s="9"/>
      <c r="M84" s="9"/>
      <c r="N84" s="9"/>
    </row>
    <row r="85" ht="15.75" customHeight="1">
      <c r="A85" s="10"/>
      <c r="B85" s="9"/>
      <c r="C85" s="9"/>
      <c r="D85" s="9"/>
      <c r="E85" s="9"/>
      <c r="F85" s="11"/>
      <c r="G85" s="9"/>
      <c r="H85" s="9"/>
      <c r="I85" s="9"/>
      <c r="J85" s="9"/>
      <c r="K85" s="9"/>
      <c r="L85" s="9"/>
      <c r="M85" s="9"/>
      <c r="N85" s="9"/>
    </row>
    <row r="86" ht="15.75" customHeight="1">
      <c r="A86" s="10"/>
      <c r="B86" s="9"/>
      <c r="C86" s="9"/>
      <c r="D86" s="9"/>
      <c r="E86" s="9"/>
      <c r="F86" s="11"/>
      <c r="G86" s="9"/>
      <c r="H86" s="9"/>
      <c r="I86" s="9"/>
      <c r="J86" s="9"/>
      <c r="K86" s="9"/>
      <c r="L86" s="9"/>
      <c r="M86" s="9"/>
      <c r="N86" s="9"/>
    </row>
    <row r="87" ht="15.75" customHeight="1">
      <c r="A87" s="10"/>
      <c r="B87" s="9"/>
      <c r="C87" s="9"/>
      <c r="D87" s="9"/>
      <c r="E87" s="9"/>
      <c r="F87" s="11"/>
      <c r="G87" s="9"/>
      <c r="H87" s="9"/>
      <c r="I87" s="9"/>
      <c r="J87" s="9"/>
      <c r="K87" s="9"/>
      <c r="L87" s="9"/>
      <c r="M87" s="9"/>
      <c r="N87" s="9"/>
    </row>
    <row r="88" ht="15.75" customHeight="1">
      <c r="A88" s="10"/>
      <c r="B88" s="9"/>
      <c r="C88" s="9"/>
      <c r="D88" s="9"/>
      <c r="E88" s="9"/>
      <c r="F88" s="11"/>
      <c r="G88" s="9"/>
      <c r="H88" s="9"/>
      <c r="I88" s="9"/>
      <c r="J88" s="9"/>
      <c r="K88" s="9"/>
      <c r="L88" s="9"/>
      <c r="M88" s="9"/>
      <c r="N88" s="9"/>
    </row>
    <row r="89" ht="15.75" customHeight="1">
      <c r="A89" s="10"/>
      <c r="B89" s="9"/>
      <c r="C89" s="9"/>
      <c r="D89" s="9"/>
      <c r="E89" s="9"/>
      <c r="F89" s="11"/>
      <c r="G89" s="9"/>
      <c r="H89" s="9"/>
      <c r="I89" s="9"/>
      <c r="J89" s="9"/>
      <c r="K89" s="9"/>
      <c r="L89" s="9"/>
      <c r="M89" s="9"/>
      <c r="N89" s="9"/>
    </row>
    <row r="90" ht="15.75" customHeight="1">
      <c r="A90" s="10"/>
      <c r="B90" s="9"/>
      <c r="C90" s="9"/>
      <c r="D90" s="9"/>
      <c r="E90" s="9"/>
      <c r="F90" s="11"/>
      <c r="G90" s="9"/>
      <c r="H90" s="9"/>
      <c r="I90" s="9"/>
      <c r="J90" s="9"/>
      <c r="K90" s="9"/>
      <c r="L90" s="9"/>
      <c r="M90" s="9"/>
      <c r="N90" s="9"/>
    </row>
    <row r="91" ht="15.75" customHeight="1">
      <c r="A91" s="10"/>
      <c r="B91" s="9"/>
      <c r="C91" s="9"/>
      <c r="D91" s="9"/>
      <c r="E91" s="9"/>
      <c r="F91" s="11"/>
      <c r="G91" s="9"/>
      <c r="H91" s="9"/>
      <c r="I91" s="9"/>
      <c r="J91" s="9"/>
      <c r="K91" s="9"/>
      <c r="L91" s="9"/>
      <c r="M91" s="9"/>
      <c r="N91" s="9"/>
    </row>
    <row r="92" ht="15.75" customHeight="1">
      <c r="A92" s="10"/>
      <c r="B92" s="9"/>
      <c r="C92" s="9"/>
      <c r="D92" s="9"/>
      <c r="E92" s="9"/>
      <c r="F92" s="11"/>
      <c r="G92" s="9"/>
      <c r="H92" s="9"/>
      <c r="I92" s="9"/>
      <c r="J92" s="9"/>
      <c r="K92" s="9"/>
      <c r="L92" s="9"/>
      <c r="M92" s="9"/>
      <c r="N92" s="9"/>
    </row>
    <row r="93" ht="15.75" customHeight="1">
      <c r="A93" s="10"/>
      <c r="B93" s="9"/>
      <c r="C93" s="9"/>
      <c r="D93" s="9"/>
      <c r="E93" s="9"/>
      <c r="F93" s="11"/>
      <c r="G93" s="9"/>
      <c r="H93" s="9"/>
      <c r="I93" s="9"/>
      <c r="J93" s="9"/>
      <c r="K93" s="9"/>
      <c r="L93" s="9"/>
      <c r="M93" s="9"/>
      <c r="N93" s="9"/>
    </row>
    <row r="94" ht="15.75" customHeight="1">
      <c r="A94" s="10"/>
      <c r="B94" s="9"/>
      <c r="C94" s="9"/>
      <c r="D94" s="9"/>
      <c r="E94" s="9"/>
      <c r="F94" s="11"/>
      <c r="G94" s="9"/>
      <c r="H94" s="9"/>
      <c r="I94" s="9"/>
      <c r="J94" s="9"/>
      <c r="K94" s="9"/>
      <c r="L94" s="9"/>
      <c r="M94" s="9"/>
      <c r="N94" s="9"/>
    </row>
    <row r="95" ht="15.75" customHeight="1">
      <c r="A95" s="10"/>
      <c r="B95" s="9"/>
      <c r="C95" s="9"/>
      <c r="D95" s="9"/>
      <c r="E95" s="9"/>
      <c r="F95" s="11"/>
      <c r="G95" s="9"/>
      <c r="H95" s="9"/>
      <c r="I95" s="9"/>
      <c r="J95" s="9"/>
      <c r="K95" s="9"/>
      <c r="L95" s="9"/>
      <c r="M95" s="9"/>
      <c r="N95" s="9"/>
    </row>
    <row r="96" ht="15.75" customHeight="1">
      <c r="A96" s="10"/>
      <c r="B96" s="9"/>
      <c r="C96" s="9"/>
      <c r="D96" s="9"/>
      <c r="E96" s="9"/>
      <c r="F96" s="11"/>
      <c r="G96" s="9"/>
      <c r="H96" s="9"/>
      <c r="I96" s="9"/>
      <c r="J96" s="9"/>
      <c r="K96" s="9"/>
      <c r="L96" s="9"/>
      <c r="M96" s="9"/>
      <c r="N96" s="9"/>
    </row>
    <row r="97" ht="15.75" customHeight="1">
      <c r="A97" s="10"/>
      <c r="B97" s="9"/>
      <c r="C97" s="9"/>
      <c r="D97" s="9"/>
      <c r="E97" s="9"/>
      <c r="F97" s="11"/>
      <c r="G97" s="9"/>
      <c r="H97" s="9"/>
      <c r="I97" s="9"/>
      <c r="J97" s="9"/>
      <c r="K97" s="9"/>
      <c r="L97" s="9"/>
      <c r="M97" s="9"/>
      <c r="N97" s="9"/>
    </row>
    <row r="98" ht="15.75" customHeight="1">
      <c r="A98" s="10"/>
      <c r="B98" s="9"/>
      <c r="C98" s="9"/>
      <c r="D98" s="9"/>
      <c r="E98" s="9"/>
      <c r="F98" s="11"/>
      <c r="G98" s="9"/>
      <c r="H98" s="9"/>
      <c r="I98" s="9"/>
      <c r="J98" s="9"/>
      <c r="K98" s="9"/>
      <c r="L98" s="9"/>
      <c r="M98" s="9"/>
      <c r="N98" s="9"/>
    </row>
    <row r="99" ht="15.75" customHeight="1">
      <c r="A99" s="10"/>
      <c r="B99" s="9"/>
      <c r="C99" s="9"/>
      <c r="D99" s="9"/>
      <c r="E99" s="9"/>
      <c r="F99" s="11"/>
      <c r="G99" s="9"/>
      <c r="H99" s="9"/>
      <c r="I99" s="9"/>
      <c r="J99" s="9"/>
      <c r="K99" s="9"/>
      <c r="L99" s="9"/>
      <c r="M99" s="9"/>
      <c r="N99" s="9"/>
    </row>
    <row r="100" ht="15.75" customHeight="1">
      <c r="A100" s="10"/>
      <c r="B100" s="9"/>
      <c r="C100" s="9"/>
      <c r="D100" s="9"/>
      <c r="E100" s="9"/>
      <c r="F100" s="11"/>
      <c r="G100" s="9"/>
      <c r="H100" s="9"/>
      <c r="I100" s="9"/>
      <c r="J100" s="9"/>
      <c r="K100" s="9"/>
      <c r="L100" s="9"/>
      <c r="M100" s="9"/>
      <c r="N100" s="9"/>
    </row>
    <row r="101" ht="15.75" customHeight="1">
      <c r="A101" s="10"/>
      <c r="B101" s="9"/>
      <c r="C101" s="9"/>
      <c r="D101" s="9"/>
      <c r="E101" s="9"/>
      <c r="F101" s="11"/>
      <c r="G101" s="9"/>
      <c r="H101" s="9"/>
      <c r="I101" s="9"/>
      <c r="J101" s="9"/>
      <c r="K101" s="9"/>
      <c r="L101" s="9"/>
      <c r="M101" s="9"/>
      <c r="N101" s="9"/>
    </row>
    <row r="102" ht="15.75" customHeight="1">
      <c r="A102" s="10"/>
      <c r="B102" s="9"/>
      <c r="C102" s="9"/>
      <c r="D102" s="9"/>
      <c r="E102" s="9"/>
      <c r="F102" s="11"/>
      <c r="G102" s="9"/>
      <c r="H102" s="9"/>
      <c r="I102" s="9"/>
      <c r="J102" s="9"/>
      <c r="K102" s="9"/>
      <c r="L102" s="9"/>
      <c r="M102" s="9"/>
      <c r="N102" s="9"/>
    </row>
    <row r="103" ht="15.75" customHeight="1">
      <c r="A103" s="10"/>
      <c r="B103" s="9"/>
      <c r="C103" s="9"/>
      <c r="D103" s="9"/>
      <c r="E103" s="9"/>
      <c r="F103" s="11"/>
      <c r="G103" s="9"/>
      <c r="H103" s="9"/>
      <c r="I103" s="9"/>
      <c r="J103" s="9"/>
      <c r="K103" s="9"/>
      <c r="L103" s="9"/>
      <c r="M103" s="9"/>
      <c r="N103" s="9"/>
    </row>
    <row r="104" ht="15.75" customHeight="1">
      <c r="A104" s="10"/>
      <c r="B104" s="9"/>
      <c r="C104" s="9"/>
      <c r="D104" s="9"/>
      <c r="E104" s="9"/>
      <c r="F104" s="11"/>
      <c r="G104" s="9"/>
      <c r="H104" s="9"/>
      <c r="I104" s="9"/>
      <c r="J104" s="9"/>
      <c r="K104" s="9"/>
      <c r="L104" s="9"/>
      <c r="M104" s="9"/>
      <c r="N104" s="9"/>
    </row>
    <row r="105" ht="15.75" customHeight="1">
      <c r="A105" s="10"/>
      <c r="B105" s="9"/>
      <c r="C105" s="9"/>
      <c r="D105" s="9"/>
      <c r="E105" s="9"/>
      <c r="F105" s="11"/>
      <c r="G105" s="9"/>
      <c r="H105" s="9"/>
      <c r="I105" s="9"/>
      <c r="J105" s="9"/>
      <c r="K105" s="9"/>
      <c r="L105" s="9"/>
      <c r="M105" s="9"/>
      <c r="N105" s="9"/>
    </row>
    <row r="106" ht="15.75" customHeight="1">
      <c r="A106" s="10"/>
      <c r="B106" s="9"/>
      <c r="C106" s="9"/>
      <c r="D106" s="9"/>
      <c r="E106" s="9"/>
      <c r="F106" s="11"/>
      <c r="G106" s="9"/>
      <c r="H106" s="9"/>
      <c r="I106" s="9"/>
      <c r="J106" s="9"/>
      <c r="K106" s="9"/>
      <c r="L106" s="9"/>
      <c r="M106" s="9"/>
      <c r="N106" s="9"/>
    </row>
    <row r="107" ht="15.75" customHeight="1">
      <c r="A107" s="10"/>
      <c r="B107" s="9"/>
      <c r="C107" s="9"/>
      <c r="D107" s="9"/>
      <c r="E107" s="9"/>
      <c r="F107" s="11"/>
      <c r="G107" s="9"/>
      <c r="H107" s="9"/>
      <c r="I107" s="9"/>
      <c r="J107" s="9"/>
      <c r="K107" s="9"/>
      <c r="L107" s="9"/>
      <c r="M107" s="9"/>
      <c r="N107" s="9"/>
    </row>
    <row r="108" ht="15.75" customHeight="1">
      <c r="A108" s="10"/>
      <c r="B108" s="9"/>
      <c r="C108" s="9"/>
      <c r="D108" s="9"/>
      <c r="E108" s="9"/>
      <c r="F108" s="11"/>
      <c r="G108" s="9"/>
      <c r="H108" s="9"/>
      <c r="I108" s="9"/>
      <c r="J108" s="9"/>
      <c r="K108" s="9"/>
      <c r="L108" s="9"/>
      <c r="M108" s="9"/>
      <c r="N108" s="9"/>
    </row>
    <row r="109" ht="15.75" customHeight="1">
      <c r="A109" s="10"/>
      <c r="B109" s="9"/>
      <c r="C109" s="9"/>
      <c r="D109" s="9"/>
      <c r="E109" s="9"/>
      <c r="F109" s="11"/>
      <c r="G109" s="9"/>
      <c r="H109" s="9"/>
      <c r="I109" s="9"/>
      <c r="J109" s="9"/>
      <c r="K109" s="9"/>
      <c r="L109" s="9"/>
      <c r="M109" s="9"/>
      <c r="N109" s="9"/>
    </row>
    <row r="110" ht="15.75" customHeight="1">
      <c r="A110" s="10"/>
      <c r="B110" s="9"/>
      <c r="C110" s="9"/>
      <c r="D110" s="9"/>
      <c r="E110" s="9"/>
      <c r="F110" s="11"/>
      <c r="G110" s="9"/>
      <c r="H110" s="9"/>
      <c r="I110" s="9"/>
      <c r="J110" s="9"/>
      <c r="K110" s="9"/>
      <c r="L110" s="9"/>
      <c r="M110" s="9"/>
      <c r="N110" s="9"/>
    </row>
    <row r="111" ht="15.75" customHeight="1">
      <c r="A111" s="10"/>
      <c r="B111" s="9"/>
      <c r="C111" s="9"/>
      <c r="D111" s="9"/>
      <c r="E111" s="9"/>
      <c r="F111" s="11"/>
      <c r="G111" s="9"/>
      <c r="H111" s="9"/>
      <c r="I111" s="9"/>
      <c r="J111" s="9"/>
      <c r="K111" s="9"/>
      <c r="L111" s="9"/>
      <c r="M111" s="9"/>
      <c r="N111" s="9"/>
    </row>
    <row r="112" ht="15.75" customHeight="1">
      <c r="A112" s="10"/>
      <c r="B112" s="9"/>
      <c r="C112" s="9"/>
      <c r="D112" s="9"/>
      <c r="E112" s="9"/>
      <c r="F112" s="11"/>
      <c r="G112" s="9"/>
      <c r="H112" s="9"/>
      <c r="I112" s="9"/>
      <c r="J112" s="9"/>
      <c r="K112" s="9"/>
      <c r="L112" s="9"/>
      <c r="M112" s="9"/>
      <c r="N112" s="9"/>
    </row>
    <row r="113" ht="15.75" customHeight="1">
      <c r="A113" s="10"/>
      <c r="B113" s="9"/>
      <c r="C113" s="9"/>
      <c r="D113" s="9"/>
      <c r="E113" s="9"/>
      <c r="F113" s="11"/>
      <c r="G113" s="9"/>
      <c r="H113" s="9"/>
      <c r="I113" s="9"/>
      <c r="J113" s="9"/>
      <c r="K113" s="9"/>
      <c r="L113" s="9"/>
      <c r="M113" s="9"/>
      <c r="N113" s="9"/>
    </row>
    <row r="114" ht="15.75" customHeight="1">
      <c r="A114" s="10"/>
      <c r="B114" s="9"/>
      <c r="C114" s="9"/>
      <c r="D114" s="9"/>
      <c r="E114" s="9"/>
      <c r="F114" s="11"/>
      <c r="G114" s="9"/>
      <c r="H114" s="9"/>
      <c r="I114" s="9"/>
      <c r="J114" s="9"/>
      <c r="K114" s="9"/>
      <c r="L114" s="9"/>
      <c r="M114" s="9"/>
      <c r="N114" s="9"/>
    </row>
    <row r="115" ht="15.75" customHeight="1">
      <c r="A115" s="10"/>
      <c r="B115" s="9"/>
      <c r="C115" s="9"/>
      <c r="D115" s="9"/>
      <c r="E115" s="9"/>
      <c r="F115" s="11"/>
      <c r="G115" s="9"/>
      <c r="H115" s="9"/>
      <c r="I115" s="9"/>
      <c r="J115" s="9"/>
      <c r="K115" s="9"/>
      <c r="L115" s="9"/>
      <c r="M115" s="9"/>
      <c r="N115" s="9"/>
    </row>
    <row r="116" ht="15.75" customHeight="1">
      <c r="A116" s="10"/>
      <c r="B116" s="9"/>
      <c r="C116" s="9"/>
      <c r="D116" s="9"/>
      <c r="E116" s="9"/>
      <c r="F116" s="11"/>
      <c r="G116" s="9"/>
      <c r="H116" s="9"/>
      <c r="I116" s="9"/>
      <c r="J116" s="9"/>
      <c r="K116" s="9"/>
      <c r="L116" s="9"/>
      <c r="M116" s="9"/>
      <c r="N116" s="9"/>
    </row>
    <row r="117" ht="15.75" customHeight="1">
      <c r="A117" s="10"/>
      <c r="B117" s="9"/>
      <c r="C117" s="9"/>
      <c r="D117" s="9"/>
      <c r="E117" s="9"/>
      <c r="F117" s="11"/>
      <c r="G117" s="9"/>
      <c r="H117" s="9"/>
      <c r="I117" s="9"/>
      <c r="J117" s="9"/>
      <c r="K117" s="9"/>
      <c r="L117" s="9"/>
      <c r="M117" s="9"/>
      <c r="N117" s="9"/>
    </row>
    <row r="118" ht="15.75" customHeight="1">
      <c r="A118" s="10"/>
      <c r="B118" s="9"/>
      <c r="C118" s="9"/>
      <c r="D118" s="9"/>
      <c r="E118" s="9"/>
      <c r="F118" s="11"/>
      <c r="G118" s="9"/>
      <c r="H118" s="9"/>
      <c r="I118" s="9"/>
      <c r="J118" s="9"/>
      <c r="K118" s="9"/>
      <c r="L118" s="9"/>
      <c r="M118" s="9"/>
      <c r="N118" s="9"/>
    </row>
    <row r="119" ht="15.75" customHeight="1">
      <c r="A119" s="10"/>
      <c r="B119" s="9"/>
      <c r="C119" s="9"/>
      <c r="D119" s="9"/>
      <c r="E119" s="9"/>
      <c r="F119" s="11"/>
      <c r="G119" s="9"/>
      <c r="H119" s="9"/>
      <c r="I119" s="9"/>
      <c r="J119" s="9"/>
      <c r="K119" s="9"/>
      <c r="L119" s="9"/>
      <c r="M119" s="9"/>
      <c r="N119" s="9"/>
    </row>
    <row r="120" ht="15.75" customHeight="1">
      <c r="A120" s="10"/>
      <c r="B120" s="9"/>
      <c r="C120" s="9"/>
      <c r="D120" s="9"/>
      <c r="E120" s="9"/>
      <c r="F120" s="11"/>
      <c r="G120" s="9"/>
      <c r="H120" s="9"/>
      <c r="I120" s="9"/>
      <c r="J120" s="9"/>
      <c r="K120" s="9"/>
      <c r="L120" s="9"/>
      <c r="M120" s="9"/>
      <c r="N120" s="9"/>
    </row>
    <row r="121" ht="15.75" customHeight="1">
      <c r="A121" s="10"/>
      <c r="B121" s="9"/>
      <c r="C121" s="9"/>
      <c r="D121" s="9"/>
      <c r="E121" s="9"/>
      <c r="F121" s="11"/>
      <c r="G121" s="9"/>
      <c r="H121" s="9"/>
      <c r="I121" s="9"/>
      <c r="J121" s="9"/>
      <c r="K121" s="9"/>
      <c r="L121" s="9"/>
      <c r="M121" s="9"/>
      <c r="N121" s="9"/>
    </row>
    <row r="122" ht="15.75" customHeight="1">
      <c r="A122" s="10"/>
      <c r="B122" s="9"/>
      <c r="C122" s="9"/>
      <c r="D122" s="9"/>
      <c r="E122" s="9"/>
      <c r="F122" s="11"/>
      <c r="G122" s="9"/>
      <c r="H122" s="9"/>
      <c r="I122" s="9"/>
      <c r="J122" s="9"/>
      <c r="K122" s="9"/>
      <c r="L122" s="9"/>
      <c r="M122" s="9"/>
      <c r="N122" s="9"/>
    </row>
    <row r="123" ht="15.75" customHeight="1">
      <c r="A123" s="10"/>
      <c r="B123" s="9"/>
      <c r="C123" s="9"/>
      <c r="D123" s="9"/>
      <c r="E123" s="9"/>
      <c r="F123" s="11"/>
      <c r="G123" s="9"/>
      <c r="H123" s="9"/>
      <c r="I123" s="9"/>
      <c r="J123" s="9"/>
      <c r="K123" s="9"/>
      <c r="L123" s="9"/>
      <c r="M123" s="9"/>
      <c r="N123" s="9"/>
    </row>
    <row r="124" ht="15.75" customHeight="1">
      <c r="A124" s="10"/>
      <c r="B124" s="9"/>
      <c r="C124" s="9"/>
      <c r="D124" s="9"/>
      <c r="E124" s="9"/>
      <c r="F124" s="11"/>
      <c r="G124" s="9"/>
      <c r="H124" s="9"/>
      <c r="I124" s="9"/>
      <c r="J124" s="9"/>
      <c r="K124" s="9"/>
      <c r="L124" s="9"/>
      <c r="M124" s="9"/>
      <c r="N124" s="9"/>
    </row>
    <row r="125" ht="15.75" customHeight="1">
      <c r="A125" s="10"/>
      <c r="B125" s="9"/>
      <c r="C125" s="9"/>
      <c r="D125" s="9"/>
      <c r="E125" s="9"/>
      <c r="F125" s="11"/>
      <c r="G125" s="9"/>
      <c r="H125" s="9"/>
      <c r="I125" s="9"/>
      <c r="J125" s="9"/>
      <c r="K125" s="9"/>
      <c r="L125" s="9"/>
      <c r="M125" s="9"/>
      <c r="N125" s="9"/>
    </row>
    <row r="126" ht="15.75" customHeight="1">
      <c r="A126" s="10"/>
      <c r="B126" s="9"/>
      <c r="C126" s="9"/>
      <c r="D126" s="9"/>
      <c r="E126" s="9"/>
      <c r="F126" s="11"/>
      <c r="G126" s="9"/>
      <c r="H126" s="9"/>
      <c r="I126" s="9"/>
      <c r="J126" s="9"/>
      <c r="K126" s="9"/>
      <c r="L126" s="9"/>
      <c r="M126" s="9"/>
      <c r="N126" s="9"/>
    </row>
    <row r="127" ht="15.75" customHeight="1">
      <c r="A127" s="10"/>
      <c r="B127" s="9"/>
      <c r="C127" s="9"/>
      <c r="D127" s="9"/>
      <c r="E127" s="9"/>
      <c r="F127" s="11"/>
      <c r="G127" s="9"/>
      <c r="H127" s="9"/>
      <c r="I127" s="9"/>
      <c r="J127" s="9"/>
      <c r="K127" s="9"/>
      <c r="L127" s="9"/>
      <c r="M127" s="9"/>
      <c r="N127" s="9"/>
    </row>
    <row r="128" ht="15.75" customHeight="1">
      <c r="A128" s="10"/>
      <c r="B128" s="9"/>
      <c r="C128" s="9"/>
      <c r="D128" s="9"/>
      <c r="E128" s="9"/>
      <c r="F128" s="11"/>
      <c r="G128" s="9"/>
      <c r="H128" s="9"/>
      <c r="I128" s="9"/>
      <c r="J128" s="9"/>
      <c r="K128" s="9"/>
      <c r="L128" s="9"/>
      <c r="M128" s="9"/>
      <c r="N128" s="9"/>
    </row>
    <row r="129" ht="15.75" customHeight="1">
      <c r="A129" s="10"/>
      <c r="B129" s="9"/>
      <c r="C129" s="9"/>
      <c r="D129" s="9"/>
      <c r="E129" s="9"/>
      <c r="F129" s="11"/>
      <c r="G129" s="9"/>
      <c r="H129" s="9"/>
      <c r="I129" s="9"/>
      <c r="J129" s="9"/>
      <c r="K129" s="9"/>
      <c r="L129" s="9"/>
      <c r="M129" s="9"/>
      <c r="N129" s="9"/>
    </row>
    <row r="130" ht="15.75" customHeight="1">
      <c r="A130" s="10"/>
      <c r="B130" s="9"/>
      <c r="C130" s="9"/>
      <c r="D130" s="9"/>
      <c r="E130" s="9"/>
      <c r="F130" s="11"/>
      <c r="G130" s="9"/>
      <c r="H130" s="9"/>
      <c r="I130" s="9"/>
      <c r="J130" s="9"/>
      <c r="K130" s="9"/>
      <c r="L130" s="9"/>
      <c r="M130" s="9"/>
      <c r="N130" s="9"/>
    </row>
    <row r="131" ht="15.75" customHeight="1">
      <c r="A131" s="10"/>
      <c r="B131" s="9"/>
      <c r="C131" s="9"/>
      <c r="D131" s="9"/>
      <c r="E131" s="9"/>
      <c r="F131" s="11"/>
      <c r="G131" s="9"/>
      <c r="H131" s="9"/>
      <c r="I131" s="9"/>
      <c r="J131" s="9"/>
      <c r="K131" s="9"/>
      <c r="L131" s="9"/>
      <c r="M131" s="9"/>
      <c r="N131" s="9"/>
    </row>
    <row r="132" ht="15.75" customHeight="1">
      <c r="A132" s="10"/>
      <c r="B132" s="9"/>
      <c r="C132" s="9"/>
      <c r="D132" s="9"/>
      <c r="E132" s="9"/>
      <c r="F132" s="11"/>
      <c r="G132" s="9"/>
      <c r="H132" s="9"/>
      <c r="I132" s="9"/>
      <c r="J132" s="9"/>
      <c r="K132" s="9"/>
      <c r="L132" s="9"/>
      <c r="M132" s="9"/>
      <c r="N132" s="9"/>
    </row>
    <row r="133" ht="15.75" customHeight="1">
      <c r="A133" s="10"/>
      <c r="B133" s="9"/>
      <c r="C133" s="9"/>
      <c r="D133" s="9"/>
      <c r="E133" s="9"/>
      <c r="F133" s="11"/>
      <c r="G133" s="9"/>
      <c r="H133" s="9"/>
      <c r="I133" s="9"/>
      <c r="J133" s="9"/>
      <c r="K133" s="9"/>
      <c r="L133" s="9"/>
      <c r="M133" s="9"/>
      <c r="N133" s="9"/>
    </row>
    <row r="134" ht="15.75" customHeight="1">
      <c r="A134" s="10"/>
      <c r="B134" s="9"/>
      <c r="C134" s="9"/>
      <c r="D134" s="9"/>
      <c r="E134" s="9"/>
      <c r="F134" s="11"/>
      <c r="G134" s="9"/>
      <c r="H134" s="9"/>
      <c r="I134" s="9"/>
      <c r="J134" s="9"/>
      <c r="K134" s="9"/>
      <c r="L134" s="9"/>
      <c r="M134" s="9"/>
      <c r="N134" s="9"/>
    </row>
    <row r="135" ht="15.75" customHeight="1">
      <c r="A135" s="10"/>
      <c r="B135" s="9"/>
      <c r="C135" s="9"/>
      <c r="D135" s="9"/>
      <c r="E135" s="9"/>
      <c r="F135" s="11"/>
      <c r="G135" s="9"/>
      <c r="H135" s="9"/>
      <c r="I135" s="9"/>
      <c r="J135" s="9"/>
      <c r="K135" s="9"/>
      <c r="L135" s="9"/>
      <c r="M135" s="9"/>
      <c r="N135" s="9"/>
    </row>
    <row r="136" ht="15.75" customHeight="1">
      <c r="A136" s="10"/>
      <c r="B136" s="9"/>
      <c r="C136" s="9"/>
      <c r="D136" s="9"/>
      <c r="E136" s="9"/>
      <c r="F136" s="11"/>
      <c r="G136" s="9"/>
      <c r="H136" s="9"/>
      <c r="I136" s="9"/>
      <c r="J136" s="9"/>
      <c r="K136" s="9"/>
      <c r="L136" s="9"/>
      <c r="M136" s="9"/>
      <c r="N136" s="9"/>
    </row>
    <row r="137" ht="15.75" customHeight="1">
      <c r="A137" s="10"/>
      <c r="B137" s="9"/>
      <c r="C137" s="9"/>
      <c r="D137" s="9"/>
      <c r="E137" s="9"/>
      <c r="F137" s="11"/>
      <c r="G137" s="9"/>
      <c r="H137" s="9"/>
      <c r="I137" s="9"/>
      <c r="J137" s="9"/>
      <c r="K137" s="9"/>
      <c r="L137" s="9"/>
      <c r="M137" s="9"/>
      <c r="N137" s="9"/>
    </row>
    <row r="138" ht="15.75" customHeight="1">
      <c r="A138" s="10"/>
      <c r="B138" s="9"/>
      <c r="C138" s="9"/>
      <c r="D138" s="9"/>
      <c r="E138" s="9"/>
      <c r="F138" s="11"/>
      <c r="G138" s="9"/>
      <c r="H138" s="9"/>
      <c r="I138" s="9"/>
      <c r="J138" s="9"/>
      <c r="K138" s="9"/>
      <c r="L138" s="9"/>
      <c r="M138" s="9"/>
      <c r="N138" s="9"/>
    </row>
    <row r="139" ht="15.75" customHeight="1">
      <c r="A139" s="10"/>
      <c r="B139" s="9"/>
      <c r="C139" s="9"/>
      <c r="D139" s="9"/>
      <c r="E139" s="9"/>
      <c r="F139" s="11"/>
      <c r="G139" s="9"/>
      <c r="H139" s="9"/>
      <c r="I139" s="9"/>
      <c r="J139" s="9"/>
      <c r="K139" s="9"/>
      <c r="L139" s="9"/>
      <c r="M139" s="9"/>
      <c r="N139" s="9"/>
    </row>
    <row r="140" ht="15.75" customHeight="1">
      <c r="A140" s="10"/>
      <c r="B140" s="9"/>
      <c r="C140" s="9"/>
      <c r="D140" s="9"/>
      <c r="E140" s="9"/>
      <c r="F140" s="11"/>
      <c r="G140" s="9"/>
      <c r="H140" s="9"/>
      <c r="I140" s="9"/>
      <c r="J140" s="9"/>
      <c r="K140" s="9"/>
      <c r="L140" s="9"/>
      <c r="M140" s="9"/>
      <c r="N140" s="9"/>
    </row>
    <row r="141" ht="15.75" customHeight="1">
      <c r="A141" s="10"/>
      <c r="B141" s="9"/>
      <c r="C141" s="9"/>
      <c r="D141" s="9"/>
      <c r="E141" s="9"/>
      <c r="F141" s="11"/>
      <c r="G141" s="9"/>
      <c r="H141" s="9"/>
      <c r="I141" s="9"/>
      <c r="J141" s="9"/>
      <c r="K141" s="9"/>
      <c r="L141" s="9"/>
      <c r="M141" s="9"/>
      <c r="N141" s="9"/>
    </row>
    <row r="142" ht="15.75" customHeight="1">
      <c r="A142" s="10"/>
      <c r="B142" s="9"/>
      <c r="C142" s="9"/>
      <c r="D142" s="9"/>
      <c r="E142" s="9"/>
      <c r="F142" s="11"/>
      <c r="G142" s="9"/>
      <c r="H142" s="9"/>
      <c r="I142" s="9"/>
      <c r="J142" s="9"/>
      <c r="K142" s="9"/>
      <c r="L142" s="9"/>
      <c r="M142" s="9"/>
      <c r="N142" s="9"/>
    </row>
    <row r="143" ht="15.75" customHeight="1">
      <c r="A143" s="10"/>
      <c r="B143" s="9"/>
      <c r="C143" s="9"/>
      <c r="D143" s="9"/>
      <c r="E143" s="9"/>
      <c r="F143" s="11"/>
      <c r="G143" s="9"/>
      <c r="H143" s="9"/>
      <c r="I143" s="9"/>
      <c r="J143" s="9"/>
      <c r="K143" s="9"/>
      <c r="L143" s="9"/>
      <c r="M143" s="9"/>
      <c r="N143" s="9"/>
    </row>
    <row r="144" ht="15.75" customHeight="1">
      <c r="A144" s="10"/>
      <c r="B144" s="9"/>
      <c r="C144" s="9"/>
      <c r="D144" s="9"/>
      <c r="E144" s="9"/>
      <c r="F144" s="11"/>
      <c r="G144" s="9"/>
      <c r="H144" s="9"/>
      <c r="I144" s="9"/>
      <c r="J144" s="9"/>
      <c r="K144" s="9"/>
      <c r="L144" s="9"/>
      <c r="M144" s="9"/>
      <c r="N144" s="9"/>
    </row>
    <row r="145" ht="15.75" customHeight="1">
      <c r="A145" s="10"/>
      <c r="B145" s="9"/>
      <c r="C145" s="9"/>
      <c r="D145" s="9"/>
      <c r="E145" s="9"/>
      <c r="F145" s="11"/>
      <c r="G145" s="9"/>
      <c r="H145" s="9"/>
      <c r="I145" s="9"/>
      <c r="J145" s="9"/>
      <c r="K145" s="9"/>
      <c r="L145" s="9"/>
      <c r="M145" s="9"/>
      <c r="N145" s="9"/>
    </row>
    <row r="146" ht="15.75" customHeight="1">
      <c r="A146" s="10"/>
      <c r="B146" s="9"/>
      <c r="C146" s="9"/>
      <c r="D146" s="9"/>
      <c r="E146" s="9"/>
      <c r="F146" s="11"/>
      <c r="G146" s="9"/>
      <c r="H146" s="9"/>
      <c r="I146" s="9"/>
      <c r="J146" s="9"/>
      <c r="K146" s="9"/>
      <c r="L146" s="9"/>
      <c r="M146" s="9"/>
      <c r="N146" s="9"/>
    </row>
    <row r="147" ht="15.75" customHeight="1">
      <c r="A147" s="10"/>
      <c r="B147" s="9"/>
      <c r="C147" s="9"/>
      <c r="D147" s="9"/>
      <c r="E147" s="9"/>
      <c r="F147" s="11"/>
      <c r="G147" s="9"/>
      <c r="H147" s="9"/>
      <c r="I147" s="9"/>
      <c r="J147" s="9"/>
      <c r="K147" s="9"/>
      <c r="L147" s="9"/>
      <c r="M147" s="9"/>
      <c r="N147" s="9"/>
    </row>
    <row r="148" ht="15.75" customHeight="1">
      <c r="A148" s="10"/>
      <c r="B148" s="9"/>
      <c r="C148" s="9"/>
      <c r="D148" s="9"/>
      <c r="E148" s="9"/>
      <c r="F148" s="11"/>
      <c r="G148" s="9"/>
      <c r="H148" s="9"/>
      <c r="I148" s="9"/>
      <c r="J148" s="9"/>
      <c r="K148" s="9"/>
      <c r="L148" s="9"/>
      <c r="M148" s="9"/>
      <c r="N148" s="9"/>
    </row>
    <row r="149" ht="15.75" customHeight="1">
      <c r="A149" s="10"/>
      <c r="B149" s="9"/>
      <c r="C149" s="9"/>
      <c r="D149" s="9"/>
      <c r="E149" s="9"/>
      <c r="F149" s="11"/>
      <c r="G149" s="9"/>
      <c r="H149" s="9"/>
      <c r="I149" s="9"/>
      <c r="J149" s="9"/>
      <c r="K149" s="9"/>
      <c r="L149" s="9"/>
      <c r="M149" s="9"/>
      <c r="N149" s="9"/>
    </row>
    <row r="150" ht="15.75" customHeight="1">
      <c r="A150" s="10"/>
      <c r="B150" s="9"/>
      <c r="C150" s="9"/>
      <c r="D150" s="9"/>
      <c r="E150" s="9"/>
      <c r="F150" s="11"/>
      <c r="G150" s="9"/>
      <c r="H150" s="9"/>
      <c r="I150" s="9"/>
      <c r="J150" s="9"/>
      <c r="K150" s="9"/>
      <c r="L150" s="9"/>
      <c r="M150" s="9"/>
      <c r="N150" s="9"/>
    </row>
    <row r="151" ht="15.75" customHeight="1">
      <c r="A151" s="10"/>
      <c r="B151" s="9"/>
      <c r="C151" s="9"/>
      <c r="D151" s="9"/>
      <c r="E151" s="9"/>
      <c r="F151" s="11"/>
      <c r="G151" s="9"/>
      <c r="H151" s="9"/>
      <c r="I151" s="9"/>
      <c r="J151" s="9"/>
      <c r="K151" s="9"/>
      <c r="L151" s="9"/>
      <c r="M151" s="9"/>
      <c r="N151" s="9"/>
    </row>
    <row r="152" ht="15.75" customHeight="1">
      <c r="A152" s="10"/>
      <c r="B152" s="9"/>
      <c r="C152" s="9"/>
      <c r="D152" s="9"/>
      <c r="E152" s="9"/>
      <c r="F152" s="11"/>
      <c r="G152" s="9"/>
      <c r="H152" s="9"/>
      <c r="I152" s="9"/>
      <c r="J152" s="9"/>
      <c r="K152" s="9"/>
      <c r="L152" s="9"/>
      <c r="M152" s="9"/>
      <c r="N152" s="9"/>
    </row>
    <row r="153" ht="15.75" customHeight="1">
      <c r="A153" s="10"/>
      <c r="B153" s="9"/>
      <c r="C153" s="9"/>
      <c r="D153" s="9"/>
      <c r="E153" s="9"/>
      <c r="F153" s="11"/>
      <c r="G153" s="9"/>
      <c r="H153" s="9"/>
      <c r="I153" s="9"/>
      <c r="J153" s="9"/>
      <c r="K153" s="9"/>
      <c r="L153" s="9"/>
      <c r="M153" s="9"/>
      <c r="N153" s="9"/>
    </row>
    <row r="154" ht="15.75" customHeight="1">
      <c r="A154" s="10"/>
      <c r="B154" s="9"/>
      <c r="C154" s="9"/>
      <c r="D154" s="9"/>
      <c r="E154" s="9"/>
      <c r="F154" s="11"/>
      <c r="G154" s="9"/>
      <c r="H154" s="9"/>
      <c r="I154" s="9"/>
      <c r="J154" s="9"/>
      <c r="K154" s="9"/>
      <c r="L154" s="9"/>
      <c r="M154" s="9"/>
      <c r="N154" s="9"/>
    </row>
    <row r="155" ht="15.75" customHeight="1">
      <c r="A155" s="10"/>
      <c r="B155" s="9"/>
      <c r="C155" s="9"/>
      <c r="D155" s="9"/>
      <c r="E155" s="9"/>
      <c r="F155" s="11"/>
      <c r="G155" s="9"/>
      <c r="H155" s="9"/>
      <c r="I155" s="9"/>
      <c r="J155" s="9"/>
      <c r="K155" s="9"/>
      <c r="L155" s="9"/>
      <c r="M155" s="9"/>
      <c r="N155" s="9"/>
    </row>
    <row r="156" ht="15.75" customHeight="1">
      <c r="A156" s="10"/>
      <c r="B156" s="9"/>
      <c r="C156" s="9"/>
      <c r="D156" s="9"/>
      <c r="E156" s="9"/>
      <c r="F156" s="11"/>
      <c r="G156" s="9"/>
      <c r="H156" s="9"/>
      <c r="I156" s="9"/>
      <c r="J156" s="9"/>
      <c r="K156" s="9"/>
      <c r="L156" s="9"/>
      <c r="M156" s="9"/>
      <c r="N156" s="9"/>
    </row>
    <row r="157" ht="15.75" customHeight="1">
      <c r="A157" s="10"/>
      <c r="B157" s="9"/>
      <c r="C157" s="9"/>
      <c r="D157" s="9"/>
      <c r="E157" s="9"/>
      <c r="F157" s="11"/>
      <c r="G157" s="9"/>
      <c r="H157" s="9"/>
      <c r="I157" s="9"/>
      <c r="J157" s="9"/>
      <c r="K157" s="9"/>
      <c r="L157" s="9"/>
      <c r="M157" s="9"/>
      <c r="N157" s="9"/>
    </row>
    <row r="158" ht="15.75" customHeight="1">
      <c r="A158" s="10"/>
      <c r="B158" s="9"/>
      <c r="C158" s="9"/>
      <c r="D158" s="9"/>
      <c r="E158" s="9"/>
      <c r="F158" s="11"/>
      <c r="G158" s="9"/>
      <c r="H158" s="9"/>
      <c r="I158" s="9"/>
      <c r="J158" s="9"/>
      <c r="K158" s="9"/>
      <c r="L158" s="9"/>
      <c r="M158" s="9"/>
      <c r="N158" s="9"/>
    </row>
    <row r="159" ht="15.75" customHeight="1">
      <c r="A159" s="10"/>
      <c r="B159" s="9"/>
      <c r="C159" s="9"/>
      <c r="D159" s="9"/>
      <c r="E159" s="9"/>
      <c r="F159" s="11"/>
      <c r="G159" s="9"/>
      <c r="H159" s="9"/>
      <c r="I159" s="9"/>
      <c r="J159" s="9"/>
      <c r="K159" s="9"/>
      <c r="L159" s="9"/>
      <c r="M159" s="9"/>
      <c r="N159" s="9"/>
    </row>
    <row r="160" ht="15.75" customHeight="1">
      <c r="A160" s="10"/>
      <c r="B160" s="9"/>
      <c r="C160" s="9"/>
      <c r="D160" s="9"/>
      <c r="E160" s="9"/>
      <c r="F160" s="11"/>
      <c r="G160" s="9"/>
      <c r="H160" s="9"/>
      <c r="I160" s="9"/>
      <c r="J160" s="9"/>
      <c r="K160" s="9"/>
      <c r="L160" s="9"/>
      <c r="M160" s="9"/>
      <c r="N160" s="9"/>
    </row>
    <row r="161" ht="15.75" customHeight="1">
      <c r="A161" s="10"/>
      <c r="B161" s="9"/>
      <c r="C161" s="9"/>
      <c r="D161" s="9"/>
      <c r="E161" s="9"/>
      <c r="F161" s="11"/>
      <c r="G161" s="9"/>
      <c r="H161" s="9"/>
      <c r="I161" s="9"/>
      <c r="J161" s="9"/>
      <c r="K161" s="9"/>
      <c r="L161" s="9"/>
      <c r="M161" s="9"/>
      <c r="N161" s="9"/>
    </row>
    <row r="162" ht="15.75" customHeight="1">
      <c r="A162" s="10"/>
      <c r="B162" s="9"/>
      <c r="C162" s="9"/>
      <c r="D162" s="9"/>
      <c r="E162" s="9"/>
      <c r="F162" s="11"/>
      <c r="G162" s="9"/>
      <c r="H162" s="9"/>
      <c r="I162" s="9"/>
      <c r="J162" s="9"/>
      <c r="K162" s="9"/>
      <c r="L162" s="9"/>
      <c r="M162" s="9"/>
      <c r="N162" s="9"/>
    </row>
    <row r="163" ht="15.75" customHeight="1">
      <c r="A163" s="10"/>
      <c r="B163" s="9"/>
      <c r="C163" s="9"/>
      <c r="D163" s="9"/>
      <c r="E163" s="9"/>
      <c r="F163" s="11"/>
      <c r="G163" s="9"/>
      <c r="H163" s="9"/>
      <c r="I163" s="9"/>
      <c r="J163" s="9"/>
      <c r="K163" s="9"/>
      <c r="L163" s="9"/>
      <c r="M163" s="9"/>
      <c r="N163" s="9"/>
    </row>
    <row r="164" ht="15.75" customHeight="1">
      <c r="A164" s="10"/>
      <c r="B164" s="9"/>
      <c r="C164" s="9"/>
      <c r="D164" s="9"/>
      <c r="E164" s="9"/>
      <c r="F164" s="11"/>
      <c r="G164" s="9"/>
      <c r="H164" s="9"/>
      <c r="I164" s="9"/>
      <c r="J164" s="9"/>
      <c r="K164" s="9"/>
      <c r="L164" s="9"/>
      <c r="M164" s="9"/>
      <c r="N164" s="9"/>
    </row>
    <row r="165" ht="15.75" customHeight="1">
      <c r="A165" s="10"/>
      <c r="B165" s="9"/>
      <c r="C165" s="9"/>
      <c r="D165" s="9"/>
      <c r="E165" s="9"/>
      <c r="F165" s="11"/>
      <c r="G165" s="9"/>
      <c r="H165" s="9"/>
      <c r="I165" s="9"/>
      <c r="J165" s="9"/>
      <c r="K165" s="9"/>
      <c r="L165" s="9"/>
      <c r="M165" s="9"/>
      <c r="N165" s="9"/>
    </row>
    <row r="166" ht="15.75" customHeight="1">
      <c r="A166" s="10"/>
      <c r="B166" s="9"/>
      <c r="C166" s="9"/>
      <c r="D166" s="9"/>
      <c r="E166" s="9"/>
      <c r="F166" s="11"/>
      <c r="G166" s="9"/>
      <c r="H166" s="9"/>
      <c r="I166" s="9"/>
      <c r="J166" s="9"/>
      <c r="K166" s="9"/>
      <c r="L166" s="9"/>
      <c r="M166" s="9"/>
      <c r="N166" s="9"/>
    </row>
    <row r="167" ht="15.75" customHeight="1">
      <c r="A167" s="10"/>
      <c r="B167" s="9"/>
      <c r="C167" s="9"/>
      <c r="D167" s="9"/>
      <c r="E167" s="9"/>
      <c r="F167" s="11"/>
      <c r="G167" s="9"/>
      <c r="H167" s="9"/>
      <c r="I167" s="9"/>
      <c r="J167" s="9"/>
      <c r="K167" s="9"/>
      <c r="L167" s="9"/>
      <c r="M167" s="9"/>
      <c r="N167" s="9"/>
    </row>
    <row r="168" ht="15.75" customHeight="1">
      <c r="A168" s="10"/>
      <c r="B168" s="9"/>
      <c r="C168" s="9"/>
      <c r="D168" s="9"/>
      <c r="E168" s="9"/>
      <c r="F168" s="11"/>
      <c r="G168" s="9"/>
      <c r="H168" s="9"/>
      <c r="I168" s="9"/>
      <c r="J168" s="9"/>
      <c r="K168" s="9"/>
      <c r="L168" s="9"/>
      <c r="M168" s="9"/>
      <c r="N168" s="9"/>
    </row>
    <row r="169" ht="15.75" customHeight="1">
      <c r="A169" s="10"/>
      <c r="B169" s="9"/>
      <c r="C169" s="9"/>
      <c r="D169" s="9"/>
      <c r="E169" s="9"/>
      <c r="F169" s="11"/>
      <c r="G169" s="9"/>
      <c r="H169" s="9"/>
      <c r="I169" s="9"/>
      <c r="J169" s="9"/>
      <c r="K169" s="9"/>
      <c r="L169" s="9"/>
      <c r="M169" s="9"/>
      <c r="N169" s="9"/>
    </row>
    <row r="170" ht="15.75" customHeight="1">
      <c r="A170" s="10"/>
      <c r="B170" s="9"/>
      <c r="C170" s="9"/>
      <c r="D170" s="9"/>
      <c r="E170" s="9"/>
      <c r="F170" s="11"/>
      <c r="G170" s="9"/>
      <c r="H170" s="9"/>
      <c r="I170" s="9"/>
      <c r="J170" s="9"/>
      <c r="K170" s="9"/>
      <c r="L170" s="9"/>
      <c r="M170" s="9"/>
      <c r="N170" s="9"/>
    </row>
    <row r="171" ht="15.75" customHeight="1">
      <c r="A171" s="10"/>
      <c r="B171" s="9"/>
      <c r="C171" s="9"/>
      <c r="D171" s="9"/>
      <c r="E171" s="9"/>
      <c r="F171" s="11"/>
      <c r="G171" s="9"/>
      <c r="H171" s="9"/>
      <c r="I171" s="9"/>
      <c r="J171" s="9"/>
      <c r="K171" s="9"/>
      <c r="L171" s="9"/>
      <c r="M171" s="9"/>
      <c r="N171" s="9"/>
    </row>
    <row r="172" ht="15.75" customHeight="1">
      <c r="A172" s="10"/>
      <c r="B172" s="9"/>
      <c r="C172" s="9"/>
      <c r="D172" s="9"/>
      <c r="E172" s="9"/>
      <c r="F172" s="11"/>
      <c r="G172" s="9"/>
      <c r="H172" s="9"/>
      <c r="I172" s="9"/>
      <c r="J172" s="9"/>
      <c r="K172" s="9"/>
      <c r="L172" s="9"/>
      <c r="M172" s="9"/>
      <c r="N172" s="9"/>
    </row>
    <row r="173" ht="15.75" customHeight="1">
      <c r="A173" s="10"/>
      <c r="B173" s="9"/>
      <c r="C173" s="9"/>
      <c r="D173" s="9"/>
      <c r="E173" s="9"/>
      <c r="F173" s="11"/>
      <c r="G173" s="9"/>
      <c r="H173" s="9"/>
      <c r="I173" s="9"/>
      <c r="J173" s="9"/>
      <c r="K173" s="9"/>
      <c r="L173" s="9"/>
      <c r="M173" s="9"/>
      <c r="N173" s="9"/>
    </row>
    <row r="174" ht="15.75" customHeight="1">
      <c r="A174" s="10"/>
      <c r="B174" s="9"/>
      <c r="C174" s="9"/>
      <c r="D174" s="9"/>
      <c r="E174" s="9"/>
      <c r="F174" s="11"/>
      <c r="G174" s="9"/>
      <c r="H174" s="9"/>
      <c r="I174" s="9"/>
      <c r="J174" s="9"/>
      <c r="K174" s="9"/>
      <c r="L174" s="9"/>
      <c r="M174" s="9"/>
      <c r="N174" s="9"/>
    </row>
    <row r="175" ht="15.75" customHeight="1">
      <c r="A175" s="10"/>
      <c r="B175" s="9"/>
      <c r="C175" s="9"/>
      <c r="D175" s="9"/>
      <c r="E175" s="9"/>
      <c r="F175" s="11"/>
      <c r="G175" s="9"/>
      <c r="H175" s="9"/>
      <c r="I175" s="9"/>
      <c r="J175" s="9"/>
      <c r="K175" s="9"/>
      <c r="L175" s="9"/>
      <c r="M175" s="9"/>
      <c r="N175" s="9"/>
    </row>
    <row r="176" ht="15.75" customHeight="1">
      <c r="A176" s="10"/>
      <c r="B176" s="9"/>
      <c r="C176" s="9"/>
      <c r="D176" s="9"/>
      <c r="E176" s="9"/>
      <c r="F176" s="11"/>
      <c r="G176" s="9"/>
      <c r="H176" s="9"/>
      <c r="I176" s="9"/>
      <c r="J176" s="9"/>
      <c r="K176" s="9"/>
      <c r="L176" s="9"/>
      <c r="M176" s="9"/>
      <c r="N176" s="9"/>
    </row>
    <row r="177" ht="15.75" customHeight="1">
      <c r="A177" s="10"/>
      <c r="B177" s="9"/>
      <c r="C177" s="9"/>
      <c r="D177" s="9"/>
      <c r="E177" s="9"/>
      <c r="F177" s="11"/>
      <c r="G177" s="9"/>
      <c r="H177" s="9"/>
      <c r="I177" s="9"/>
      <c r="J177" s="9"/>
      <c r="K177" s="9"/>
      <c r="L177" s="9"/>
      <c r="M177" s="9"/>
      <c r="N177" s="9"/>
    </row>
    <row r="178" ht="15.75" customHeight="1">
      <c r="A178" s="10"/>
      <c r="B178" s="9"/>
      <c r="C178" s="9"/>
      <c r="D178" s="9"/>
      <c r="E178" s="9"/>
      <c r="F178" s="11"/>
      <c r="G178" s="9"/>
      <c r="H178" s="9"/>
      <c r="I178" s="9"/>
      <c r="J178" s="9"/>
      <c r="K178" s="9"/>
      <c r="L178" s="9"/>
      <c r="M178" s="9"/>
      <c r="N178" s="9"/>
    </row>
    <row r="179" ht="15.75" customHeight="1">
      <c r="A179" s="10"/>
      <c r="B179" s="9"/>
      <c r="C179" s="9"/>
      <c r="D179" s="9"/>
      <c r="E179" s="9"/>
      <c r="F179" s="11"/>
      <c r="G179" s="9"/>
      <c r="H179" s="9"/>
      <c r="I179" s="9"/>
      <c r="J179" s="9"/>
      <c r="K179" s="9"/>
      <c r="L179" s="9"/>
      <c r="M179" s="9"/>
      <c r="N179" s="9"/>
    </row>
    <row r="180" ht="15.75" customHeight="1">
      <c r="A180" s="10"/>
      <c r="B180" s="9"/>
      <c r="C180" s="9"/>
      <c r="D180" s="9"/>
      <c r="E180" s="9"/>
      <c r="F180" s="11"/>
      <c r="G180" s="9"/>
      <c r="H180" s="9"/>
      <c r="I180" s="9"/>
      <c r="J180" s="9"/>
      <c r="K180" s="9"/>
      <c r="L180" s="9"/>
      <c r="M180" s="9"/>
      <c r="N180" s="9"/>
    </row>
    <row r="181" ht="15.75" customHeight="1">
      <c r="A181" s="10"/>
      <c r="B181" s="9"/>
      <c r="C181" s="9"/>
      <c r="D181" s="9"/>
      <c r="E181" s="9"/>
      <c r="F181" s="11"/>
      <c r="G181" s="9"/>
      <c r="H181" s="9"/>
      <c r="I181" s="9"/>
      <c r="J181" s="9"/>
      <c r="K181" s="9"/>
      <c r="L181" s="9"/>
      <c r="M181" s="9"/>
      <c r="N181" s="9"/>
    </row>
    <row r="182" ht="15.75" customHeight="1">
      <c r="A182" s="10"/>
      <c r="B182" s="9"/>
      <c r="C182" s="9"/>
      <c r="D182" s="9"/>
      <c r="E182" s="9"/>
      <c r="F182" s="11"/>
      <c r="G182" s="9"/>
      <c r="H182" s="9"/>
      <c r="I182" s="9"/>
      <c r="J182" s="9"/>
      <c r="K182" s="9"/>
      <c r="L182" s="9"/>
      <c r="M182" s="9"/>
      <c r="N182" s="9"/>
    </row>
    <row r="183" ht="15.75" customHeight="1">
      <c r="A183" s="10"/>
      <c r="B183" s="9"/>
      <c r="C183" s="9"/>
      <c r="D183" s="9"/>
      <c r="E183" s="9"/>
      <c r="F183" s="11"/>
      <c r="G183" s="9"/>
      <c r="H183" s="9"/>
      <c r="I183" s="9"/>
      <c r="J183" s="9"/>
      <c r="K183" s="9"/>
      <c r="L183" s="9"/>
      <c r="M183" s="9"/>
      <c r="N183" s="9"/>
    </row>
    <row r="184" ht="15.75" customHeight="1">
      <c r="A184" s="10"/>
      <c r="B184" s="9"/>
      <c r="C184" s="9"/>
      <c r="D184" s="9"/>
      <c r="E184" s="9"/>
      <c r="F184" s="11"/>
      <c r="G184" s="9"/>
      <c r="H184" s="9"/>
      <c r="I184" s="9"/>
      <c r="J184" s="9"/>
      <c r="K184" s="9"/>
      <c r="L184" s="9"/>
      <c r="M184" s="9"/>
      <c r="N184" s="9"/>
    </row>
    <row r="185" ht="15.75" customHeight="1">
      <c r="A185" s="10"/>
      <c r="B185" s="9"/>
      <c r="C185" s="9"/>
      <c r="D185" s="9"/>
      <c r="E185" s="9"/>
      <c r="F185" s="11"/>
      <c r="G185" s="9"/>
      <c r="H185" s="9"/>
      <c r="I185" s="9"/>
      <c r="J185" s="9"/>
      <c r="K185" s="9"/>
      <c r="L185" s="9"/>
      <c r="M185" s="9"/>
      <c r="N185" s="9"/>
    </row>
    <row r="186" ht="15.75" customHeight="1">
      <c r="A186" s="10"/>
      <c r="B186" s="9"/>
      <c r="C186" s="9"/>
      <c r="D186" s="9"/>
      <c r="E186" s="9"/>
      <c r="F186" s="11"/>
      <c r="G186" s="9"/>
      <c r="H186" s="9"/>
      <c r="I186" s="9"/>
      <c r="J186" s="9"/>
      <c r="K186" s="9"/>
      <c r="L186" s="9"/>
      <c r="M186" s="9"/>
      <c r="N186" s="9"/>
    </row>
    <row r="187" ht="15.75" customHeight="1">
      <c r="A187" s="10"/>
      <c r="B187" s="9"/>
      <c r="C187" s="9"/>
      <c r="D187" s="9"/>
      <c r="E187" s="9"/>
      <c r="F187" s="11"/>
      <c r="G187" s="9"/>
      <c r="H187" s="9"/>
      <c r="I187" s="9"/>
      <c r="J187" s="9"/>
      <c r="K187" s="9"/>
      <c r="L187" s="9"/>
      <c r="M187" s="9"/>
      <c r="N187" s="9"/>
    </row>
    <row r="188" ht="15.75" customHeight="1">
      <c r="A188" s="10"/>
      <c r="B188" s="9"/>
      <c r="C188" s="9"/>
      <c r="D188" s="9"/>
      <c r="E188" s="9"/>
      <c r="F188" s="11"/>
      <c r="G188" s="9"/>
      <c r="H188" s="9"/>
      <c r="I188" s="9"/>
      <c r="J188" s="9"/>
      <c r="K188" s="9"/>
      <c r="L188" s="9"/>
      <c r="M188" s="9"/>
      <c r="N188" s="9"/>
    </row>
    <row r="189" ht="15.75" customHeight="1">
      <c r="A189" s="10"/>
      <c r="B189" s="9"/>
      <c r="C189" s="9"/>
      <c r="D189" s="9"/>
      <c r="E189" s="9"/>
      <c r="F189" s="11"/>
      <c r="G189" s="9"/>
      <c r="H189" s="9"/>
      <c r="I189" s="9"/>
      <c r="J189" s="9"/>
      <c r="K189" s="9"/>
      <c r="L189" s="9"/>
      <c r="M189" s="9"/>
      <c r="N189" s="9"/>
    </row>
    <row r="190" ht="15.75" customHeight="1">
      <c r="A190" s="10"/>
      <c r="B190" s="9"/>
      <c r="C190" s="9"/>
      <c r="D190" s="9"/>
      <c r="E190" s="9"/>
      <c r="F190" s="11"/>
      <c r="G190" s="9"/>
      <c r="H190" s="9"/>
      <c r="I190" s="9"/>
      <c r="J190" s="9"/>
      <c r="K190" s="9"/>
      <c r="L190" s="9"/>
      <c r="M190" s="9"/>
      <c r="N190" s="9"/>
    </row>
    <row r="191" ht="15.75" customHeight="1">
      <c r="A191" s="10"/>
      <c r="B191" s="9"/>
      <c r="C191" s="9"/>
      <c r="D191" s="9"/>
      <c r="E191" s="9"/>
      <c r="F191" s="11"/>
      <c r="G191" s="9"/>
      <c r="H191" s="9"/>
      <c r="I191" s="9"/>
      <c r="J191" s="9"/>
      <c r="K191" s="9"/>
      <c r="L191" s="9"/>
      <c r="M191" s="9"/>
      <c r="N191" s="9"/>
    </row>
    <row r="192" ht="15.75" customHeight="1">
      <c r="A192" s="10"/>
      <c r="B192" s="9"/>
      <c r="C192" s="9"/>
      <c r="D192" s="9"/>
      <c r="E192" s="9"/>
      <c r="F192" s="11"/>
      <c r="G192" s="9"/>
      <c r="H192" s="9"/>
      <c r="I192" s="9"/>
      <c r="J192" s="9"/>
      <c r="K192" s="9"/>
      <c r="L192" s="9"/>
      <c r="M192" s="9"/>
      <c r="N192" s="9"/>
    </row>
    <row r="193" ht="15.75" customHeight="1">
      <c r="A193" s="10"/>
      <c r="B193" s="9"/>
      <c r="C193" s="9"/>
      <c r="D193" s="9"/>
      <c r="E193" s="9"/>
      <c r="F193" s="11"/>
      <c r="G193" s="9"/>
      <c r="H193" s="9"/>
      <c r="I193" s="9"/>
      <c r="J193" s="9"/>
      <c r="K193" s="9"/>
      <c r="L193" s="9"/>
      <c r="M193" s="9"/>
      <c r="N193" s="9"/>
    </row>
    <row r="194" ht="15.75" customHeight="1">
      <c r="A194" s="10"/>
      <c r="B194" s="9"/>
      <c r="C194" s="9"/>
      <c r="D194" s="9"/>
      <c r="E194" s="9"/>
      <c r="F194" s="11"/>
      <c r="G194" s="9"/>
      <c r="H194" s="9"/>
      <c r="I194" s="9"/>
      <c r="J194" s="9"/>
      <c r="K194" s="9"/>
      <c r="L194" s="9"/>
      <c r="M194" s="9"/>
      <c r="N194" s="9"/>
    </row>
    <row r="195" ht="15.75" customHeight="1">
      <c r="A195" s="10"/>
      <c r="B195" s="9"/>
      <c r="C195" s="9"/>
      <c r="D195" s="9"/>
      <c r="E195" s="9"/>
      <c r="F195" s="11"/>
      <c r="G195" s="9"/>
      <c r="H195" s="9"/>
      <c r="I195" s="9"/>
      <c r="J195" s="9"/>
      <c r="K195" s="9"/>
      <c r="L195" s="9"/>
      <c r="M195" s="9"/>
      <c r="N195" s="9"/>
    </row>
    <row r="196" ht="15.75" customHeight="1">
      <c r="A196" s="10"/>
      <c r="B196" s="9"/>
      <c r="C196" s="9"/>
      <c r="D196" s="9"/>
      <c r="E196" s="9"/>
      <c r="F196" s="11"/>
      <c r="G196" s="9"/>
      <c r="H196" s="9"/>
      <c r="I196" s="9"/>
      <c r="J196" s="9"/>
      <c r="K196" s="9"/>
      <c r="L196" s="9"/>
      <c r="M196" s="9"/>
      <c r="N196" s="9"/>
    </row>
    <row r="197" ht="15.75" customHeight="1">
      <c r="A197" s="10"/>
      <c r="B197" s="9"/>
      <c r="C197" s="9"/>
      <c r="D197" s="9"/>
      <c r="E197" s="9"/>
      <c r="F197" s="11"/>
      <c r="G197" s="9"/>
      <c r="H197" s="9"/>
      <c r="I197" s="9"/>
      <c r="J197" s="9"/>
      <c r="K197" s="9"/>
      <c r="L197" s="9"/>
      <c r="M197" s="9"/>
      <c r="N197" s="9"/>
    </row>
    <row r="198" ht="15.75" customHeight="1">
      <c r="A198" s="10"/>
      <c r="B198" s="9"/>
      <c r="C198" s="9"/>
      <c r="D198" s="9"/>
      <c r="E198" s="9"/>
      <c r="F198" s="11"/>
      <c r="G198" s="9"/>
      <c r="H198" s="9"/>
      <c r="I198" s="9"/>
      <c r="J198" s="9"/>
      <c r="K198" s="9"/>
      <c r="L198" s="9"/>
      <c r="M198" s="9"/>
      <c r="N198" s="9"/>
    </row>
    <row r="199" ht="15.75" customHeight="1">
      <c r="A199" s="10"/>
      <c r="B199" s="9"/>
      <c r="C199" s="9"/>
      <c r="D199" s="9"/>
      <c r="E199" s="9"/>
      <c r="F199" s="11"/>
      <c r="G199" s="9"/>
      <c r="H199" s="9"/>
      <c r="I199" s="9"/>
      <c r="J199" s="9"/>
      <c r="K199" s="9"/>
      <c r="L199" s="9"/>
      <c r="M199" s="9"/>
      <c r="N199" s="9"/>
    </row>
    <row r="200" ht="15.75" customHeight="1">
      <c r="A200" s="10"/>
      <c r="B200" s="9"/>
      <c r="C200" s="9"/>
      <c r="D200" s="9"/>
      <c r="E200" s="9"/>
      <c r="F200" s="11"/>
      <c r="G200" s="9"/>
      <c r="H200" s="9"/>
      <c r="I200" s="9"/>
      <c r="J200" s="9"/>
      <c r="K200" s="9"/>
      <c r="L200" s="9"/>
      <c r="M200" s="9"/>
      <c r="N200" s="9"/>
    </row>
    <row r="201" ht="15.75" customHeight="1">
      <c r="A201" s="10"/>
      <c r="B201" s="9"/>
      <c r="C201" s="9"/>
      <c r="D201" s="9"/>
      <c r="E201" s="9"/>
      <c r="F201" s="11"/>
      <c r="G201" s="9"/>
      <c r="H201" s="9"/>
      <c r="I201" s="9"/>
      <c r="J201" s="9"/>
      <c r="K201" s="9"/>
      <c r="L201" s="9"/>
      <c r="M201" s="9"/>
      <c r="N201" s="9"/>
    </row>
    <row r="202" ht="15.75" customHeight="1">
      <c r="A202" s="10"/>
      <c r="B202" s="9"/>
      <c r="C202" s="9"/>
      <c r="D202" s="9"/>
      <c r="E202" s="9"/>
      <c r="F202" s="11"/>
      <c r="G202" s="9"/>
      <c r="H202" s="9"/>
      <c r="I202" s="9"/>
      <c r="J202" s="9"/>
      <c r="K202" s="9"/>
      <c r="L202" s="9"/>
      <c r="M202" s="9"/>
      <c r="N202" s="9"/>
    </row>
    <row r="203" ht="15.75" customHeight="1">
      <c r="A203" s="10"/>
      <c r="B203" s="9"/>
      <c r="C203" s="9"/>
      <c r="D203" s="9"/>
      <c r="E203" s="9"/>
      <c r="F203" s="11"/>
      <c r="G203" s="9"/>
      <c r="H203" s="9"/>
      <c r="I203" s="9"/>
      <c r="J203" s="9"/>
      <c r="K203" s="9"/>
      <c r="L203" s="9"/>
      <c r="M203" s="9"/>
      <c r="N203" s="9"/>
    </row>
    <row r="204" ht="15.75" customHeight="1">
      <c r="A204" s="10"/>
      <c r="B204" s="9"/>
      <c r="C204" s="9"/>
      <c r="D204" s="9"/>
      <c r="E204" s="9"/>
      <c r="F204" s="11"/>
      <c r="G204" s="9"/>
      <c r="H204" s="9"/>
      <c r="I204" s="9"/>
      <c r="J204" s="9"/>
      <c r="K204" s="9"/>
      <c r="L204" s="9"/>
      <c r="M204" s="9"/>
      <c r="N204" s="9"/>
    </row>
    <row r="205" ht="15.75" customHeight="1">
      <c r="A205" s="10"/>
      <c r="B205" s="9"/>
      <c r="C205" s="9"/>
      <c r="D205" s="9"/>
      <c r="E205" s="9"/>
      <c r="F205" s="11"/>
      <c r="G205" s="9"/>
      <c r="H205" s="9"/>
      <c r="I205" s="9"/>
      <c r="J205" s="9"/>
      <c r="K205" s="9"/>
      <c r="L205" s="9"/>
      <c r="M205" s="9"/>
      <c r="N205" s="9"/>
    </row>
    <row r="206" ht="15.75" customHeight="1">
      <c r="A206" s="10"/>
      <c r="B206" s="9"/>
      <c r="C206" s="9"/>
      <c r="D206" s="9"/>
      <c r="E206" s="9"/>
      <c r="F206" s="11"/>
      <c r="G206" s="9"/>
      <c r="H206" s="9"/>
      <c r="I206" s="9"/>
      <c r="J206" s="9"/>
      <c r="K206" s="9"/>
      <c r="L206" s="9"/>
      <c r="M206" s="9"/>
      <c r="N206" s="9"/>
    </row>
    <row r="207" ht="15.75" customHeight="1">
      <c r="A207" s="10"/>
      <c r="B207" s="9"/>
      <c r="C207" s="9"/>
      <c r="D207" s="9"/>
      <c r="E207" s="9"/>
      <c r="F207" s="11"/>
      <c r="G207" s="9"/>
      <c r="H207" s="9"/>
      <c r="I207" s="9"/>
      <c r="J207" s="9"/>
      <c r="K207" s="9"/>
      <c r="L207" s="9"/>
      <c r="M207" s="9"/>
      <c r="N207" s="9"/>
    </row>
    <row r="208" ht="15.75" customHeight="1">
      <c r="A208" s="10"/>
      <c r="B208" s="9"/>
      <c r="C208" s="9"/>
      <c r="D208" s="9"/>
      <c r="E208" s="9"/>
      <c r="F208" s="11"/>
      <c r="G208" s="9"/>
      <c r="H208" s="9"/>
      <c r="I208" s="9"/>
      <c r="J208" s="9"/>
      <c r="K208" s="9"/>
      <c r="L208" s="9"/>
      <c r="M208" s="9"/>
      <c r="N208" s="9"/>
    </row>
    <row r="209" ht="15.75" customHeight="1">
      <c r="A209" s="10"/>
      <c r="B209" s="9"/>
      <c r="C209" s="9"/>
      <c r="D209" s="9"/>
      <c r="E209" s="9"/>
      <c r="F209" s="11"/>
      <c r="G209" s="9"/>
      <c r="H209" s="9"/>
      <c r="I209" s="9"/>
      <c r="J209" s="9"/>
      <c r="K209" s="9"/>
      <c r="L209" s="9"/>
      <c r="M209" s="9"/>
      <c r="N209" s="9"/>
    </row>
    <row r="210" ht="15.75" customHeight="1">
      <c r="A210" s="10"/>
      <c r="B210" s="9"/>
      <c r="C210" s="9"/>
      <c r="D210" s="9"/>
      <c r="E210" s="9"/>
      <c r="F210" s="11"/>
      <c r="G210" s="9"/>
      <c r="H210" s="9"/>
      <c r="I210" s="9"/>
      <c r="J210" s="9"/>
      <c r="K210" s="9"/>
      <c r="L210" s="9"/>
      <c r="M210" s="9"/>
      <c r="N210" s="9"/>
    </row>
    <row r="211" ht="15.75" customHeight="1">
      <c r="A211" s="10"/>
      <c r="B211" s="9"/>
      <c r="C211" s="9"/>
      <c r="D211" s="9"/>
      <c r="E211" s="9"/>
      <c r="F211" s="11"/>
      <c r="G211" s="9"/>
      <c r="H211" s="9"/>
      <c r="I211" s="9"/>
      <c r="J211" s="9"/>
      <c r="K211" s="9"/>
      <c r="L211" s="9"/>
      <c r="M211" s="9"/>
      <c r="N211" s="9"/>
    </row>
    <row r="212" ht="15.75" customHeight="1">
      <c r="A212" s="10"/>
      <c r="B212" s="9"/>
      <c r="C212" s="9"/>
      <c r="D212" s="9"/>
      <c r="E212" s="9"/>
      <c r="F212" s="11"/>
      <c r="G212" s="9"/>
      <c r="H212" s="9"/>
      <c r="I212" s="9"/>
      <c r="J212" s="9"/>
      <c r="K212" s="9"/>
      <c r="L212" s="9"/>
      <c r="M212" s="9"/>
      <c r="N212" s="9"/>
    </row>
    <row r="213" ht="15.75" customHeight="1">
      <c r="A213" s="10"/>
      <c r="B213" s="9"/>
      <c r="C213" s="9"/>
      <c r="D213" s="9"/>
      <c r="E213" s="9"/>
      <c r="F213" s="11"/>
      <c r="G213" s="9"/>
      <c r="H213" s="9"/>
      <c r="I213" s="9"/>
      <c r="J213" s="9"/>
      <c r="K213" s="9"/>
      <c r="L213" s="9"/>
      <c r="M213" s="9"/>
      <c r="N213" s="9"/>
    </row>
    <row r="214" ht="15.75" customHeight="1">
      <c r="A214" s="10"/>
      <c r="B214" s="9"/>
      <c r="C214" s="9"/>
      <c r="D214" s="9"/>
      <c r="E214" s="9"/>
      <c r="F214" s="11"/>
      <c r="G214" s="9"/>
      <c r="H214" s="9"/>
      <c r="I214" s="9"/>
      <c r="J214" s="9"/>
      <c r="K214" s="9"/>
      <c r="L214" s="9"/>
      <c r="M214" s="9"/>
      <c r="N214" s="9"/>
    </row>
    <row r="215" ht="15.75" customHeight="1">
      <c r="A215" s="10"/>
      <c r="B215" s="9"/>
      <c r="C215" s="9"/>
      <c r="D215" s="9"/>
      <c r="E215" s="9"/>
      <c r="F215" s="11"/>
      <c r="G215" s="9"/>
      <c r="H215" s="9"/>
      <c r="I215" s="9"/>
      <c r="J215" s="9"/>
      <c r="K215" s="9"/>
      <c r="L215" s="9"/>
      <c r="M215" s="9"/>
      <c r="N215" s="9"/>
    </row>
    <row r="216" ht="15.75" customHeight="1">
      <c r="A216" s="10"/>
      <c r="B216" s="9"/>
      <c r="C216" s="9"/>
      <c r="D216" s="9"/>
      <c r="E216" s="9"/>
      <c r="F216" s="11"/>
      <c r="G216" s="9"/>
      <c r="H216" s="9"/>
      <c r="I216" s="9"/>
      <c r="J216" s="9"/>
      <c r="K216" s="9"/>
      <c r="L216" s="9"/>
      <c r="M216" s="9"/>
      <c r="N216" s="9"/>
    </row>
    <row r="217" ht="15.75" customHeight="1">
      <c r="A217" s="10"/>
      <c r="B217" s="9"/>
      <c r="C217" s="9"/>
      <c r="D217" s="9"/>
      <c r="E217" s="9"/>
      <c r="F217" s="11"/>
      <c r="G217" s="9"/>
      <c r="H217" s="9"/>
      <c r="I217" s="9"/>
      <c r="J217" s="9"/>
      <c r="K217" s="9"/>
      <c r="L217" s="9"/>
      <c r="M217" s="9"/>
      <c r="N217" s="9"/>
    </row>
    <row r="218" ht="15.75" customHeight="1">
      <c r="A218" s="10"/>
      <c r="B218" s="9"/>
      <c r="C218" s="9"/>
      <c r="D218" s="9"/>
      <c r="E218" s="9"/>
      <c r="F218" s="11"/>
      <c r="G218" s="9"/>
      <c r="H218" s="9"/>
      <c r="I218" s="9"/>
      <c r="J218" s="9"/>
      <c r="K218" s="9"/>
      <c r="L218" s="9"/>
      <c r="M218" s="9"/>
      <c r="N218" s="9"/>
    </row>
    <row r="219" ht="15.75" customHeight="1">
      <c r="A219" s="10"/>
      <c r="B219" s="9"/>
      <c r="C219" s="9"/>
      <c r="D219" s="9"/>
      <c r="E219" s="9"/>
      <c r="F219" s="11"/>
      <c r="G219" s="9"/>
      <c r="H219" s="9"/>
      <c r="I219" s="9"/>
      <c r="J219" s="9"/>
      <c r="K219" s="9"/>
      <c r="L219" s="9"/>
      <c r="M219" s="9"/>
      <c r="N219" s="9"/>
    </row>
    <row r="220" ht="15.75" customHeight="1">
      <c r="A220" s="10"/>
      <c r="B220" s="9"/>
      <c r="C220" s="9"/>
      <c r="D220" s="9"/>
      <c r="E220" s="9"/>
      <c r="F220" s="11"/>
      <c r="G220" s="9"/>
      <c r="H220" s="9"/>
      <c r="I220" s="9"/>
      <c r="J220" s="9"/>
      <c r="K220" s="9"/>
      <c r="L220" s="9"/>
      <c r="M220" s="9"/>
      <c r="N220" s="9"/>
    </row>
    <row r="221" ht="15.75" customHeight="1">
      <c r="A221" s="10"/>
      <c r="B221" s="9"/>
      <c r="C221" s="9"/>
      <c r="D221" s="9"/>
      <c r="E221" s="9"/>
      <c r="F221" s="11"/>
      <c r="G221" s="9"/>
      <c r="H221" s="9"/>
      <c r="I221" s="9"/>
      <c r="J221" s="9"/>
      <c r="K221" s="9"/>
      <c r="L221" s="9"/>
      <c r="M221" s="9"/>
      <c r="N221" s="9"/>
    </row>
    <row r="222" ht="15.75" customHeight="1">
      <c r="A222" s="10"/>
      <c r="B222" s="9"/>
      <c r="C222" s="9"/>
      <c r="D222" s="9"/>
      <c r="E222" s="9"/>
      <c r="F222" s="11"/>
      <c r="G222" s="9"/>
      <c r="H222" s="9"/>
      <c r="I222" s="9"/>
      <c r="J222" s="9"/>
      <c r="K222" s="9"/>
      <c r="L222" s="9"/>
      <c r="M222" s="9"/>
      <c r="N222" s="9"/>
    </row>
    <row r="223" ht="15.75" customHeight="1">
      <c r="A223" s="10"/>
      <c r="B223" s="9"/>
      <c r="C223" s="9"/>
      <c r="D223" s="9"/>
      <c r="E223" s="9"/>
      <c r="F223" s="11"/>
      <c r="G223" s="9"/>
      <c r="H223" s="9"/>
      <c r="I223" s="9"/>
      <c r="J223" s="9"/>
      <c r="K223" s="9"/>
      <c r="L223" s="9"/>
      <c r="M223" s="9"/>
      <c r="N223" s="9"/>
    </row>
    <row r="224" ht="15.75" customHeight="1">
      <c r="A224" s="10"/>
      <c r="B224" s="9"/>
      <c r="C224" s="9"/>
      <c r="D224" s="9"/>
      <c r="E224" s="9"/>
      <c r="F224" s="11"/>
      <c r="G224" s="9"/>
      <c r="H224" s="9"/>
      <c r="I224" s="9"/>
      <c r="J224" s="9"/>
      <c r="K224" s="9"/>
      <c r="L224" s="9"/>
      <c r="M224" s="9"/>
      <c r="N224" s="9"/>
    </row>
    <row r="225" ht="15.75" customHeight="1">
      <c r="A225" s="10"/>
      <c r="B225" s="9"/>
      <c r="C225" s="9"/>
      <c r="D225" s="9"/>
      <c r="E225" s="9"/>
      <c r="F225" s="11"/>
      <c r="G225" s="9"/>
      <c r="H225" s="9"/>
      <c r="I225" s="9"/>
      <c r="J225" s="9"/>
      <c r="K225" s="9"/>
      <c r="L225" s="9"/>
      <c r="M225" s="9"/>
      <c r="N225" s="9"/>
    </row>
    <row r="226" ht="15.75" customHeight="1">
      <c r="A226" s="10"/>
      <c r="B226" s="9"/>
      <c r="C226" s="9"/>
      <c r="D226" s="9"/>
      <c r="E226" s="9"/>
      <c r="F226" s="11"/>
      <c r="G226" s="9"/>
      <c r="H226" s="9"/>
      <c r="I226" s="9"/>
      <c r="J226" s="9"/>
      <c r="K226" s="9"/>
      <c r="L226" s="9"/>
      <c r="M226" s="9"/>
      <c r="N226" s="9"/>
    </row>
    <row r="227" ht="15.75" customHeight="1">
      <c r="A227" s="10"/>
      <c r="B227" s="9"/>
      <c r="C227" s="9"/>
      <c r="D227" s="9"/>
      <c r="E227" s="9"/>
      <c r="F227" s="11"/>
      <c r="G227" s="9"/>
      <c r="H227" s="9"/>
      <c r="I227" s="9"/>
      <c r="J227" s="9"/>
      <c r="K227" s="9"/>
      <c r="L227" s="9"/>
      <c r="M227" s="9"/>
      <c r="N227" s="9"/>
    </row>
    <row r="228" ht="15.75" customHeight="1">
      <c r="A228" s="10"/>
      <c r="B228" s="9"/>
      <c r="C228" s="9"/>
      <c r="D228" s="9"/>
      <c r="E228" s="9"/>
      <c r="F228" s="11"/>
      <c r="G228" s="9"/>
      <c r="H228" s="9"/>
      <c r="I228" s="9"/>
      <c r="J228" s="9"/>
      <c r="K228" s="9"/>
      <c r="L228" s="9"/>
      <c r="M228" s="9"/>
      <c r="N228" s="9"/>
    </row>
    <row r="229" ht="15.75" customHeight="1">
      <c r="A229" s="10"/>
      <c r="B229" s="9"/>
      <c r="C229" s="9"/>
      <c r="D229" s="9"/>
      <c r="E229" s="9"/>
      <c r="F229" s="11"/>
      <c r="G229" s="9"/>
      <c r="H229" s="9"/>
      <c r="I229" s="9"/>
      <c r="J229" s="9"/>
      <c r="K229" s="9"/>
      <c r="L229" s="9"/>
      <c r="M229" s="9"/>
      <c r="N229" s="9"/>
    </row>
    <row r="230" ht="15.75" customHeight="1">
      <c r="A230" s="10"/>
      <c r="B230" s="9"/>
      <c r="C230" s="9"/>
      <c r="D230" s="9"/>
      <c r="E230" s="9"/>
      <c r="F230" s="11"/>
      <c r="G230" s="9"/>
      <c r="H230" s="9"/>
      <c r="I230" s="9"/>
      <c r="J230" s="9"/>
      <c r="K230" s="9"/>
      <c r="L230" s="9"/>
      <c r="M230" s="9"/>
      <c r="N230" s="9"/>
    </row>
    <row r="231" ht="15.75" customHeight="1">
      <c r="A231" s="10"/>
      <c r="B231" s="9"/>
      <c r="C231" s="9"/>
      <c r="D231" s="9"/>
      <c r="E231" s="9"/>
      <c r="F231" s="11"/>
      <c r="G231" s="9"/>
      <c r="H231" s="9"/>
      <c r="I231" s="9"/>
      <c r="J231" s="9"/>
      <c r="K231" s="9"/>
      <c r="L231" s="9"/>
      <c r="M231" s="9"/>
      <c r="N231" s="9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N2" s="13" t="s">
        <v>36</v>
      </c>
    </row>
    <row r="3">
      <c r="M3" s="13" t="s">
        <v>37</v>
      </c>
      <c r="N3" s="14">
        <f>CORREL('RAW DATA'!B2:B31,'RAW DATA'!C2:C31)</f>
        <v>0.787713172</v>
      </c>
    </row>
    <row r="4">
      <c r="M4" s="13" t="s">
        <v>3</v>
      </c>
      <c r="N4" s="14">
        <f>CORREL('RAW DATA'!B2:B31,'RAW DATA'!D2:D31)</f>
        <v>0.4236507052</v>
      </c>
    </row>
    <row r="5">
      <c r="M5" s="13" t="s">
        <v>4</v>
      </c>
      <c r="N5" s="14">
        <f>CORREL('RAW DATA'!B2:B31,'RAW DATA'!E2:E31)</f>
        <v>0.142461909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J1" s="13" t="s">
        <v>36</v>
      </c>
      <c r="K1" s="13" t="s">
        <v>38</v>
      </c>
      <c r="L1" s="13" t="s">
        <v>39</v>
      </c>
      <c r="N1" s="13" t="s">
        <v>40</v>
      </c>
      <c r="O1" s="13" t="s">
        <v>41</v>
      </c>
      <c r="Q1" s="13" t="s">
        <v>42</v>
      </c>
      <c r="R1" s="15">
        <f>N33/Q2</f>
        <v>0.09816341805</v>
      </c>
    </row>
    <row r="2">
      <c r="B2" s="16" t="s">
        <v>4</v>
      </c>
      <c r="C2" s="16" t="s">
        <v>3</v>
      </c>
      <c r="D2" s="16" t="s">
        <v>2</v>
      </c>
      <c r="E2" s="16" t="s">
        <v>43</v>
      </c>
      <c r="G2" s="13" t="s">
        <v>44</v>
      </c>
      <c r="J2" s="17">
        <f>'RAW DATA'!B2</f>
        <v>22.1</v>
      </c>
      <c r="K2" s="18">
        <f>E$3+D$3*'RAW DATA'!C2+C$3*'RAW DATA'!D2+B$3*'RAW DATA'!E2</f>
        <v>19.86869554</v>
      </c>
      <c r="L2" s="18">
        <f>D$13+C$13*'RAW DATA'!C2+'RAW DATA'!D2*B$13</f>
        <v>20.2147431</v>
      </c>
      <c r="N2" s="18">
        <f t="shared" ref="N2:O2" si="1">ABS($J2-K2)</f>
        <v>2.231304462</v>
      </c>
      <c r="O2" s="18">
        <f t="shared" si="1"/>
        <v>1.885256904</v>
      </c>
      <c r="Q2" s="17">
        <f>'Lin. Regr. Transformed'!V4</f>
        <v>13.45</v>
      </c>
    </row>
    <row r="3">
      <c r="A3" s="16" t="s">
        <v>45</v>
      </c>
      <c r="B3" s="19">
        <f t="array" ref="B3:E7">LINEST('RAW DATA'!B2:B31,'RAW DATA'!C2:E31,1,1)</f>
        <v>-0.01889218729</v>
      </c>
      <c r="C3" s="19">
        <v>0.1985692315211444</v>
      </c>
      <c r="D3" s="19">
        <v>0.04632654836595192</v>
      </c>
      <c r="E3" s="19">
        <v>3.0103791680812635</v>
      </c>
      <c r="J3" s="17">
        <f>'RAW DATA'!B3</f>
        <v>10.4</v>
      </c>
      <c r="K3" s="18">
        <f>E$3+D$3*'RAW DATA'!C3+C$3*'RAW DATA'!D3+B$3*'RAW DATA'!E3</f>
        <v>12.02364372</v>
      </c>
      <c r="L3" s="18">
        <f>D$13+C$13*'RAW DATA'!C3+'RAW DATA'!D3*B$13</f>
        <v>11.78895173</v>
      </c>
      <c r="N3" s="18">
        <f t="shared" ref="N3:O3" si="2">ABS($J3-K3)</f>
        <v>1.623643722</v>
      </c>
      <c r="O3" s="18">
        <f t="shared" si="2"/>
        <v>1.388951726</v>
      </c>
    </row>
    <row r="4">
      <c r="B4" s="19">
        <v>0.016657337283001748</v>
      </c>
      <c r="C4" s="19">
        <v>0.02982991849395764</v>
      </c>
      <c r="D4" s="19">
        <v>0.0037134523843503986</v>
      </c>
      <c r="E4" s="19">
        <v>0.8793297326007021</v>
      </c>
      <c r="J4" s="17">
        <f>'RAW DATA'!B4</f>
        <v>9.3</v>
      </c>
      <c r="K4" s="18">
        <f>E$3+D$3*'RAW DATA'!C4+C$3*'RAW DATA'!D4+B$3*'RAW DATA'!E4</f>
        <v>11.61229495</v>
      </c>
      <c r="L4" s="18">
        <f>D$13+C$13*'RAW DATA'!C4+'RAW DATA'!D4*B$13</f>
        <v>11.67750444</v>
      </c>
      <c r="N4" s="18">
        <f t="shared" ref="N4:O4" si="3">ABS($J4-K4)</f>
        <v>2.312294947</v>
      </c>
      <c r="O4" s="18">
        <f t="shared" si="3"/>
        <v>2.37750444</v>
      </c>
    </row>
    <row r="5">
      <c r="A5" s="16" t="s">
        <v>46</v>
      </c>
      <c r="B5" s="20">
        <v>0.8868670108850412</v>
      </c>
      <c r="C5" s="19">
        <v>1.7592219015689865</v>
      </c>
      <c r="D5" s="19" t="e">
        <v>#N/A</v>
      </c>
      <c r="E5" s="19" t="e">
        <v>#N/A</v>
      </c>
      <c r="J5" s="17">
        <f>'RAW DATA'!B5</f>
        <v>18.5</v>
      </c>
      <c r="K5" s="18">
        <f>E$3+D$3*'RAW DATA'!C5+C$3*'RAW DATA'!D5+B$3*'RAW DATA'!E5</f>
        <v>17.12456755</v>
      </c>
      <c r="L5" s="18">
        <f>D$13+C$13*'RAW DATA'!C5+'RAW DATA'!D5*B$13</f>
        <v>17.15299895</v>
      </c>
      <c r="N5" s="18">
        <f t="shared" ref="N5:O5" si="4">ABS($J5-K5)</f>
        <v>1.375432449</v>
      </c>
      <c r="O5" s="18">
        <f t="shared" si="4"/>
        <v>1.347001051</v>
      </c>
    </row>
    <row r="6">
      <c r="B6" s="19">
        <v>67.93934131090151</v>
      </c>
      <c r="C6" s="19">
        <v>26.0</v>
      </c>
      <c r="D6" s="19" t="e">
        <v>#N/A</v>
      </c>
      <c r="E6" s="19" t="e">
        <v>#N/A</v>
      </c>
      <c r="J6" s="17">
        <f>'RAW DATA'!B6</f>
        <v>12.9</v>
      </c>
      <c r="K6" s="18">
        <f>E$3+D$3*'RAW DATA'!C6+C$3*'RAW DATA'!D6+B$3*'RAW DATA'!E6</f>
        <v>12.42746308</v>
      </c>
      <c r="L6" s="18">
        <f>D$13+C$13*'RAW DATA'!C6+'RAW DATA'!D6*B$13</f>
        <v>13.13244763</v>
      </c>
      <c r="N6" s="18">
        <f t="shared" ref="N6:O6" si="5">ABS($J6-K6)</f>
        <v>0.4725369248</v>
      </c>
      <c r="O6" s="18">
        <f t="shared" si="5"/>
        <v>0.2324476328</v>
      </c>
    </row>
    <row r="7">
      <c r="B7" s="19">
        <v>630.7885958270401</v>
      </c>
      <c r="C7" s="19">
        <v>80.46640417296003</v>
      </c>
      <c r="D7" s="19" t="e">
        <v>#N/A</v>
      </c>
      <c r="E7" s="19" t="e">
        <v>#N/A</v>
      </c>
      <c r="J7" s="17">
        <f>'RAW DATA'!B7</f>
        <v>7.2</v>
      </c>
      <c r="K7" s="18">
        <f>E$3+D$3*'RAW DATA'!C7+C$3*'RAW DATA'!D7+B$3*'RAW DATA'!E7</f>
        <v>11.70654151</v>
      </c>
      <c r="L7" s="18">
        <f>D$13+C$13*'RAW DATA'!C7+'RAW DATA'!D7*B$13</f>
        <v>11.80989565</v>
      </c>
      <c r="N7" s="18">
        <f t="shared" ref="N7:O7" si="6">ABS($J7-K7)</f>
        <v>4.506541513</v>
      </c>
      <c r="O7" s="18">
        <f t="shared" si="6"/>
        <v>4.609895655</v>
      </c>
    </row>
    <row r="8">
      <c r="A8" s="16" t="s">
        <v>47</v>
      </c>
      <c r="B8" s="20">
        <f>C5</f>
        <v>1.759221902</v>
      </c>
      <c r="J8" s="17">
        <f>'RAW DATA'!B8</f>
        <v>11.8</v>
      </c>
      <c r="K8" s="18">
        <f>E$3+D$3*'RAW DATA'!C8+C$3*'RAW DATA'!D8+B$3*'RAW DATA'!E8</f>
        <v>11.74326009</v>
      </c>
      <c r="L8" s="18">
        <f>D$13+C$13*'RAW DATA'!C8+'RAW DATA'!D8*B$13</f>
        <v>11.24846052</v>
      </c>
      <c r="N8" s="18">
        <f t="shared" ref="N8:O8" si="7">ABS($J8-K8)</f>
        <v>0.05673990835</v>
      </c>
      <c r="O8" s="18">
        <f t="shared" si="7"/>
        <v>0.5515394829</v>
      </c>
    </row>
    <row r="9">
      <c r="J9" s="17">
        <f>'RAW DATA'!B9</f>
        <v>13.2</v>
      </c>
      <c r="K9" s="18">
        <f>E$3+D$3*'RAW DATA'!C9+C$3*'RAW DATA'!D9+B$3*'RAW DATA'!E9</f>
        <v>12.25163785</v>
      </c>
      <c r="L9" s="18">
        <f>D$13+C$13*'RAW DATA'!C9+'RAW DATA'!D9*B$13</f>
        <v>11.85064979</v>
      </c>
      <c r="N9" s="18">
        <f t="shared" ref="N9:O9" si="8">ABS($J9-K9)</f>
        <v>0.9483621531</v>
      </c>
      <c r="O9" s="18">
        <f t="shared" si="8"/>
        <v>1.349350208</v>
      </c>
    </row>
    <row r="10">
      <c r="J10" s="17">
        <f>'RAW DATA'!B10</f>
        <v>4.8</v>
      </c>
      <c r="K10" s="18">
        <f>E$3+D$3*'RAW DATA'!C10+C$3*'RAW DATA'!D10+B$3*'RAW DATA'!E10</f>
        <v>3.806890683</v>
      </c>
      <c r="L10" s="18">
        <f>D$13+C$13*'RAW DATA'!C10+'RAW DATA'!D10*B$13</f>
        <v>3.530715281</v>
      </c>
      <c r="N10" s="18">
        <f t="shared" ref="N10:O10" si="9">ABS($J10-K10)</f>
        <v>0.9931093171</v>
      </c>
      <c r="O10" s="18">
        <f t="shared" si="9"/>
        <v>1.269284719</v>
      </c>
    </row>
    <row r="11">
      <c r="J11" s="17">
        <f>'RAW DATA'!B11</f>
        <v>10.6</v>
      </c>
      <c r="K11" s="18">
        <f>E$3+D$3*'RAW DATA'!C11+C$3*'RAW DATA'!D11+B$3*'RAW DATA'!E11</f>
        <v>12.38218916</v>
      </c>
      <c r="L11" s="18">
        <f>D$13+C$13*'RAW DATA'!C11+'RAW DATA'!D11*B$13</f>
        <v>12.5723461</v>
      </c>
      <c r="N11" s="18">
        <f t="shared" ref="N11:O11" si="10">ABS($J11-K11)</f>
        <v>1.782189163</v>
      </c>
      <c r="O11" s="18">
        <f t="shared" si="10"/>
        <v>1.972346102</v>
      </c>
    </row>
    <row r="12">
      <c r="B12" s="16" t="s">
        <v>3</v>
      </c>
      <c r="C12" s="16" t="s">
        <v>2</v>
      </c>
      <c r="D12" s="16" t="s">
        <v>43</v>
      </c>
      <c r="J12" s="17">
        <f>'RAW DATA'!B12</f>
        <v>8.6</v>
      </c>
      <c r="K12" s="18">
        <f>E$3+D$3*'RAW DATA'!C12+C$3*'RAW DATA'!D12+B$3*'RAW DATA'!E12</f>
        <v>6.767074625</v>
      </c>
      <c r="L12" s="18">
        <f>D$13+C$13*'RAW DATA'!C12+'RAW DATA'!D12*B$13</f>
        <v>6.877419788</v>
      </c>
      <c r="N12" s="18">
        <f t="shared" ref="N12:O12" si="11">ABS($J12-K12)</f>
        <v>1.832925375</v>
      </c>
      <c r="O12" s="18">
        <f t="shared" si="11"/>
        <v>1.722580212</v>
      </c>
    </row>
    <row r="13">
      <c r="B13" s="19">
        <f t="array" ref="B13:D17">LINEST('RAW DATA'!B2:B31,'RAW DATA'!C2:D31,1,1)</f>
        <v>0.1768055069</v>
      </c>
      <c r="C13" s="19">
        <v>0.04682650662956714</v>
      </c>
      <c r="D13" s="19">
        <v>2.7567157596273137</v>
      </c>
      <c r="J13" s="17">
        <f>'RAW DATA'!B13</f>
        <v>17.4</v>
      </c>
      <c r="K13" s="18">
        <f>E$3+D$3*'RAW DATA'!C13+C$3*'RAW DATA'!D13+B$3*'RAW DATA'!E13</f>
        <v>17.64678191</v>
      </c>
      <c r="L13" s="18">
        <f>D$13+C$13*'RAW DATA'!C13+'RAW DATA'!D13*B$13</f>
        <v>17.0536989</v>
      </c>
      <c r="N13" s="18">
        <f t="shared" ref="N13:O13" si="12">ABS($J13-K13)</f>
        <v>0.2467819096</v>
      </c>
      <c r="O13" s="18">
        <f t="shared" si="12"/>
        <v>0.3463011014</v>
      </c>
    </row>
    <row r="14">
      <c r="B14" s="19">
        <v>0.022959326691868325</v>
      </c>
      <c r="C14" s="19">
        <v>0.003706695062730475</v>
      </c>
      <c r="D14" s="19">
        <v>0.8549082368901978</v>
      </c>
      <c r="J14" s="17">
        <f>'RAW DATA'!B14</f>
        <v>9.2</v>
      </c>
      <c r="K14" s="18">
        <f>E$3+D$3*'RAW DATA'!C14+C$3*'RAW DATA'!D14+B$3*'RAW DATA'!E14</f>
        <v>9.837735903</v>
      </c>
      <c r="L14" s="18">
        <f>D$13+C$13*'RAW DATA'!C14+'RAW DATA'!D14*B$13</f>
        <v>10.07705991</v>
      </c>
      <c r="N14" s="18">
        <f t="shared" ref="N14:O14" si="13">ABS($J14-K14)</f>
        <v>0.637735903</v>
      </c>
      <c r="O14" s="18">
        <f t="shared" si="13"/>
        <v>0.8770599096</v>
      </c>
    </row>
    <row r="15">
      <c r="A15" s="13" t="s">
        <v>46</v>
      </c>
      <c r="B15" s="19">
        <v>0.8812698313235767</v>
      </c>
      <c r="C15" s="19">
        <v>1.7685255013601275</v>
      </c>
      <c r="D15" s="19" t="e">
        <v>#N/A</v>
      </c>
      <c r="J15" s="17">
        <f>'RAW DATA'!B15</f>
        <v>9.7</v>
      </c>
      <c r="K15" s="18">
        <f>E$3+D$3*'RAW DATA'!C15+C$3*'RAW DATA'!D15+B$3*'RAW DATA'!E15</f>
        <v>8.900320045</v>
      </c>
      <c r="L15" s="18">
        <f>D$13+C$13*'RAW DATA'!C15+'RAW DATA'!D15*B$13</f>
        <v>8.666022008</v>
      </c>
      <c r="N15" s="18">
        <f t="shared" ref="N15:O15" si="14">ABS($J15-K15)</f>
        <v>0.7996799552</v>
      </c>
      <c r="O15" s="18">
        <f t="shared" si="14"/>
        <v>1.033977992</v>
      </c>
    </row>
    <row r="16">
      <c r="B16" s="19">
        <v>100.20319903100375</v>
      </c>
      <c r="C16" s="19">
        <v>27.0</v>
      </c>
      <c r="D16" s="19" t="e">
        <v>#N/A</v>
      </c>
      <c r="J16" s="17">
        <f>'RAW DATA'!B16</f>
        <v>19</v>
      </c>
      <c r="K16" s="18">
        <f>E$3+D$3*'RAW DATA'!C16+C$3*'RAW DATA'!D16+B$3*'RAW DATA'!E16</f>
        <v>18.12951479</v>
      </c>
      <c r="L16" s="18">
        <f>D$13+C$13*'RAW DATA'!C16+'RAW DATA'!D16*B$13</f>
        <v>18.13090694</v>
      </c>
      <c r="N16" s="18">
        <f t="shared" ref="N16:O16" si="15">ABS($J16-K16)</f>
        <v>0.8704852088</v>
      </c>
      <c r="O16" s="18">
        <f t="shared" si="15"/>
        <v>0.8690930603</v>
      </c>
    </row>
    <row r="17">
      <c r="B17" s="19">
        <v>626.8075738780507</v>
      </c>
      <c r="C17" s="19">
        <v>84.44742612194943</v>
      </c>
      <c r="D17" s="19" t="e">
        <v>#N/A</v>
      </c>
      <c r="J17" s="17">
        <f>'RAW DATA'!B17</f>
        <v>22.4</v>
      </c>
      <c r="K17" s="18">
        <f>E$3+D$3*'RAW DATA'!C17+C$3*'RAW DATA'!D17+B$3*'RAW DATA'!E17</f>
        <v>20.53494235</v>
      </c>
      <c r="L17" s="18">
        <f>D$13+C$13*'RAW DATA'!C17+'RAW DATA'!D17*B$13</f>
        <v>20.34023783</v>
      </c>
      <c r="N17" s="18">
        <f t="shared" ref="N17:O17" si="16">ABS($J17-K17)</f>
        <v>1.865057645</v>
      </c>
      <c r="O17" s="18">
        <f t="shared" si="16"/>
        <v>2.059762166</v>
      </c>
    </row>
    <row r="18">
      <c r="A18" s="13" t="s">
        <v>47</v>
      </c>
      <c r="B18" s="14">
        <f>C15</f>
        <v>1.768525501</v>
      </c>
      <c r="J18" s="17">
        <f>'RAW DATA'!B18</f>
        <v>12.5</v>
      </c>
      <c r="K18" s="18">
        <f>E$3+D$3*'RAW DATA'!C18+C$3*'RAW DATA'!D18+B$3*'RAW DATA'!E18</f>
        <v>11.26524367</v>
      </c>
      <c r="L18" s="18">
        <f>D$13+C$13*'RAW DATA'!C18+'RAW DATA'!D18*B$13</f>
        <v>12.40263446</v>
      </c>
      <c r="N18" s="18">
        <f t="shared" ref="N18:O18" si="17">ABS($J18-K18)</f>
        <v>1.23475633</v>
      </c>
      <c r="O18" s="18">
        <f t="shared" si="17"/>
        <v>0.09736553836</v>
      </c>
    </row>
    <row r="19">
      <c r="J19" s="17">
        <f>'RAW DATA'!B19</f>
        <v>24.4</v>
      </c>
      <c r="K19" s="18">
        <f>E$3+D$3*'RAW DATA'!C19+C$3*'RAW DATA'!D19+B$3*'RAW DATA'!E19</f>
        <v>22.8558274</v>
      </c>
      <c r="L19" s="18">
        <f>D$13+C$13*'RAW DATA'!C19+'RAW DATA'!D19*B$13</f>
        <v>22.9351928</v>
      </c>
      <c r="N19" s="18">
        <f t="shared" ref="N19:O19" si="18">ABS($J19-K19)</f>
        <v>1.544172604</v>
      </c>
      <c r="O19" s="18">
        <f t="shared" si="18"/>
        <v>1.464807202</v>
      </c>
    </row>
    <row r="20">
      <c r="B20" s="14">
        <f>B3*SUM('RAW DATA'!E2:E31)</f>
        <v>-21.34628242</v>
      </c>
      <c r="C20" s="14">
        <f>C3*SUM('RAW DATA'!D2:D31)</f>
        <v>144.0818344</v>
      </c>
      <c r="D20" s="14">
        <f>D3*SUM('RAW DATA'!B2:B31)</f>
        <v>18.69276227</v>
      </c>
      <c r="J20" s="17">
        <f>'RAW DATA'!B20</f>
        <v>11.3</v>
      </c>
      <c r="K20" s="18">
        <f>E$3+D$3*'RAW DATA'!C20+C$3*'RAW DATA'!D20+B$3*'RAW DATA'!E20</f>
        <v>9.941118534</v>
      </c>
      <c r="L20" s="18">
        <f>D$13+C$13*'RAW DATA'!C20+'RAW DATA'!D20*B$13</f>
        <v>9.62162291</v>
      </c>
      <c r="N20" s="18">
        <f t="shared" ref="N20:O20" si="19">ABS($J20-K20)</f>
        <v>1.358881466</v>
      </c>
      <c r="O20" s="18">
        <f t="shared" si="19"/>
        <v>1.67837709</v>
      </c>
    </row>
    <row r="21">
      <c r="J21" s="17">
        <f>'RAW DATA'!B21</f>
        <v>14.6</v>
      </c>
      <c r="K21" s="18">
        <f>E$3+D$3*'RAW DATA'!C21+C$3*'RAW DATA'!D21+B$3*'RAW DATA'!E21</f>
        <v>14.2192436</v>
      </c>
      <c r="L21" s="18">
        <f>D$13+C$13*'RAW DATA'!C21+'RAW DATA'!D21*B$13</f>
        <v>13.8799118</v>
      </c>
      <c r="N21" s="18">
        <f t="shared" ref="N21:O21" si="20">ABS($J21-K21)</f>
        <v>0.3807564015</v>
      </c>
      <c r="O21" s="18">
        <f t="shared" si="20"/>
        <v>0.7200881989</v>
      </c>
    </row>
    <row r="22">
      <c r="J22" s="17">
        <f>'RAW DATA'!B22</f>
        <v>18</v>
      </c>
      <c r="K22" s="18">
        <f>E$3+D$3*'RAW DATA'!C22+C$3*'RAW DATA'!D22+B$3*'RAW DATA'!E22</f>
        <v>17.61962224</v>
      </c>
      <c r="L22" s="18">
        <f>D$13+C$13*'RAW DATA'!C22+'RAW DATA'!D22*B$13</f>
        <v>17.88113735</v>
      </c>
      <c r="N22" s="18">
        <f t="shared" ref="N22:O22" si="21">ABS($J22-K22)</f>
        <v>0.3803777571</v>
      </c>
      <c r="O22" s="18">
        <f t="shared" si="21"/>
        <v>0.1188626514</v>
      </c>
    </row>
    <row r="23">
      <c r="J23" s="17">
        <f>'RAW DATA'!B23</f>
        <v>12.5</v>
      </c>
      <c r="K23" s="18">
        <f>E$3+D$3*'RAW DATA'!C23+C$3*'RAW DATA'!D23+B$3*'RAW DATA'!E23</f>
        <v>14.57703843</v>
      </c>
      <c r="L23" s="18">
        <f>D$13+C$13*'RAW DATA'!C23+'RAW DATA'!D23*B$13</f>
        <v>14.77503652</v>
      </c>
      <c r="N23" s="18">
        <f t="shared" ref="N23:O23" si="22">ABS($J23-K23)</f>
        <v>2.07703843</v>
      </c>
      <c r="O23" s="18">
        <f t="shared" si="22"/>
        <v>2.275036519</v>
      </c>
    </row>
    <row r="24">
      <c r="J24" s="17">
        <f>'RAW DATA'!B24</f>
        <v>5.6</v>
      </c>
      <c r="K24" s="18">
        <f>E$3+D$3*'RAW DATA'!C24+C$3*'RAW DATA'!D24+B$3*'RAW DATA'!E24</f>
        <v>5.842087898</v>
      </c>
      <c r="L24" s="18">
        <f>D$13+C$13*'RAW DATA'!C24+'RAW DATA'!D24*B$13</f>
        <v>6.186033207</v>
      </c>
      <c r="N24" s="18">
        <f t="shared" ref="N24:O24" si="23">ABS($J24-K24)</f>
        <v>0.242087898</v>
      </c>
      <c r="O24" s="18">
        <f t="shared" si="23"/>
        <v>0.5860332068</v>
      </c>
    </row>
    <row r="25">
      <c r="J25" s="17">
        <f>'RAW DATA'!B25</f>
        <v>15.5</v>
      </c>
      <c r="K25" s="18">
        <f>E$3+D$3*'RAW DATA'!C25+C$3*'RAW DATA'!D25+B$3*'RAW DATA'!E25</f>
        <v>16.44757487</v>
      </c>
      <c r="L25" s="18">
        <f>D$13+C$13*'RAW DATA'!C25+'RAW DATA'!D25*B$13</f>
        <v>16.43522029</v>
      </c>
      <c r="N25" s="18">
        <f t="shared" ref="N25:O25" si="24">ABS($J25-K25)</f>
        <v>0.9475748657</v>
      </c>
      <c r="O25" s="18">
        <f t="shared" si="24"/>
        <v>0.9352202898</v>
      </c>
    </row>
    <row r="26">
      <c r="J26" s="17">
        <f>'RAW DATA'!B26</f>
        <v>9.7</v>
      </c>
      <c r="K26" s="18">
        <f>E$3+D$3*'RAW DATA'!C26+C$3*'RAW DATA'!D26+B$3*'RAW DATA'!E26</f>
        <v>8.052768421</v>
      </c>
      <c r="L26" s="18">
        <f>D$13+C$13*'RAW DATA'!C26+'RAW DATA'!D26*B$13</f>
        <v>7.90175651</v>
      </c>
      <c r="N26" s="18">
        <f t="shared" ref="N26:O26" si="25">ABS($J26-K26)</f>
        <v>1.647231579</v>
      </c>
      <c r="O26" s="18">
        <f t="shared" si="25"/>
        <v>1.79824349</v>
      </c>
    </row>
    <row r="27">
      <c r="J27" s="17">
        <f>'RAW DATA'!B27</f>
        <v>12</v>
      </c>
      <c r="K27" s="18">
        <f>E$3+D$3*'RAW DATA'!C27+C$3*'RAW DATA'!D27+B$3*'RAW DATA'!E27</f>
        <v>15.51622339</v>
      </c>
      <c r="L27" s="18">
        <f>D$13+C$13*'RAW DATA'!C27+'RAW DATA'!D27*B$13</f>
        <v>15.68622363</v>
      </c>
      <c r="N27" s="18">
        <f t="shared" ref="N27:O27" si="26">ABS($J27-K27)</f>
        <v>3.516223392</v>
      </c>
      <c r="O27" s="18">
        <f t="shared" si="26"/>
        <v>3.686223627</v>
      </c>
    </row>
    <row r="28">
      <c r="J28" s="17">
        <f>'RAW DATA'!B28</f>
        <v>15</v>
      </c>
      <c r="K28" s="18">
        <f>E$3+D$3*'RAW DATA'!C28+C$3*'RAW DATA'!D28+B$3*'RAW DATA'!E28</f>
        <v>15.21047985</v>
      </c>
      <c r="L28" s="18">
        <f>D$13+C$13*'RAW DATA'!C28+'RAW DATA'!D28*B$13</f>
        <v>14.62862491</v>
      </c>
      <c r="N28" s="18">
        <f t="shared" ref="N28:O28" si="27">ABS($J28-K28)</f>
        <v>0.2104798533</v>
      </c>
      <c r="O28" s="18">
        <f t="shared" si="27"/>
        <v>0.3713750908</v>
      </c>
    </row>
    <row r="29">
      <c r="J29" s="17">
        <f>'RAW DATA'!B29</f>
        <v>15.9</v>
      </c>
      <c r="K29" s="18">
        <f>E$3+D$3*'RAW DATA'!C29+C$3*'RAW DATA'!D29+B$3*'RAW DATA'!E29</f>
        <v>17.01685851</v>
      </c>
      <c r="L29" s="18">
        <f>D$13+C$13*'RAW DATA'!C29+'RAW DATA'!D29*B$13</f>
        <v>16.95241197</v>
      </c>
      <c r="N29" s="18">
        <f t="shared" ref="N29:O29" si="28">ABS($J29-K29)</f>
        <v>1.116858508</v>
      </c>
      <c r="O29" s="18">
        <f t="shared" si="28"/>
        <v>1.052411967</v>
      </c>
    </row>
    <row r="30">
      <c r="J30" s="17">
        <f>'RAW DATA'!B30</f>
        <v>18.9</v>
      </c>
      <c r="K30" s="18">
        <f>E$3+D$3*'RAW DATA'!C30+C$3*'RAW DATA'!D30+B$3*'RAW DATA'!E30</f>
        <v>19.48501949</v>
      </c>
      <c r="L30" s="18">
        <f>D$13+C$13*'RAW DATA'!C30+'RAW DATA'!D30*B$13</f>
        <v>19.19857985</v>
      </c>
      <c r="N30" s="18">
        <f t="shared" ref="N30:O30" si="29">ABS($J30-K30)</f>
        <v>0.5850194868</v>
      </c>
      <c r="O30" s="18">
        <f t="shared" si="29"/>
        <v>0.298579846</v>
      </c>
    </row>
    <row r="31">
      <c r="J31" s="17">
        <f>'RAW DATA'!B31</f>
        <v>10.5</v>
      </c>
      <c r="K31" s="18">
        <f>E$3+D$3*'RAW DATA'!C31+C$3*'RAW DATA'!D31+B$3*'RAW DATA'!E31</f>
        <v>8.687339946</v>
      </c>
      <c r="L31" s="18">
        <f>D$13+C$13*'RAW DATA'!C31+'RAW DATA'!D31*B$13</f>
        <v>8.891555238</v>
      </c>
      <c r="N31" s="18">
        <f t="shared" ref="N31:O31" si="30">ABS($J31-K31)</f>
        <v>1.812660054</v>
      </c>
      <c r="O31" s="18">
        <f t="shared" si="30"/>
        <v>1.608444762</v>
      </c>
    </row>
    <row r="32">
      <c r="J32" s="14" t="str">
        <f>'RAW DATA'!B32</f>
        <v/>
      </c>
    </row>
    <row r="33">
      <c r="N33" s="18">
        <f t="shared" ref="N33:O33" si="31">AVERAGE(N2:N31)</f>
        <v>1.320297973</v>
      </c>
      <c r="O33" s="18">
        <f t="shared" si="31"/>
        <v>1.352780728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F1" s="16" t="s">
        <v>48</v>
      </c>
      <c r="G1" s="16">
        <v>0.5</v>
      </c>
      <c r="H1" s="16">
        <v>0.7</v>
      </c>
      <c r="I1" s="16">
        <v>0.3</v>
      </c>
    </row>
    <row r="2">
      <c r="F2" s="16" t="s">
        <v>49</v>
      </c>
      <c r="G2" s="16">
        <v>0.2</v>
      </c>
      <c r="H2" s="16">
        <v>0.1</v>
      </c>
      <c r="I2" s="16">
        <v>0.2</v>
      </c>
    </row>
    <row r="3">
      <c r="A3" s="14" t="str">
        <f>'RAW DATA'!A1</f>
        <v>Time</v>
      </c>
      <c r="B3" s="14" t="str">
        <f>'RAW DATA'!B1</f>
        <v>sales</v>
      </c>
      <c r="C3" s="14" t="str">
        <f>'RAW DATA'!C1</f>
        <v>FB</v>
      </c>
      <c r="D3" s="14" t="str">
        <f>'RAW DATA'!D1</f>
        <v>TV</v>
      </c>
      <c r="E3" s="14" t="str">
        <f>'RAW DATA'!E1</f>
        <v>Radio</v>
      </c>
      <c r="G3" s="21" t="s">
        <v>50</v>
      </c>
      <c r="H3" s="21" t="s">
        <v>51</v>
      </c>
      <c r="I3" s="21" t="s">
        <v>52</v>
      </c>
      <c r="Q3" s="13" t="s">
        <v>53</v>
      </c>
      <c r="R3" s="14" t="str">
        <f t="shared" ref="R3:R33" si="2">B3</f>
        <v>sales</v>
      </c>
      <c r="T3" s="13" t="s">
        <v>54</v>
      </c>
      <c r="V3" s="13" t="s">
        <v>55</v>
      </c>
      <c r="W3" s="13" t="s">
        <v>56</v>
      </c>
    </row>
    <row r="4">
      <c r="A4" s="22" t="str">
        <f>'RAW DATA'!A2</f>
        <v>Week 1</v>
      </c>
      <c r="B4" s="17">
        <f>'RAW DATA'!B2</f>
        <v>22.1</v>
      </c>
      <c r="C4" s="14">
        <f>'RAW DATA'!C2</f>
        <v>230.1</v>
      </c>
      <c r="D4" s="14">
        <f>'RAW DATA'!D2</f>
        <v>37.8</v>
      </c>
      <c r="E4" s="14">
        <f>'RAW DATA'!E2</f>
        <v>69.2</v>
      </c>
      <c r="G4" s="23">
        <f t="shared" ref="G4:I4" si="1">C4^G1</f>
        <v>15.16904743</v>
      </c>
      <c r="H4" s="23">
        <f t="shared" si="1"/>
        <v>12.71288914</v>
      </c>
      <c r="I4" s="23">
        <f t="shared" si="1"/>
        <v>3.564772578</v>
      </c>
      <c r="Q4" s="18">
        <f t="shared" ref="Q4:Q33" si="4">O$6+N$6*G4+M$6*H4+L$6*I4</f>
        <v>19.56333076</v>
      </c>
      <c r="R4" s="17">
        <f t="shared" si="2"/>
        <v>22.1</v>
      </c>
      <c r="T4" s="18">
        <f t="shared" ref="T4:T33" si="5">ABS(R4-Q4)</f>
        <v>2.53666924</v>
      </c>
      <c r="V4" s="17">
        <f>average(R4:R33)</f>
        <v>13.45</v>
      </c>
      <c r="W4" s="15">
        <f>T35/V4</f>
        <v>0.08037933703</v>
      </c>
    </row>
    <row r="5">
      <c r="A5" s="22" t="str">
        <f>'RAW DATA'!A3</f>
        <v>Week 2</v>
      </c>
      <c r="B5" s="17">
        <f>'RAW DATA'!B3</f>
        <v>10.4</v>
      </c>
      <c r="C5" s="14">
        <f>'RAW DATA'!C3</f>
        <v>44.5</v>
      </c>
      <c r="D5" s="14">
        <f>'RAW DATA'!D3</f>
        <v>39.3</v>
      </c>
      <c r="E5" s="14">
        <f>'RAW DATA'!E3</f>
        <v>45.1</v>
      </c>
      <c r="G5" s="23">
        <f t="shared" ref="G5:I5" si="3">(G4*G$2+C5)^G$1</f>
        <v>6.894476738</v>
      </c>
      <c r="H5" s="23">
        <f t="shared" si="3"/>
        <v>13.35836062</v>
      </c>
      <c r="I5" s="23">
        <f t="shared" si="3"/>
        <v>3.149897996</v>
      </c>
      <c r="L5" s="16" t="s">
        <v>4</v>
      </c>
      <c r="M5" s="16" t="s">
        <v>3</v>
      </c>
      <c r="N5" s="16" t="s">
        <v>2</v>
      </c>
      <c r="O5" s="16" t="s">
        <v>43</v>
      </c>
      <c r="Q5" s="18">
        <f t="shared" si="4"/>
        <v>12.21871554</v>
      </c>
      <c r="R5" s="17">
        <f t="shared" si="2"/>
        <v>10.4</v>
      </c>
      <c r="T5" s="18">
        <f t="shared" si="5"/>
        <v>1.81871554</v>
      </c>
    </row>
    <row r="6">
      <c r="A6" s="22" t="str">
        <f>'RAW DATA'!A4</f>
        <v>Week 3</v>
      </c>
      <c r="B6" s="17">
        <f>'RAW DATA'!B4</f>
        <v>9.3</v>
      </c>
      <c r="C6" s="14">
        <f>'RAW DATA'!C4</f>
        <v>17.2</v>
      </c>
      <c r="D6" s="14">
        <f>'RAW DATA'!D4</f>
        <v>45.9</v>
      </c>
      <c r="E6" s="14">
        <f>'RAW DATA'!E4</f>
        <v>69.3</v>
      </c>
      <c r="G6" s="23">
        <f t="shared" ref="G6:G33" si="7">(G5*$G$2+C6)^$G$1</f>
        <v>4.310324274</v>
      </c>
      <c r="H6" s="23">
        <f t="shared" ref="H6:I6" si="6">(H5*H$2+D6)^H$1</f>
        <v>14.85901854</v>
      </c>
      <c r="I6" s="23">
        <f t="shared" si="6"/>
        <v>3.576012436</v>
      </c>
      <c r="L6" s="14">
        <f t="array" ref="L6:O10">LINEST(B4:B33,G4:I33,1,1)</f>
        <v>-0.739876274</v>
      </c>
      <c r="M6" s="14">
        <v>0.7241144786277885</v>
      </c>
      <c r="N6" s="14">
        <v>0.981194871083583</v>
      </c>
      <c r="O6" s="14">
        <v>-1.8885572197429163</v>
      </c>
      <c r="Q6" s="18">
        <f t="shared" si="4"/>
        <v>10.45453456</v>
      </c>
      <c r="R6" s="17">
        <f t="shared" si="2"/>
        <v>9.3</v>
      </c>
      <c r="T6" s="18">
        <f t="shared" si="5"/>
        <v>1.154534559</v>
      </c>
    </row>
    <row r="7">
      <c r="A7" s="22" t="str">
        <f>'RAW DATA'!A5</f>
        <v>Week 4</v>
      </c>
      <c r="B7" s="17">
        <f>'RAW DATA'!B5</f>
        <v>18.5</v>
      </c>
      <c r="C7" s="14">
        <f>'RAW DATA'!C5</f>
        <v>151.5</v>
      </c>
      <c r="D7" s="14">
        <f>'RAW DATA'!D5</f>
        <v>41.3</v>
      </c>
      <c r="E7" s="14">
        <f>'RAW DATA'!E5</f>
        <v>58.5</v>
      </c>
      <c r="G7" s="23">
        <f t="shared" si="7"/>
        <v>12.34350294</v>
      </c>
      <c r="H7" s="23">
        <f t="shared" ref="H7:I7" si="8">(H6*H$2+D7)^H$1</f>
        <v>13.86470021</v>
      </c>
      <c r="I7" s="23">
        <f t="shared" si="8"/>
        <v>3.401965975</v>
      </c>
      <c r="L7" s="14">
        <v>0.5143638912195604</v>
      </c>
      <c r="M7" s="14">
        <v>0.08571888812726407</v>
      </c>
      <c r="N7" s="14">
        <v>0.06290404008849387</v>
      </c>
      <c r="O7" s="14">
        <v>1.3880081175287469</v>
      </c>
      <c r="Q7" s="18">
        <f t="shared" si="4"/>
        <v>17.74542081</v>
      </c>
      <c r="R7" s="17">
        <f t="shared" si="2"/>
        <v>18.5</v>
      </c>
      <c r="T7" s="18">
        <f t="shared" si="5"/>
        <v>0.7545791892</v>
      </c>
    </row>
    <row r="8">
      <c r="A8" s="22" t="str">
        <f>'RAW DATA'!A6</f>
        <v>Week 5</v>
      </c>
      <c r="B8" s="17">
        <f>'RAW DATA'!B6</f>
        <v>12.9</v>
      </c>
      <c r="C8" s="14">
        <f>'RAW DATA'!C6</f>
        <v>180.8</v>
      </c>
      <c r="D8" s="14">
        <f>'RAW DATA'!D6</f>
        <v>10.8</v>
      </c>
      <c r="E8" s="14">
        <f>'RAW DATA'!E6</f>
        <v>58.4</v>
      </c>
      <c r="G8" s="23">
        <f t="shared" si="7"/>
        <v>13.53767708</v>
      </c>
      <c r="H8" s="23">
        <f t="shared" ref="H8:I8" si="9">(H7*H$2+D8)^H$1</f>
        <v>5.755917322</v>
      </c>
      <c r="I8" s="23">
        <f t="shared" si="9"/>
        <v>3.399640647</v>
      </c>
      <c r="K8" s="16" t="s">
        <v>46</v>
      </c>
      <c r="L8" s="20">
        <v>0.9227823687466283</v>
      </c>
      <c r="M8" s="14">
        <v>1.4533969005947214</v>
      </c>
      <c r="N8" s="14" t="e">
        <v>#N/A</v>
      </c>
      <c r="O8" s="14" t="e">
        <v>#N/A</v>
      </c>
      <c r="Q8" s="18">
        <f t="shared" si="4"/>
        <v>13.04717171</v>
      </c>
      <c r="R8" s="17">
        <f t="shared" si="2"/>
        <v>12.9</v>
      </c>
      <c r="T8" s="18">
        <f t="shared" si="5"/>
        <v>0.1471717089</v>
      </c>
    </row>
    <row r="9">
      <c r="A9" s="22" t="str">
        <f>'RAW DATA'!A7</f>
        <v>Week 6</v>
      </c>
      <c r="B9" s="17">
        <f>'RAW DATA'!B7</f>
        <v>7.2</v>
      </c>
      <c r="C9" s="14">
        <f>'RAW DATA'!C7</f>
        <v>8.7</v>
      </c>
      <c r="D9" s="14">
        <f>'RAW DATA'!D7</f>
        <v>48.9</v>
      </c>
      <c r="E9" s="14">
        <f>'RAW DATA'!E7</f>
        <v>75</v>
      </c>
      <c r="G9" s="23">
        <f t="shared" si="7"/>
        <v>3.377504318</v>
      </c>
      <c r="H9" s="23">
        <f t="shared" ref="H9:I9" si="10">(H8*H$2+D9)^H$1</f>
        <v>15.34877423</v>
      </c>
      <c r="I9" s="23">
        <f t="shared" si="10"/>
        <v>3.661796568</v>
      </c>
      <c r="L9" s="14">
        <v>103.5702218002822</v>
      </c>
      <c r="M9" s="14">
        <v>26.0</v>
      </c>
      <c r="N9" s="14" t="e">
        <v>#N/A</v>
      </c>
      <c r="O9" s="14" t="e">
        <v>#N/A</v>
      </c>
      <c r="Q9" s="18">
        <f t="shared" si="4"/>
        <v>9.830425942</v>
      </c>
      <c r="R9" s="17">
        <f t="shared" si="2"/>
        <v>7.2</v>
      </c>
      <c r="T9" s="18">
        <f t="shared" si="5"/>
        <v>2.630425942</v>
      </c>
    </row>
    <row r="10">
      <c r="A10" s="22" t="str">
        <f>'RAW DATA'!A8</f>
        <v>Week 7</v>
      </c>
      <c r="B10" s="17">
        <f>'RAW DATA'!B8</f>
        <v>11.8</v>
      </c>
      <c r="C10" s="14">
        <f>'RAW DATA'!C8</f>
        <v>57.5</v>
      </c>
      <c r="D10" s="14">
        <f>'RAW DATA'!D8</f>
        <v>32.8</v>
      </c>
      <c r="E10" s="14">
        <f>'RAW DATA'!E8</f>
        <v>23.5</v>
      </c>
      <c r="G10" s="23">
        <f t="shared" si="7"/>
        <v>7.627286599</v>
      </c>
      <c r="H10" s="23">
        <f t="shared" ref="H10:I10" si="11">(H9*H$2+D10)^H$1</f>
        <v>11.8854287</v>
      </c>
      <c r="I10" s="23">
        <f t="shared" si="11"/>
        <v>2.602068409</v>
      </c>
      <c r="L10" s="14">
        <v>656.3335736828832</v>
      </c>
      <c r="M10" s="14">
        <v>54.92142631711691</v>
      </c>
      <c r="N10" s="14" t="e">
        <v>#N/A</v>
      </c>
      <c r="O10" s="14" t="e">
        <v>#N/A</v>
      </c>
      <c r="Q10" s="18">
        <f t="shared" si="4"/>
        <v>12.2764996</v>
      </c>
      <c r="R10" s="17">
        <f t="shared" si="2"/>
        <v>11.8</v>
      </c>
      <c r="T10" s="18">
        <f t="shared" si="5"/>
        <v>0.4764995955</v>
      </c>
    </row>
    <row r="11">
      <c r="A11" s="22" t="str">
        <f>'RAW DATA'!A9</f>
        <v>Week 8</v>
      </c>
      <c r="B11" s="17">
        <f>'RAW DATA'!B9</f>
        <v>13.2</v>
      </c>
      <c r="C11" s="14">
        <f>'RAW DATA'!C9</f>
        <v>120.2</v>
      </c>
      <c r="D11" s="14">
        <f>'RAW DATA'!D9</f>
        <v>19.6</v>
      </c>
      <c r="E11" s="14">
        <f>'RAW DATA'!E9</f>
        <v>11.6</v>
      </c>
      <c r="G11" s="23">
        <f t="shared" si="7"/>
        <v>11.03292605</v>
      </c>
      <c r="H11" s="23">
        <f t="shared" ref="H11:I11" si="12">(H10*H$2+D11)^H$1</f>
        <v>8.365209743</v>
      </c>
      <c r="I11" s="23">
        <f t="shared" si="12"/>
        <v>2.113757847</v>
      </c>
      <c r="K11" s="16" t="s">
        <v>47</v>
      </c>
      <c r="L11" s="20">
        <f>M8</f>
        <v>1.453396901</v>
      </c>
      <c r="Q11" s="18">
        <f t="shared" si="4"/>
        <v>13.43034345</v>
      </c>
      <c r="R11" s="17">
        <f t="shared" si="2"/>
        <v>13.2</v>
      </c>
      <c r="T11" s="18">
        <f t="shared" si="5"/>
        <v>0.2303434491</v>
      </c>
    </row>
    <row r="12">
      <c r="A12" s="22" t="str">
        <f>'RAW DATA'!A10</f>
        <v>Week 9</v>
      </c>
      <c r="B12" s="17">
        <f>'RAW DATA'!B10</f>
        <v>4.8</v>
      </c>
      <c r="C12" s="14">
        <f>'RAW DATA'!C10</f>
        <v>8.6</v>
      </c>
      <c r="D12" s="14">
        <f>'RAW DATA'!D10</f>
        <v>2.1</v>
      </c>
      <c r="E12" s="14">
        <f>'RAW DATA'!E10</f>
        <v>1</v>
      </c>
      <c r="G12" s="23">
        <f t="shared" si="7"/>
        <v>3.2873371</v>
      </c>
      <c r="H12" s="23">
        <f t="shared" ref="H12:I12" si="13">(H11*H$2+D12)^H$1</f>
        <v>2.125607996</v>
      </c>
      <c r="I12" s="23">
        <f t="shared" si="13"/>
        <v>1.111574875</v>
      </c>
      <c r="Q12" s="18">
        <f t="shared" si="4"/>
        <v>2.053716731</v>
      </c>
      <c r="R12" s="17">
        <f t="shared" si="2"/>
        <v>4.8</v>
      </c>
      <c r="T12" s="18">
        <f t="shared" si="5"/>
        <v>2.746283269</v>
      </c>
    </row>
    <row r="13">
      <c r="A13" s="22" t="str">
        <f>'RAW DATA'!A11</f>
        <v>Week 10</v>
      </c>
      <c r="B13" s="17">
        <f>'RAW DATA'!B11</f>
        <v>10.6</v>
      </c>
      <c r="C13" s="14">
        <f>'RAW DATA'!C11</f>
        <v>199.8</v>
      </c>
      <c r="D13" s="14">
        <f>'RAW DATA'!D11</f>
        <v>2.6</v>
      </c>
      <c r="E13" s="14">
        <f>'RAW DATA'!E11</f>
        <v>21.2</v>
      </c>
      <c r="G13" s="23">
        <f t="shared" si="7"/>
        <v>14.1583003</v>
      </c>
      <c r="H13" s="23">
        <f t="shared" ref="H13:I13" si="14">(H12*H$2+D13)^H$1</f>
        <v>2.062392609</v>
      </c>
      <c r="I13" s="23">
        <f t="shared" si="14"/>
        <v>2.507609579</v>
      </c>
      <c r="Q13" s="18">
        <f t="shared" si="4"/>
        <v>11.64158194</v>
      </c>
      <c r="R13" s="17">
        <f t="shared" si="2"/>
        <v>10.6</v>
      </c>
      <c r="T13" s="18">
        <f t="shared" si="5"/>
        <v>1.041581936</v>
      </c>
    </row>
    <row r="14">
      <c r="A14" s="22" t="str">
        <f>'RAW DATA'!A12</f>
        <v>Week 11</v>
      </c>
      <c r="B14" s="17">
        <f>'RAW DATA'!B12</f>
        <v>8.6</v>
      </c>
      <c r="C14" s="14">
        <f>'RAW DATA'!C12</f>
        <v>66.1</v>
      </c>
      <c r="D14" s="14">
        <f>'RAW DATA'!D12</f>
        <v>5.8</v>
      </c>
      <c r="E14" s="14">
        <f>'RAW DATA'!E12</f>
        <v>24.2</v>
      </c>
      <c r="G14" s="23">
        <f t="shared" si="7"/>
        <v>8.302509263</v>
      </c>
      <c r="H14" s="23">
        <f t="shared" ref="H14:I14" si="15">(H13*H$2+D14)^H$1</f>
        <v>3.507695131</v>
      </c>
      <c r="I14" s="23">
        <f t="shared" si="15"/>
        <v>2.617080693</v>
      </c>
      <c r="Q14" s="18">
        <f t="shared" si="4"/>
        <v>6.861479205</v>
      </c>
      <c r="R14" s="17">
        <f t="shared" si="2"/>
        <v>8.6</v>
      </c>
      <c r="T14" s="18">
        <f t="shared" si="5"/>
        <v>1.738520795</v>
      </c>
    </row>
    <row r="15">
      <c r="A15" s="22" t="str">
        <f>'RAW DATA'!A13</f>
        <v>Week 12</v>
      </c>
      <c r="B15" s="17">
        <f>'RAW DATA'!B13</f>
        <v>17.4</v>
      </c>
      <c r="C15" s="14">
        <f>'RAW DATA'!C13</f>
        <v>214.7</v>
      </c>
      <c r="D15" s="14">
        <f>'RAW DATA'!D13</f>
        <v>24</v>
      </c>
      <c r="E15" s="14">
        <f>'RAW DATA'!E13</f>
        <v>4</v>
      </c>
      <c r="G15" s="23">
        <f t="shared" si="7"/>
        <v>14.70919787</v>
      </c>
      <c r="H15" s="23">
        <f t="shared" ref="H15:I15" si="16">(H14*H$2+D15)^H$1</f>
        <v>9.344560561</v>
      </c>
      <c r="I15" s="23">
        <f t="shared" si="16"/>
        <v>1.572678548</v>
      </c>
      <c r="Q15" s="18">
        <f t="shared" si="4"/>
        <v>18.14697634</v>
      </c>
      <c r="R15" s="17">
        <f t="shared" si="2"/>
        <v>17.4</v>
      </c>
      <c r="T15" s="18">
        <f t="shared" si="5"/>
        <v>0.7469763381</v>
      </c>
    </row>
    <row r="16">
      <c r="A16" s="22" t="str">
        <f>'RAW DATA'!A14</f>
        <v>Week 13</v>
      </c>
      <c r="B16" s="17">
        <f>'RAW DATA'!B14</f>
        <v>9.2</v>
      </c>
      <c r="C16" s="14">
        <f>'RAW DATA'!C14</f>
        <v>23.8</v>
      </c>
      <c r="D16" s="14">
        <f>'RAW DATA'!D14</f>
        <v>35.1</v>
      </c>
      <c r="E16" s="14">
        <f>'RAW DATA'!E14</f>
        <v>65.9</v>
      </c>
      <c r="G16" s="23">
        <f t="shared" si="7"/>
        <v>5.171251258</v>
      </c>
      <c r="H16" s="23">
        <f t="shared" ref="H16:I16" si="17">(H15*H$2+D16)^H$1</f>
        <v>12.29426527</v>
      </c>
      <c r="I16" s="23">
        <f t="shared" si="17"/>
        <v>3.517920343</v>
      </c>
      <c r="Q16" s="18">
        <f t="shared" si="4"/>
        <v>9.485077681</v>
      </c>
      <c r="R16" s="17">
        <f t="shared" si="2"/>
        <v>9.2</v>
      </c>
      <c r="T16" s="18">
        <f t="shared" si="5"/>
        <v>0.2850776813</v>
      </c>
    </row>
    <row r="17">
      <c r="A17" s="22" t="str">
        <f>'RAW DATA'!A15</f>
        <v>Week 14</v>
      </c>
      <c r="B17" s="17">
        <f>'RAW DATA'!B15</f>
        <v>9.7</v>
      </c>
      <c r="C17" s="14">
        <f>'RAW DATA'!C15</f>
        <v>97.5</v>
      </c>
      <c r="D17" s="14">
        <f>'RAW DATA'!D15</f>
        <v>7.6</v>
      </c>
      <c r="E17" s="14">
        <f>'RAW DATA'!E15</f>
        <v>7.2</v>
      </c>
      <c r="G17" s="23">
        <f t="shared" si="7"/>
        <v>9.926441973</v>
      </c>
      <c r="H17" s="23">
        <f t="shared" ref="H17:I17" si="18">(H16*H$2+D17)^H$1</f>
        <v>4.593595481</v>
      </c>
      <c r="I17" s="23">
        <f t="shared" si="18"/>
        <v>1.859290384</v>
      </c>
      <c r="Q17" s="18">
        <f t="shared" si="4"/>
        <v>9.801860888</v>
      </c>
      <c r="R17" s="17">
        <f t="shared" si="2"/>
        <v>9.7</v>
      </c>
      <c r="T17" s="18">
        <f t="shared" si="5"/>
        <v>0.1018608878</v>
      </c>
    </row>
    <row r="18">
      <c r="A18" s="22" t="str">
        <f>'RAW DATA'!A16</f>
        <v>Week 15</v>
      </c>
      <c r="B18" s="17">
        <f>'RAW DATA'!B16</f>
        <v>19</v>
      </c>
      <c r="C18" s="14">
        <f>'RAW DATA'!C16</f>
        <v>204.1</v>
      </c>
      <c r="D18" s="14">
        <f>'RAW DATA'!D16</f>
        <v>32.9</v>
      </c>
      <c r="E18" s="14">
        <f>'RAW DATA'!E16</f>
        <v>46</v>
      </c>
      <c r="G18" s="23">
        <f t="shared" si="7"/>
        <v>14.35567095</v>
      </c>
      <c r="H18" s="23">
        <f t="shared" ref="H18:I18" si="19">(H17*H$2+D18)^H$1</f>
        <v>11.64802765</v>
      </c>
      <c r="I18" s="23">
        <f t="shared" si="19"/>
        <v>3.161377437</v>
      </c>
      <c r="Q18" s="18">
        <f t="shared" si="4"/>
        <v>18.2926308</v>
      </c>
      <c r="R18" s="17">
        <f t="shared" si="2"/>
        <v>19</v>
      </c>
      <c r="T18" s="18">
        <f t="shared" si="5"/>
        <v>0.7073692027</v>
      </c>
    </row>
    <row r="19">
      <c r="A19" s="22" t="str">
        <f>'RAW DATA'!A17</f>
        <v>Week 16</v>
      </c>
      <c r="B19" s="17">
        <f>'RAW DATA'!B17</f>
        <v>22.4</v>
      </c>
      <c r="C19" s="14">
        <f>'RAW DATA'!C17</f>
        <v>195.4</v>
      </c>
      <c r="D19" s="14">
        <f>'RAW DATA'!D17</f>
        <v>47.7</v>
      </c>
      <c r="E19" s="14">
        <f>'RAW DATA'!E17</f>
        <v>52.9</v>
      </c>
      <c r="G19" s="23">
        <f t="shared" si="7"/>
        <v>14.08087832</v>
      </c>
      <c r="H19" s="23">
        <f t="shared" ref="H19:I19" si="20">(H18*H$2+D19)^H$1</f>
        <v>15.21588808</v>
      </c>
      <c r="I19" s="23">
        <f t="shared" si="20"/>
        <v>3.300537802</v>
      </c>
      <c r="Q19" s="18">
        <f t="shared" si="4"/>
        <v>20.50358362</v>
      </c>
      <c r="R19" s="17">
        <f t="shared" si="2"/>
        <v>22.4</v>
      </c>
      <c r="T19" s="18">
        <f t="shared" si="5"/>
        <v>1.896416383</v>
      </c>
    </row>
    <row r="20">
      <c r="A20" s="22" t="str">
        <f>'RAW DATA'!A18</f>
        <v>Week 17</v>
      </c>
      <c r="B20" s="17">
        <f>'RAW DATA'!B18</f>
        <v>12.5</v>
      </c>
      <c r="C20" s="14">
        <f>'RAW DATA'!C18</f>
        <v>67.8</v>
      </c>
      <c r="D20" s="14">
        <f>'RAW DATA'!D18</f>
        <v>36.6</v>
      </c>
      <c r="E20" s="14">
        <f>'RAW DATA'!E18</f>
        <v>114</v>
      </c>
      <c r="G20" s="23">
        <f t="shared" si="7"/>
        <v>8.403343124</v>
      </c>
      <c r="H20" s="23">
        <f t="shared" ref="H20:I20" si="21">(H19*H$2+D20)^H$1</f>
        <v>12.78850256</v>
      </c>
      <c r="I20" s="23">
        <f t="shared" si="21"/>
        <v>4.147856313</v>
      </c>
      <c r="Q20" s="18">
        <f t="shared" si="4"/>
        <v>12.54819934</v>
      </c>
      <c r="R20" s="17">
        <f t="shared" si="2"/>
        <v>12.5</v>
      </c>
      <c r="T20" s="18">
        <f t="shared" si="5"/>
        <v>0.04819934496</v>
      </c>
    </row>
    <row r="21">
      <c r="A21" s="22" t="str">
        <f>'RAW DATA'!A19</f>
        <v>Week 18</v>
      </c>
      <c r="B21" s="17">
        <f>'RAW DATA'!B19</f>
        <v>24.4</v>
      </c>
      <c r="C21" s="14">
        <f>'RAW DATA'!C19</f>
        <v>281.4</v>
      </c>
      <c r="D21" s="14">
        <f>'RAW DATA'!D19</f>
        <v>39.6</v>
      </c>
      <c r="E21" s="14">
        <f>'RAW DATA'!E19</f>
        <v>55.8</v>
      </c>
      <c r="G21" s="23">
        <f t="shared" si="7"/>
        <v>16.8250013</v>
      </c>
      <c r="H21" s="23">
        <f t="shared" ref="H21:I21" si="22">(H20*H$2+D21)^H$1</f>
        <v>13.42916688</v>
      </c>
      <c r="I21" s="23">
        <f t="shared" si="22"/>
        <v>3.356703505</v>
      </c>
      <c r="Q21" s="18">
        <f t="shared" si="4"/>
        <v>21.86075665</v>
      </c>
      <c r="R21" s="17">
        <f t="shared" si="2"/>
        <v>24.4</v>
      </c>
      <c r="T21" s="18">
        <f t="shared" si="5"/>
        <v>2.539243349</v>
      </c>
    </row>
    <row r="22">
      <c r="A22" s="22" t="str">
        <f>'RAW DATA'!A20</f>
        <v>Week 19</v>
      </c>
      <c r="B22" s="17">
        <f>'RAW DATA'!B20</f>
        <v>11.3</v>
      </c>
      <c r="C22" s="14">
        <f>'RAW DATA'!C20</f>
        <v>69.2</v>
      </c>
      <c r="D22" s="14">
        <f>'RAW DATA'!D20</f>
        <v>20.5</v>
      </c>
      <c r="E22" s="14">
        <f>'RAW DATA'!E20</f>
        <v>18.3</v>
      </c>
      <c r="G22" s="23">
        <f t="shared" si="7"/>
        <v>8.518509274</v>
      </c>
      <c r="H22" s="23">
        <f t="shared" ref="H22:I22" si="23">(H21*H$2+D22)^H$1</f>
        <v>8.659990997</v>
      </c>
      <c r="I22" s="23">
        <f t="shared" si="23"/>
        <v>2.417850293</v>
      </c>
      <c r="Q22" s="18">
        <f t="shared" si="4"/>
        <v>10.95167519</v>
      </c>
      <c r="R22" s="17">
        <f t="shared" si="2"/>
        <v>11.3</v>
      </c>
      <c r="T22" s="18">
        <f t="shared" si="5"/>
        <v>0.3483248108</v>
      </c>
    </row>
    <row r="23">
      <c r="A23" s="22" t="str">
        <f>'RAW DATA'!A21</f>
        <v>Week 20</v>
      </c>
      <c r="B23" s="17">
        <f>'RAW DATA'!B21</f>
        <v>14.6</v>
      </c>
      <c r="C23" s="14">
        <f>'RAW DATA'!C21</f>
        <v>147.3</v>
      </c>
      <c r="D23" s="14">
        <f>'RAW DATA'!D21</f>
        <v>23.9</v>
      </c>
      <c r="E23" s="14">
        <f>'RAW DATA'!E21</f>
        <v>19.1</v>
      </c>
      <c r="G23" s="23">
        <f t="shared" si="7"/>
        <v>12.20670725</v>
      </c>
      <c r="H23" s="23">
        <f t="shared" ref="H23:I23" si="24">(H22*H$2+D23)^H$1</f>
        <v>9.455817834</v>
      </c>
      <c r="I23" s="23">
        <f t="shared" si="24"/>
        <v>2.440998766</v>
      </c>
      <c r="Q23" s="18">
        <f t="shared" si="4"/>
        <v>15.12965885</v>
      </c>
      <c r="R23" s="17">
        <f t="shared" si="2"/>
        <v>14.6</v>
      </c>
      <c r="T23" s="18">
        <f t="shared" si="5"/>
        <v>0.529658855</v>
      </c>
    </row>
    <row r="24">
      <c r="A24" s="22" t="str">
        <f>'RAW DATA'!A22</f>
        <v>Week 21</v>
      </c>
      <c r="B24" s="17">
        <f>'RAW DATA'!B22</f>
        <v>18</v>
      </c>
      <c r="C24" s="14">
        <f>'RAW DATA'!C22</f>
        <v>218.4</v>
      </c>
      <c r="D24" s="14">
        <f>'RAW DATA'!D22</f>
        <v>27.7</v>
      </c>
      <c r="E24" s="14">
        <f>'RAW DATA'!E22</f>
        <v>53.4</v>
      </c>
      <c r="G24" s="23">
        <f t="shared" si="7"/>
        <v>14.86073152</v>
      </c>
      <c r="H24" s="23">
        <f t="shared" ref="H24:I24" si="25">(H23*H$2+D24)^H$1</f>
        <v>10.46984743</v>
      </c>
      <c r="I24" s="23">
        <f t="shared" si="25"/>
        <v>3.307105904</v>
      </c>
      <c r="Q24" s="18">
        <f t="shared" si="4"/>
        <v>17.82723525</v>
      </c>
      <c r="R24" s="17">
        <f t="shared" si="2"/>
        <v>18</v>
      </c>
      <c r="T24" s="18">
        <f t="shared" si="5"/>
        <v>0.1727647496</v>
      </c>
    </row>
    <row r="25">
      <c r="A25" s="22" t="str">
        <f>'RAW DATA'!A23</f>
        <v>Week 22</v>
      </c>
      <c r="B25" s="17">
        <f>'RAW DATA'!B23</f>
        <v>12.5</v>
      </c>
      <c r="C25" s="14">
        <f>'RAW DATA'!C23</f>
        <v>237.4</v>
      </c>
      <c r="D25" s="14">
        <f>'RAW DATA'!D23</f>
        <v>5.1</v>
      </c>
      <c r="E25" s="14">
        <f>'RAW DATA'!E23</f>
        <v>23.5</v>
      </c>
      <c r="G25" s="23">
        <f t="shared" si="7"/>
        <v>15.5039397</v>
      </c>
      <c r="H25" s="23">
        <f t="shared" ref="H25:I25" si="26">(H24*H$2+D25)^H$1</f>
        <v>3.56503251</v>
      </c>
      <c r="I25" s="23">
        <f t="shared" si="26"/>
        <v>2.599780864</v>
      </c>
      <c r="Q25" s="18">
        <f t="shared" si="4"/>
        <v>13.98180438</v>
      </c>
      <c r="R25" s="17">
        <f t="shared" si="2"/>
        <v>12.5</v>
      </c>
      <c r="T25" s="18">
        <f t="shared" si="5"/>
        <v>1.481804376</v>
      </c>
    </row>
    <row r="26">
      <c r="A26" s="22" t="str">
        <f>'RAW DATA'!A24</f>
        <v>Week 23</v>
      </c>
      <c r="B26" s="17">
        <f>'RAW DATA'!B24</f>
        <v>5.6</v>
      </c>
      <c r="C26" s="14">
        <f>'RAW DATA'!C24</f>
        <v>13.2</v>
      </c>
      <c r="D26" s="14">
        <f>'RAW DATA'!D24</f>
        <v>15.9</v>
      </c>
      <c r="E26" s="14">
        <f>'RAW DATA'!E24</f>
        <v>49.6</v>
      </c>
      <c r="G26" s="23">
        <f t="shared" si="7"/>
        <v>4.037423428</v>
      </c>
      <c r="H26" s="23">
        <f t="shared" ref="H26:I26" si="27">(H25*H$2+D26)^H$1</f>
        <v>7.042372528</v>
      </c>
      <c r="I26" s="23">
        <f t="shared" si="27"/>
        <v>3.235960448</v>
      </c>
      <c r="Q26" s="18">
        <f t="shared" si="4"/>
        <v>4.778215493</v>
      </c>
      <c r="R26" s="17">
        <f t="shared" si="2"/>
        <v>5.6</v>
      </c>
      <c r="T26" s="18">
        <f t="shared" si="5"/>
        <v>0.8217845075</v>
      </c>
    </row>
    <row r="27">
      <c r="A27" s="22" t="str">
        <f>'RAW DATA'!A25</f>
        <v>Week 24</v>
      </c>
      <c r="B27" s="17">
        <f>'RAW DATA'!B25</f>
        <v>15.5</v>
      </c>
      <c r="C27" s="14">
        <f>'RAW DATA'!C25</f>
        <v>228.3</v>
      </c>
      <c r="D27" s="14">
        <f>'RAW DATA'!D25</f>
        <v>16.9</v>
      </c>
      <c r="E27" s="14">
        <f>'RAW DATA'!E25</f>
        <v>26.2</v>
      </c>
      <c r="G27" s="23">
        <f t="shared" si="7"/>
        <v>15.13629693</v>
      </c>
      <c r="H27" s="23">
        <f t="shared" ref="H27:I27" si="28">(H26*H$2+D27)^H$1</f>
        <v>7.446154601</v>
      </c>
      <c r="I27" s="23">
        <f t="shared" si="28"/>
        <v>2.683302659</v>
      </c>
      <c r="Q27" s="18">
        <f t="shared" si="4"/>
        <v>16.36965608</v>
      </c>
      <c r="R27" s="17">
        <f t="shared" si="2"/>
        <v>15.5</v>
      </c>
      <c r="T27" s="18">
        <f t="shared" si="5"/>
        <v>0.8696560765</v>
      </c>
    </row>
    <row r="28">
      <c r="A28" s="22" t="str">
        <f>'RAW DATA'!A26</f>
        <v>Week 25</v>
      </c>
      <c r="B28" s="17">
        <f>'RAW DATA'!B26</f>
        <v>9.7</v>
      </c>
      <c r="C28" s="14">
        <f>'RAW DATA'!C26</f>
        <v>62.3</v>
      </c>
      <c r="D28" s="14">
        <f>'RAW DATA'!D26</f>
        <v>12.6</v>
      </c>
      <c r="E28" s="14">
        <f>'RAW DATA'!E26</f>
        <v>18.3</v>
      </c>
      <c r="G28" s="23">
        <f t="shared" si="7"/>
        <v>8.082528032</v>
      </c>
      <c r="H28" s="23">
        <f t="shared" ref="H28:I28" si="29">(H27*H$2+D28)^H$1</f>
        <v>6.133582972</v>
      </c>
      <c r="I28" s="23">
        <f t="shared" si="29"/>
        <v>2.412688051</v>
      </c>
      <c r="Q28" s="18">
        <f t="shared" si="4"/>
        <v>8.698303421</v>
      </c>
      <c r="R28" s="17">
        <f t="shared" si="2"/>
        <v>9.7</v>
      </c>
      <c r="T28" s="18">
        <f t="shared" si="5"/>
        <v>1.001696579</v>
      </c>
    </row>
    <row r="29">
      <c r="A29" s="22" t="str">
        <f>'RAW DATA'!A27</f>
        <v>Week 26</v>
      </c>
      <c r="B29" s="17">
        <f>'RAW DATA'!B27</f>
        <v>12</v>
      </c>
      <c r="C29" s="14">
        <f>'RAW DATA'!C27</f>
        <v>262.9</v>
      </c>
      <c r="D29" s="14">
        <f>'RAW DATA'!D27</f>
        <v>3.5</v>
      </c>
      <c r="E29" s="14">
        <f>'RAW DATA'!E27</f>
        <v>19.5</v>
      </c>
      <c r="G29" s="23">
        <f t="shared" si="7"/>
        <v>16.2639634</v>
      </c>
      <c r="H29" s="23">
        <f t="shared" ref="H29:I29" si="30">(H28*H$2+D29)^H$1</f>
        <v>2.691147975</v>
      </c>
      <c r="I29" s="23">
        <f t="shared" si="30"/>
        <v>2.455812422</v>
      </c>
      <c r="Q29" s="18">
        <f t="shared" si="4"/>
        <v>14.20126212</v>
      </c>
      <c r="R29" s="17">
        <f t="shared" si="2"/>
        <v>12</v>
      </c>
      <c r="T29" s="18">
        <f t="shared" si="5"/>
        <v>2.201262125</v>
      </c>
    </row>
    <row r="30">
      <c r="A30" s="22" t="str">
        <f>'RAW DATA'!A28</f>
        <v>Week 27</v>
      </c>
      <c r="B30" s="17">
        <f>'RAW DATA'!B28</f>
        <v>15</v>
      </c>
      <c r="C30" s="14">
        <f>'RAW DATA'!C28</f>
        <v>142.9</v>
      </c>
      <c r="D30" s="14">
        <f>'RAW DATA'!D28</f>
        <v>29.3</v>
      </c>
      <c r="E30" s="14">
        <f>'RAW DATA'!E28</f>
        <v>12.6</v>
      </c>
      <c r="G30" s="23">
        <f t="shared" si="7"/>
        <v>12.08936693</v>
      </c>
      <c r="H30" s="23">
        <f t="shared" ref="H30:I30" si="31">(H29*H$2+D30)^H$1</f>
        <v>10.70500381</v>
      </c>
      <c r="I30" s="23">
        <f t="shared" si="31"/>
        <v>2.16318401</v>
      </c>
      <c r="Q30" s="18">
        <f t="shared" si="4"/>
        <v>16.12462733</v>
      </c>
      <c r="R30" s="17">
        <f t="shared" si="2"/>
        <v>15</v>
      </c>
      <c r="T30" s="18">
        <f t="shared" si="5"/>
        <v>1.124627333</v>
      </c>
    </row>
    <row r="31">
      <c r="A31" s="22" t="str">
        <f>'RAW DATA'!A29</f>
        <v>Week 28</v>
      </c>
      <c r="B31" s="17">
        <f>'RAW DATA'!B29</f>
        <v>15.9</v>
      </c>
      <c r="C31" s="14">
        <f>'RAW DATA'!C29</f>
        <v>240.1</v>
      </c>
      <c r="D31" s="14">
        <f>'RAW DATA'!D29</f>
        <v>16.7</v>
      </c>
      <c r="E31" s="14">
        <f>'RAW DATA'!E29</f>
        <v>22.9</v>
      </c>
      <c r="G31" s="23">
        <f t="shared" si="7"/>
        <v>15.57298537</v>
      </c>
      <c r="H31" s="23">
        <f t="shared" ref="H31:I31" si="32">(H30*H$2+D31)^H$1</f>
        <v>7.495312764</v>
      </c>
      <c r="I31" s="23">
        <f t="shared" si="32"/>
        <v>2.572699998</v>
      </c>
      <c r="Q31" s="18">
        <f t="shared" si="4"/>
        <v>16.91556096</v>
      </c>
      <c r="R31" s="17">
        <f t="shared" si="2"/>
        <v>15.9</v>
      </c>
      <c r="T31" s="18">
        <f t="shared" si="5"/>
        <v>1.01556096</v>
      </c>
    </row>
    <row r="32">
      <c r="A32" s="22" t="str">
        <f>'RAW DATA'!A30</f>
        <v>Week 29</v>
      </c>
      <c r="B32" s="17">
        <f>'RAW DATA'!B30</f>
        <v>18.9</v>
      </c>
      <c r="C32" s="14">
        <f>'RAW DATA'!C30</f>
        <v>248.8</v>
      </c>
      <c r="D32" s="14">
        <f>'RAW DATA'!D30</f>
        <v>27.1</v>
      </c>
      <c r="E32" s="14">
        <f>'RAW DATA'!E30</f>
        <v>22.9</v>
      </c>
      <c r="G32" s="23">
        <f t="shared" si="7"/>
        <v>15.8718177</v>
      </c>
      <c r="H32" s="23">
        <f t="shared" ref="H32:I32" si="33">(H31*H$2+D32)^H$1</f>
        <v>10.26532073</v>
      </c>
      <c r="I32" s="23">
        <f t="shared" si="33"/>
        <v>2.575405916</v>
      </c>
      <c r="Q32" s="18">
        <f t="shared" si="4"/>
        <v>19.21257454</v>
      </c>
      <c r="R32" s="17">
        <f t="shared" si="2"/>
        <v>18.9</v>
      </c>
      <c r="T32" s="18">
        <f t="shared" si="5"/>
        <v>0.3125745377</v>
      </c>
    </row>
    <row r="33">
      <c r="A33" s="22" t="str">
        <f>'RAW DATA'!A31</f>
        <v>Week 30</v>
      </c>
      <c r="B33" s="17">
        <f>'RAW DATA'!B31</f>
        <v>10.5</v>
      </c>
      <c r="C33" s="14">
        <f>'RAW DATA'!C31</f>
        <v>70.6</v>
      </c>
      <c r="D33" s="14">
        <f>'RAW DATA'!D31</f>
        <v>16</v>
      </c>
      <c r="E33" s="14">
        <f>'RAW DATA'!E31</f>
        <v>40.8</v>
      </c>
      <c r="G33" s="23">
        <f t="shared" si="7"/>
        <v>8.589200402</v>
      </c>
      <c r="H33" s="23">
        <f t="shared" ref="H33:I33" si="34">(H32*H$2+D33)^H$1</f>
        <v>7.274251974</v>
      </c>
      <c r="I33" s="23">
        <f t="shared" si="34"/>
        <v>3.053743694</v>
      </c>
      <c r="Q33" s="18">
        <f t="shared" si="4"/>
        <v>9.547120831</v>
      </c>
      <c r="R33" s="17">
        <f t="shared" si="2"/>
        <v>10.5</v>
      </c>
      <c r="T33" s="18">
        <f t="shared" si="5"/>
        <v>0.9528791693</v>
      </c>
    </row>
    <row r="34">
      <c r="A34" s="22" t="str">
        <f>'RAW DATA'!A32</f>
        <v/>
      </c>
      <c r="B34" s="14" t="str">
        <f>'RAW DATA'!B32</f>
        <v/>
      </c>
      <c r="C34" s="14" t="str">
        <f>'RAW DATA'!C32</f>
        <v/>
      </c>
      <c r="D34" s="14" t="str">
        <f>'RAW DATA'!D32</f>
        <v/>
      </c>
      <c r="E34" s="14" t="str">
        <f>'RAW DATA'!E32</f>
        <v/>
      </c>
    </row>
    <row r="35">
      <c r="T35" s="18">
        <f>AVERAGE(T4:T33)</f>
        <v>1.081102083</v>
      </c>
    </row>
    <row r="38">
      <c r="A38" s="13" t="s">
        <v>57</v>
      </c>
      <c r="D38" s="13" t="s">
        <v>58</v>
      </c>
      <c r="F38" s="13" t="s">
        <v>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F1" s="16" t="s">
        <v>48</v>
      </c>
      <c r="G1" s="16">
        <v>0.5</v>
      </c>
      <c r="H1" s="16">
        <v>0.7</v>
      </c>
      <c r="I1" s="16">
        <v>0.5</v>
      </c>
    </row>
    <row r="3">
      <c r="C3" s="14" t="str">
        <f>'RAW DATA'!C1</f>
        <v>FB</v>
      </c>
      <c r="D3" s="14" t="str">
        <f>'RAW DATA'!D1</f>
        <v>TV</v>
      </c>
      <c r="E3" s="14" t="str">
        <f>'RAW DATA'!E1</f>
        <v>Radio</v>
      </c>
      <c r="G3" s="13" t="s">
        <v>60</v>
      </c>
      <c r="H3" s="13" t="s">
        <v>61</v>
      </c>
      <c r="I3" s="13" t="s">
        <v>62</v>
      </c>
    </row>
    <row r="4">
      <c r="C4" s="14">
        <f>'RAW DATA'!C2</f>
        <v>230.1</v>
      </c>
      <c r="D4" s="14">
        <f>'RAW DATA'!D2</f>
        <v>37.8</v>
      </c>
      <c r="E4" s="14">
        <f>'RAW DATA'!E2</f>
        <v>69.2</v>
      </c>
      <c r="G4" s="14">
        <f t="shared" ref="G4:I4" si="1">C4^$G$1</f>
        <v>15.16904743</v>
      </c>
      <c r="H4" s="14">
        <f t="shared" si="1"/>
        <v>6.14817046</v>
      </c>
      <c r="I4" s="14">
        <f t="shared" si="1"/>
        <v>8.318653737</v>
      </c>
    </row>
    <row r="5">
      <c r="C5" s="14">
        <f>'RAW DATA'!C3</f>
        <v>44.5</v>
      </c>
      <c r="D5" s="14">
        <f>'RAW DATA'!D3</f>
        <v>39.3</v>
      </c>
      <c r="E5" s="14">
        <f>'RAW DATA'!E3</f>
        <v>45.1</v>
      </c>
      <c r="G5" s="14">
        <f t="shared" ref="G5:I5" si="2">C5^$G$1</f>
        <v>6.670832032</v>
      </c>
      <c r="H5" s="14">
        <f t="shared" si="2"/>
        <v>6.268971207</v>
      </c>
      <c r="I5" s="14">
        <f t="shared" si="2"/>
        <v>6.715653356</v>
      </c>
    </row>
    <row r="6">
      <c r="C6" s="14">
        <f>'RAW DATA'!C4</f>
        <v>17.2</v>
      </c>
      <c r="D6" s="14">
        <f>'RAW DATA'!D4</f>
        <v>45.9</v>
      </c>
      <c r="E6" s="14">
        <f>'RAW DATA'!E4</f>
        <v>69.3</v>
      </c>
      <c r="G6" s="14">
        <f t="shared" ref="G6:I6" si="3">C6^$G$1</f>
        <v>4.147288271</v>
      </c>
      <c r="H6" s="14">
        <f t="shared" si="3"/>
        <v>6.774953874</v>
      </c>
      <c r="I6" s="14">
        <f t="shared" si="3"/>
        <v>8.324662155</v>
      </c>
    </row>
    <row r="7">
      <c r="C7" s="14">
        <f>'RAW DATA'!C5</f>
        <v>151.5</v>
      </c>
      <c r="D7" s="14">
        <f>'RAW DATA'!D5</f>
        <v>41.3</v>
      </c>
      <c r="E7" s="14">
        <f>'RAW DATA'!E5</f>
        <v>58.5</v>
      </c>
      <c r="G7" s="14">
        <f t="shared" ref="G7:I7" si="4">C7^$G$1</f>
        <v>12.30853363</v>
      </c>
      <c r="H7" s="14">
        <f t="shared" si="4"/>
        <v>6.426507605</v>
      </c>
      <c r="I7" s="14">
        <f t="shared" si="4"/>
        <v>7.64852927</v>
      </c>
    </row>
    <row r="8">
      <c r="C8" s="14">
        <f>'RAW DATA'!C6</f>
        <v>180.8</v>
      </c>
      <c r="D8" s="14">
        <f>'RAW DATA'!D6</f>
        <v>10.8</v>
      </c>
      <c r="E8" s="14">
        <f>'RAW DATA'!E6</f>
        <v>58.4</v>
      </c>
      <c r="G8" s="14">
        <f t="shared" ref="G8:I8" si="5">C8^$G$1</f>
        <v>13.44618905</v>
      </c>
      <c r="H8" s="14">
        <f t="shared" si="5"/>
        <v>3.286335345</v>
      </c>
      <c r="I8" s="14">
        <f t="shared" si="5"/>
        <v>7.64198927</v>
      </c>
    </row>
    <row r="9">
      <c r="C9" s="14">
        <f>'RAW DATA'!C7</f>
        <v>8.7</v>
      </c>
      <c r="D9" s="14">
        <f>'RAW DATA'!D7</f>
        <v>48.9</v>
      </c>
      <c r="E9" s="14">
        <f>'RAW DATA'!E7</f>
        <v>75</v>
      </c>
      <c r="G9" s="14">
        <f t="shared" ref="G9:I9" si="6">C9^$G$1</f>
        <v>2.949576241</v>
      </c>
      <c r="H9" s="14">
        <f t="shared" si="6"/>
        <v>6.992853495</v>
      </c>
      <c r="I9" s="14">
        <f t="shared" si="6"/>
        <v>8.660254038</v>
      </c>
    </row>
    <row r="10">
      <c r="C10" s="14">
        <f>'RAW DATA'!C8</f>
        <v>57.5</v>
      </c>
      <c r="D10" s="14">
        <f>'RAW DATA'!D8</f>
        <v>32.8</v>
      </c>
      <c r="E10" s="14">
        <f>'RAW DATA'!E8</f>
        <v>23.5</v>
      </c>
      <c r="G10" s="14">
        <f t="shared" ref="G10:I10" si="7">C10^$G$1</f>
        <v>7.582875444</v>
      </c>
      <c r="H10" s="14">
        <f t="shared" si="7"/>
        <v>5.727128425</v>
      </c>
      <c r="I10" s="14">
        <f t="shared" si="7"/>
        <v>4.847679857</v>
      </c>
    </row>
    <row r="11">
      <c r="C11" s="14">
        <f>'RAW DATA'!C9</f>
        <v>120.2</v>
      </c>
      <c r="D11" s="14">
        <f>'RAW DATA'!D9</f>
        <v>19.6</v>
      </c>
      <c r="E11" s="14">
        <f>'RAW DATA'!E9</f>
        <v>11.6</v>
      </c>
      <c r="G11" s="14">
        <f t="shared" ref="G11:I11" si="8">C11^$G$1</f>
        <v>10.96357606</v>
      </c>
      <c r="H11" s="14">
        <f t="shared" si="8"/>
        <v>4.427188724</v>
      </c>
      <c r="I11" s="14">
        <f t="shared" si="8"/>
        <v>3.405877273</v>
      </c>
    </row>
    <row r="12">
      <c r="C12" s="14">
        <f>'RAW DATA'!C10</f>
        <v>8.6</v>
      </c>
      <c r="D12" s="14">
        <f>'RAW DATA'!D10</f>
        <v>2.1</v>
      </c>
      <c r="E12" s="14">
        <f>'RAW DATA'!E10</f>
        <v>1</v>
      </c>
      <c r="G12" s="14">
        <f t="shared" ref="G12:I12" si="9">C12^$G$1</f>
        <v>2.93257566</v>
      </c>
      <c r="H12" s="14">
        <f t="shared" si="9"/>
        <v>1.449137675</v>
      </c>
      <c r="I12" s="14">
        <f t="shared" si="9"/>
        <v>1</v>
      </c>
    </row>
    <row r="13">
      <c r="C13" s="14">
        <f>'RAW DATA'!C11</f>
        <v>199.8</v>
      </c>
      <c r="D13" s="14">
        <f>'RAW DATA'!D11</f>
        <v>2.6</v>
      </c>
      <c r="E13" s="14">
        <f>'RAW DATA'!E11</f>
        <v>21.2</v>
      </c>
      <c r="G13" s="14">
        <f t="shared" ref="G13:I13" si="10">C13^$G$1</f>
        <v>14.13506279</v>
      </c>
      <c r="H13" s="14">
        <f t="shared" si="10"/>
        <v>1.61245155</v>
      </c>
      <c r="I13" s="14">
        <f t="shared" si="10"/>
        <v>4.604345773</v>
      </c>
    </row>
    <row r="14">
      <c r="C14" s="14">
        <f>'RAW DATA'!C12</f>
        <v>66.1</v>
      </c>
      <c r="D14" s="14">
        <f>'RAW DATA'!D12</f>
        <v>5.8</v>
      </c>
      <c r="E14" s="14">
        <f>'RAW DATA'!E12</f>
        <v>24.2</v>
      </c>
      <c r="G14" s="14">
        <f t="shared" ref="G14:I14" si="11">C14^$G$1</f>
        <v>8.13019065</v>
      </c>
      <c r="H14" s="14">
        <f t="shared" si="11"/>
        <v>2.408318916</v>
      </c>
      <c r="I14" s="14">
        <f t="shared" si="11"/>
        <v>4.91934955</v>
      </c>
    </row>
    <row r="15">
      <c r="C15" s="14">
        <f>'RAW DATA'!C13</f>
        <v>214.7</v>
      </c>
      <c r="D15" s="14">
        <f>'RAW DATA'!D13</f>
        <v>24</v>
      </c>
      <c r="E15" s="14">
        <f>'RAW DATA'!E13</f>
        <v>4</v>
      </c>
      <c r="G15" s="14">
        <f t="shared" ref="G15:I15" si="12">C15^$G$1</f>
        <v>14.65264481</v>
      </c>
      <c r="H15" s="14">
        <f t="shared" si="12"/>
        <v>4.898979486</v>
      </c>
      <c r="I15" s="14">
        <f t="shared" si="12"/>
        <v>2</v>
      </c>
    </row>
    <row r="16">
      <c r="C16" s="14">
        <f>'RAW DATA'!C14</f>
        <v>23.8</v>
      </c>
      <c r="D16" s="14">
        <f>'RAW DATA'!D14</f>
        <v>35.1</v>
      </c>
      <c r="E16" s="14">
        <f>'RAW DATA'!E14</f>
        <v>65.9</v>
      </c>
      <c r="G16" s="14">
        <f t="shared" ref="G16:I16" si="13">C16^$G$1</f>
        <v>4.878524367</v>
      </c>
      <c r="H16" s="14">
        <f t="shared" si="13"/>
        <v>5.924525297</v>
      </c>
      <c r="I16" s="14">
        <f t="shared" si="13"/>
        <v>8.117881497</v>
      </c>
    </row>
    <row r="17">
      <c r="C17" s="14">
        <f>'RAW DATA'!C15</f>
        <v>97.5</v>
      </c>
      <c r="D17" s="14">
        <f>'RAW DATA'!D15</f>
        <v>7.6</v>
      </c>
      <c r="E17" s="14">
        <f>'RAW DATA'!E15</f>
        <v>7.2</v>
      </c>
      <c r="G17" s="14">
        <f t="shared" ref="G17:I17" si="14">C17^$G$1</f>
        <v>9.874208829</v>
      </c>
      <c r="H17" s="14">
        <f t="shared" si="14"/>
        <v>2.75680975</v>
      </c>
      <c r="I17" s="14">
        <f t="shared" si="14"/>
        <v>2.683281573</v>
      </c>
    </row>
    <row r="18">
      <c r="C18" s="14">
        <f>'RAW DATA'!C16</f>
        <v>204.1</v>
      </c>
      <c r="D18" s="14">
        <f>'RAW DATA'!D16</f>
        <v>32.9</v>
      </c>
      <c r="E18" s="14">
        <f>'RAW DATA'!E16</f>
        <v>46</v>
      </c>
      <c r="G18" s="14">
        <f t="shared" ref="G18:I18" si="15">C18^$G$1</f>
        <v>14.28635713</v>
      </c>
      <c r="H18" s="14">
        <f t="shared" si="15"/>
        <v>5.73585216</v>
      </c>
      <c r="I18" s="14">
        <f t="shared" si="15"/>
        <v>6.782329983</v>
      </c>
    </row>
    <row r="19">
      <c r="C19" s="14">
        <f>'RAW DATA'!C17</f>
        <v>195.4</v>
      </c>
      <c r="D19" s="14">
        <f>'RAW DATA'!D17</f>
        <v>47.7</v>
      </c>
      <c r="E19" s="14">
        <f>'RAW DATA'!E17</f>
        <v>52.9</v>
      </c>
      <c r="G19" s="14">
        <f t="shared" ref="G19:I19" si="16">C19^$G$1</f>
        <v>13.978555</v>
      </c>
      <c r="H19" s="14">
        <f t="shared" si="16"/>
        <v>6.90651866</v>
      </c>
      <c r="I19" s="14">
        <f t="shared" si="16"/>
        <v>7.273238618</v>
      </c>
    </row>
    <row r="20">
      <c r="C20" s="14">
        <f>'RAW DATA'!C18</f>
        <v>67.8</v>
      </c>
      <c r="D20" s="14">
        <f>'RAW DATA'!D18</f>
        <v>36.6</v>
      </c>
      <c r="E20" s="14">
        <f>'RAW DATA'!E18</f>
        <v>114</v>
      </c>
      <c r="G20" s="14">
        <f t="shared" ref="G20:I20" si="17">C20^$G$1</f>
        <v>8.23407554</v>
      </c>
      <c r="H20" s="14">
        <f t="shared" si="17"/>
        <v>6.049793385</v>
      </c>
      <c r="I20" s="14">
        <f t="shared" si="17"/>
        <v>10.67707825</v>
      </c>
    </row>
    <row r="21">
      <c r="C21" s="14">
        <f>'RAW DATA'!C19</f>
        <v>281.4</v>
      </c>
      <c r="D21" s="14">
        <f>'RAW DATA'!D19</f>
        <v>39.6</v>
      </c>
      <c r="E21" s="14">
        <f>'RAW DATA'!E19</f>
        <v>55.8</v>
      </c>
      <c r="G21" s="14">
        <f t="shared" ref="G21:I21" si="18">C21^$G$1</f>
        <v>16.77498137</v>
      </c>
      <c r="H21" s="14">
        <f t="shared" si="18"/>
        <v>6.292853089</v>
      </c>
      <c r="I21" s="14">
        <f t="shared" si="18"/>
        <v>7.469939759</v>
      </c>
    </row>
    <row r="22">
      <c r="C22" s="14">
        <f>'RAW DATA'!C20</f>
        <v>69.2</v>
      </c>
      <c r="D22" s="14">
        <f>'RAW DATA'!D20</f>
        <v>20.5</v>
      </c>
      <c r="E22" s="14">
        <f>'RAW DATA'!E20</f>
        <v>18.3</v>
      </c>
      <c r="G22" s="14">
        <f t="shared" ref="G22:I22" si="19">C22^$G$1</f>
        <v>8.318653737</v>
      </c>
      <c r="H22" s="14">
        <f t="shared" si="19"/>
        <v>4.527692569</v>
      </c>
      <c r="I22" s="14">
        <f t="shared" si="19"/>
        <v>4.277849927</v>
      </c>
    </row>
    <row r="23">
      <c r="C23" s="14">
        <f>'RAW DATA'!C21</f>
        <v>147.3</v>
      </c>
      <c r="D23" s="14">
        <f>'RAW DATA'!D21</f>
        <v>23.9</v>
      </c>
      <c r="E23" s="14">
        <f>'RAW DATA'!E21</f>
        <v>19.1</v>
      </c>
      <c r="G23" s="14">
        <f t="shared" ref="G23:I23" si="20">C23^$G$1</f>
        <v>12.13672114</v>
      </c>
      <c r="H23" s="14">
        <f t="shared" si="20"/>
        <v>4.888762625</v>
      </c>
      <c r="I23" s="14">
        <f t="shared" si="20"/>
        <v>4.370354677</v>
      </c>
    </row>
    <row r="24">
      <c r="C24" s="14">
        <f>'RAW DATA'!C22</f>
        <v>218.4</v>
      </c>
      <c r="D24" s="14">
        <f>'RAW DATA'!D22</f>
        <v>27.7</v>
      </c>
      <c r="E24" s="14">
        <f>'RAW DATA'!E22</f>
        <v>53.4</v>
      </c>
      <c r="G24" s="14">
        <f t="shared" ref="G24:I24" si="21">C24^$G$1</f>
        <v>14.77836256</v>
      </c>
      <c r="H24" s="14">
        <f t="shared" si="21"/>
        <v>5.263078947</v>
      </c>
      <c r="I24" s="14">
        <f t="shared" si="21"/>
        <v>7.307530363</v>
      </c>
    </row>
    <row r="25">
      <c r="C25" s="14">
        <f>'RAW DATA'!C23</f>
        <v>237.4</v>
      </c>
      <c r="D25" s="14">
        <f>'RAW DATA'!D23</f>
        <v>5.1</v>
      </c>
      <c r="E25" s="14">
        <f>'RAW DATA'!E23</f>
        <v>23.5</v>
      </c>
      <c r="G25" s="14">
        <f t="shared" ref="G25:I25" si="22">C25^$G$1</f>
        <v>15.40779024</v>
      </c>
      <c r="H25" s="14">
        <f t="shared" si="22"/>
        <v>2.258317958</v>
      </c>
      <c r="I25" s="14">
        <f t="shared" si="22"/>
        <v>4.847679857</v>
      </c>
    </row>
    <row r="26">
      <c r="C26" s="14">
        <f>'RAW DATA'!C24</f>
        <v>13.2</v>
      </c>
      <c r="D26" s="14">
        <f>'RAW DATA'!D24</f>
        <v>15.9</v>
      </c>
      <c r="E26" s="14">
        <f>'RAW DATA'!E24</f>
        <v>49.6</v>
      </c>
      <c r="G26" s="14">
        <f t="shared" ref="G26:I26" si="23">C26^$G$1</f>
        <v>3.633180425</v>
      </c>
      <c r="H26" s="14">
        <f t="shared" si="23"/>
        <v>3.987480407</v>
      </c>
      <c r="I26" s="14">
        <f t="shared" si="23"/>
        <v>7.042726745</v>
      </c>
    </row>
    <row r="27">
      <c r="C27" s="14">
        <f>'RAW DATA'!C25</f>
        <v>228.3</v>
      </c>
      <c r="D27" s="14">
        <f>'RAW DATA'!D25</f>
        <v>16.9</v>
      </c>
      <c r="E27" s="14">
        <f>'RAW DATA'!E25</f>
        <v>26.2</v>
      </c>
      <c r="G27" s="14">
        <f t="shared" ref="G27:I27" si="24">C27^$G$1</f>
        <v>15.1095996</v>
      </c>
      <c r="H27" s="14">
        <f t="shared" si="24"/>
        <v>4.110960958</v>
      </c>
      <c r="I27" s="14">
        <f t="shared" si="24"/>
        <v>5.118593557</v>
      </c>
    </row>
    <row r="28">
      <c r="C28" s="14">
        <f>'RAW DATA'!C26</f>
        <v>62.3</v>
      </c>
      <c r="D28" s="14">
        <f>'RAW DATA'!D26</f>
        <v>12.6</v>
      </c>
      <c r="E28" s="14">
        <f>'RAW DATA'!E26</f>
        <v>18.3</v>
      </c>
      <c r="G28" s="14">
        <f t="shared" ref="G28:I28" si="25">C28^$G$1</f>
        <v>7.893034904</v>
      </c>
      <c r="H28" s="14">
        <f t="shared" si="25"/>
        <v>3.54964787</v>
      </c>
      <c r="I28" s="14">
        <f t="shared" si="25"/>
        <v>4.277849927</v>
      </c>
    </row>
    <row r="29">
      <c r="C29" s="14">
        <f>'RAW DATA'!C27</f>
        <v>262.9</v>
      </c>
      <c r="D29" s="14">
        <f>'RAW DATA'!D27</f>
        <v>3.5</v>
      </c>
      <c r="E29" s="14">
        <f>'RAW DATA'!E27</f>
        <v>19.5</v>
      </c>
      <c r="G29" s="14">
        <f t="shared" ref="G29:I29" si="26">C29^$G$1</f>
        <v>16.21419132</v>
      </c>
      <c r="H29" s="14">
        <f t="shared" si="26"/>
        <v>1.870828693</v>
      </c>
      <c r="I29" s="14">
        <f t="shared" si="26"/>
        <v>4.415880433</v>
      </c>
    </row>
    <row r="30">
      <c r="C30" s="14">
        <f>'RAW DATA'!C28</f>
        <v>142.9</v>
      </c>
      <c r="D30" s="14">
        <f>'RAW DATA'!D28</f>
        <v>29.3</v>
      </c>
      <c r="E30" s="14">
        <f>'RAW DATA'!E28</f>
        <v>12.6</v>
      </c>
      <c r="G30" s="14">
        <f t="shared" ref="G30:I30" si="27">C30^$G$1</f>
        <v>11.9540788</v>
      </c>
      <c r="H30" s="14">
        <f t="shared" si="27"/>
        <v>5.412947441</v>
      </c>
      <c r="I30" s="14">
        <f t="shared" si="27"/>
        <v>3.54964787</v>
      </c>
    </row>
    <row r="31">
      <c r="C31" s="14">
        <f>'RAW DATA'!C29</f>
        <v>240.1</v>
      </c>
      <c r="D31" s="14">
        <f>'RAW DATA'!D29</f>
        <v>16.7</v>
      </c>
      <c r="E31" s="14">
        <f>'RAW DATA'!E29</f>
        <v>22.9</v>
      </c>
      <c r="G31" s="14">
        <f t="shared" ref="G31:I31" si="28">C31^$G$1</f>
        <v>15.49516053</v>
      </c>
      <c r="H31" s="14">
        <f t="shared" si="28"/>
        <v>4.086563348</v>
      </c>
      <c r="I31" s="14">
        <f t="shared" si="28"/>
        <v>4.785394446</v>
      </c>
    </row>
    <row r="32">
      <c r="C32" s="14">
        <f>'RAW DATA'!C30</f>
        <v>248.8</v>
      </c>
      <c r="D32" s="14">
        <f>'RAW DATA'!D30</f>
        <v>27.1</v>
      </c>
      <c r="E32" s="14">
        <f>'RAW DATA'!E30</f>
        <v>22.9</v>
      </c>
      <c r="G32" s="14">
        <f t="shared" ref="G32:I32" si="29">C32^$G$1</f>
        <v>15.77339532</v>
      </c>
      <c r="H32" s="14">
        <f t="shared" si="29"/>
        <v>5.205766034</v>
      </c>
      <c r="I32" s="14">
        <f t="shared" si="29"/>
        <v>4.785394446</v>
      </c>
    </row>
    <row r="42">
      <c r="G42" s="16" t="s">
        <v>49</v>
      </c>
      <c r="H42" s="16">
        <v>0.2</v>
      </c>
      <c r="I42" s="16">
        <v>0.1</v>
      </c>
      <c r="J42" s="16">
        <v>0.2</v>
      </c>
    </row>
    <row r="44">
      <c r="C44" s="1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13" t="s">
        <v>63</v>
      </c>
      <c r="I44" s="13" t="s">
        <v>64</v>
      </c>
      <c r="J44" s="13" t="s">
        <v>65</v>
      </c>
    </row>
    <row r="45">
      <c r="C45" s="5" t="s">
        <v>6</v>
      </c>
      <c r="D45" s="6">
        <v>22.1</v>
      </c>
      <c r="E45" s="7">
        <v>230.1</v>
      </c>
      <c r="F45" s="7">
        <v>37.8</v>
      </c>
      <c r="G45" s="7">
        <v>69.2</v>
      </c>
      <c r="H45" s="14">
        <f t="shared" ref="H45:J45" si="30">E45</f>
        <v>230.1</v>
      </c>
      <c r="I45" s="14">
        <f t="shared" si="30"/>
        <v>37.8</v>
      </c>
      <c r="J45" s="14">
        <f t="shared" si="30"/>
        <v>69.2</v>
      </c>
    </row>
    <row r="46">
      <c r="C46" s="5" t="s">
        <v>7</v>
      </c>
      <c r="D46" s="6">
        <v>10.4</v>
      </c>
      <c r="E46" s="7"/>
      <c r="F46" s="7"/>
      <c r="G46" s="7"/>
      <c r="H46" s="14">
        <f t="shared" ref="H46:J46" si="31">H45*H$42+E46</f>
        <v>46.02</v>
      </c>
      <c r="I46" s="14">
        <f t="shared" si="31"/>
        <v>3.78</v>
      </c>
      <c r="J46" s="14">
        <f t="shared" si="31"/>
        <v>13.84</v>
      </c>
    </row>
    <row r="47">
      <c r="C47" s="5" t="s">
        <v>8</v>
      </c>
      <c r="D47" s="6">
        <v>9.3</v>
      </c>
      <c r="E47" s="7"/>
      <c r="F47" s="7"/>
      <c r="G47" s="7"/>
      <c r="H47" s="14">
        <f t="shared" ref="H47:J47" si="32">H46*H$42+E47</f>
        <v>9.204</v>
      </c>
      <c r="I47" s="14">
        <f t="shared" si="32"/>
        <v>0.378</v>
      </c>
      <c r="J47" s="14">
        <f t="shared" si="32"/>
        <v>2.768</v>
      </c>
    </row>
    <row r="48">
      <c r="C48" s="5" t="s">
        <v>9</v>
      </c>
      <c r="D48" s="6">
        <v>18.5</v>
      </c>
      <c r="E48" s="7"/>
      <c r="F48" s="7"/>
      <c r="G48" s="7"/>
      <c r="H48" s="14">
        <f t="shared" ref="H48:J48" si="33">H47*H$42+E48</f>
        <v>1.8408</v>
      </c>
      <c r="I48" s="14">
        <f t="shared" si="33"/>
        <v>0.0378</v>
      </c>
      <c r="J48" s="14">
        <f t="shared" si="33"/>
        <v>0.5536</v>
      </c>
    </row>
    <row r="49">
      <c r="C49" s="5" t="s">
        <v>10</v>
      </c>
      <c r="D49" s="6">
        <v>12.9</v>
      </c>
      <c r="E49" s="7"/>
      <c r="F49" s="7"/>
      <c r="G49" s="7"/>
      <c r="H49" s="14">
        <f t="shared" ref="H49:J49" si="34">H48*H$42+E49</f>
        <v>0.36816</v>
      </c>
      <c r="I49" s="14">
        <f t="shared" si="34"/>
        <v>0.00378</v>
      </c>
      <c r="J49" s="14">
        <f t="shared" si="34"/>
        <v>0.11072</v>
      </c>
    </row>
    <row r="50">
      <c r="C50" s="5" t="s">
        <v>11</v>
      </c>
      <c r="D50" s="6">
        <v>7.2</v>
      </c>
      <c r="E50" s="7"/>
      <c r="F50" s="7"/>
      <c r="G50" s="7"/>
      <c r="H50" s="14">
        <f t="shared" ref="H50:J50" si="35">H49*H$42+E50</f>
        <v>0.073632</v>
      </c>
      <c r="I50" s="14">
        <f t="shared" si="35"/>
        <v>0.000378</v>
      </c>
      <c r="J50" s="14">
        <f t="shared" si="35"/>
        <v>0.022144</v>
      </c>
    </row>
    <row r="51">
      <c r="C51" s="5" t="s">
        <v>12</v>
      </c>
      <c r="D51" s="6">
        <v>11.8</v>
      </c>
      <c r="E51" s="7"/>
      <c r="F51" s="7"/>
      <c r="G51" s="7"/>
      <c r="H51" s="14">
        <f t="shared" ref="H51:J51" si="36">H50*H$42+E51</f>
        <v>0.0147264</v>
      </c>
      <c r="I51" s="14">
        <f t="shared" si="36"/>
        <v>0.0000378</v>
      </c>
      <c r="J51" s="14">
        <f t="shared" si="36"/>
        <v>0.0044288</v>
      </c>
    </row>
    <row r="52">
      <c r="C52" s="5" t="s">
        <v>13</v>
      </c>
      <c r="D52" s="6">
        <v>13.2</v>
      </c>
      <c r="E52" s="7"/>
      <c r="F52" s="7"/>
      <c r="G52" s="7"/>
      <c r="H52" s="14">
        <f t="shared" ref="H52:J52" si="37">H51*H$42+E52</f>
        <v>0.00294528</v>
      </c>
      <c r="I52" s="14">
        <f t="shared" si="37"/>
        <v>0.00000378</v>
      </c>
      <c r="J52" s="14">
        <f t="shared" si="37"/>
        <v>0.00088576</v>
      </c>
    </row>
    <row r="53">
      <c r="C53" s="5" t="s">
        <v>14</v>
      </c>
      <c r="D53" s="6">
        <v>4.8</v>
      </c>
      <c r="E53" s="7"/>
      <c r="F53" s="7"/>
      <c r="G53" s="7"/>
      <c r="H53" s="14">
        <f t="shared" ref="H53:J53" si="38">H52*H$42+E53</f>
        <v>0.000589056</v>
      </c>
      <c r="I53" s="14">
        <f t="shared" si="38"/>
        <v>0.000000378</v>
      </c>
      <c r="J53" s="14">
        <f t="shared" si="38"/>
        <v>0.000177152</v>
      </c>
    </row>
    <row r="54">
      <c r="C54" s="5" t="s">
        <v>15</v>
      </c>
      <c r="D54" s="6">
        <v>10.6</v>
      </c>
      <c r="E54" s="7"/>
      <c r="F54" s="7"/>
      <c r="G54" s="7"/>
      <c r="H54" s="14">
        <f t="shared" ref="H54:J54" si="39">H53*H$42+E54</f>
        <v>0.0001178112</v>
      </c>
      <c r="I54" s="14">
        <f t="shared" si="39"/>
        <v>0.0000000378</v>
      </c>
      <c r="J54" s="14">
        <f t="shared" si="39"/>
        <v>0.0000354304</v>
      </c>
    </row>
    <row r="55">
      <c r="C55" s="5" t="s">
        <v>16</v>
      </c>
      <c r="D55" s="6">
        <v>8.6</v>
      </c>
      <c r="E55" s="7"/>
      <c r="F55" s="7"/>
      <c r="G55" s="7"/>
      <c r="H55" s="14">
        <f t="shared" ref="H55:J55" si="40">H54*H$42+E55</f>
        <v>0.00002356224</v>
      </c>
      <c r="I55" s="14">
        <f t="shared" si="40"/>
        <v>0.00000000378</v>
      </c>
      <c r="J55" s="14">
        <f t="shared" si="40"/>
        <v>0.00000708608</v>
      </c>
    </row>
    <row r="56">
      <c r="C56" s="5" t="s">
        <v>17</v>
      </c>
      <c r="D56" s="6">
        <v>17.4</v>
      </c>
      <c r="E56" s="7"/>
      <c r="F56" s="7"/>
      <c r="G56" s="7"/>
    </row>
    <row r="57">
      <c r="C57" s="5" t="s">
        <v>18</v>
      </c>
      <c r="D57" s="6">
        <v>9.2</v>
      </c>
      <c r="E57" s="7"/>
      <c r="F57" s="7"/>
      <c r="G57" s="7"/>
    </row>
    <row r="58">
      <c r="C58" s="5" t="s">
        <v>19</v>
      </c>
      <c r="D58" s="6">
        <v>9.7</v>
      </c>
      <c r="E58" s="7"/>
      <c r="F58" s="7"/>
      <c r="G58" s="7"/>
    </row>
    <row r="59">
      <c r="C59" s="5" t="s">
        <v>20</v>
      </c>
      <c r="D59" s="6">
        <v>19.0</v>
      </c>
      <c r="E59" s="7"/>
      <c r="F59" s="7"/>
      <c r="G59" s="7"/>
    </row>
    <row r="60">
      <c r="C60" s="5" t="s">
        <v>21</v>
      </c>
      <c r="D60" s="6">
        <v>22.4</v>
      </c>
      <c r="E60" s="7"/>
      <c r="F60" s="7"/>
      <c r="G60" s="7"/>
    </row>
    <row r="61">
      <c r="C61" s="5" t="s">
        <v>22</v>
      </c>
      <c r="D61" s="6">
        <v>12.5</v>
      </c>
      <c r="E61" s="7"/>
      <c r="F61" s="7"/>
      <c r="G61" s="7"/>
    </row>
    <row r="62">
      <c r="C62" s="5" t="s">
        <v>23</v>
      </c>
      <c r="D62" s="6">
        <v>24.4</v>
      </c>
      <c r="E62" s="7"/>
      <c r="F62" s="7"/>
      <c r="G62" s="7"/>
    </row>
    <row r="63">
      <c r="C63" s="5" t="s">
        <v>24</v>
      </c>
      <c r="D63" s="6">
        <v>11.3</v>
      </c>
      <c r="E63" s="7"/>
      <c r="F63" s="7"/>
      <c r="G63" s="7"/>
    </row>
    <row r="64">
      <c r="B64" s="14" t="str">
        <f>'RAW DATA'!B62</f>
        <v/>
      </c>
      <c r="C64" s="5" t="s">
        <v>25</v>
      </c>
      <c r="D64" s="6">
        <v>14.6</v>
      </c>
      <c r="E64" s="7"/>
      <c r="F64" s="7"/>
      <c r="G64" s="7"/>
    </row>
    <row r="65">
      <c r="B65" s="14" t="str">
        <f>'RAW DATA'!B63</f>
        <v/>
      </c>
      <c r="C65" s="5" t="s">
        <v>26</v>
      </c>
      <c r="D65" s="6">
        <v>18.0</v>
      </c>
      <c r="E65" s="7"/>
      <c r="F65" s="7"/>
      <c r="G65" s="7"/>
    </row>
    <row r="66">
      <c r="B66" s="14" t="str">
        <f>'RAW DATA'!B64</f>
        <v/>
      </c>
      <c r="C66" s="5" t="s">
        <v>27</v>
      </c>
      <c r="D66" s="6">
        <v>12.5</v>
      </c>
      <c r="E66" s="7"/>
      <c r="F66" s="7"/>
      <c r="G66" s="7"/>
    </row>
    <row r="67">
      <c r="B67" s="14" t="str">
        <f>'RAW DATA'!B65</f>
        <v/>
      </c>
      <c r="C67" s="5" t="s">
        <v>28</v>
      </c>
      <c r="D67" s="6">
        <v>5.6</v>
      </c>
      <c r="E67" s="7"/>
      <c r="F67" s="7"/>
      <c r="G67" s="7"/>
    </row>
    <row r="68">
      <c r="B68" s="14" t="str">
        <f>'RAW DATA'!B66</f>
        <v/>
      </c>
      <c r="C68" s="5" t="s">
        <v>29</v>
      </c>
      <c r="D68" s="6">
        <v>15.5</v>
      </c>
      <c r="E68" s="7"/>
      <c r="F68" s="7"/>
      <c r="G68" s="7"/>
    </row>
    <row r="69">
      <c r="B69" s="14" t="str">
        <f>'RAW DATA'!B67</f>
        <v/>
      </c>
      <c r="C69" s="5" t="s">
        <v>30</v>
      </c>
      <c r="D69" s="6">
        <v>9.7</v>
      </c>
      <c r="E69" s="7"/>
      <c r="F69" s="7"/>
      <c r="G69" s="7"/>
    </row>
    <row r="70">
      <c r="B70" s="14" t="str">
        <f>'RAW DATA'!B68</f>
        <v/>
      </c>
      <c r="C70" s="5" t="s">
        <v>31</v>
      </c>
      <c r="D70" s="6">
        <v>12.0</v>
      </c>
      <c r="E70" s="7"/>
      <c r="F70" s="7"/>
      <c r="G70" s="7"/>
    </row>
    <row r="71">
      <c r="B71" s="14" t="str">
        <f>'RAW DATA'!B69</f>
        <v/>
      </c>
      <c r="C71" s="5" t="s">
        <v>32</v>
      </c>
      <c r="D71" s="6">
        <v>15.0</v>
      </c>
      <c r="E71" s="7"/>
      <c r="F71" s="7"/>
      <c r="G71" s="7"/>
    </row>
    <row r="72">
      <c r="B72" s="14" t="str">
        <f>'RAW DATA'!B70</f>
        <v/>
      </c>
      <c r="C72" s="5" t="s">
        <v>33</v>
      </c>
      <c r="D72" s="6">
        <v>15.9</v>
      </c>
      <c r="E72" s="7"/>
      <c r="F72" s="7"/>
      <c r="G72" s="7"/>
    </row>
    <row r="73">
      <c r="B73" s="14" t="str">
        <f>'RAW DATA'!B71</f>
        <v/>
      </c>
      <c r="C73" s="5" t="s">
        <v>34</v>
      </c>
      <c r="D73" s="6">
        <v>18.9</v>
      </c>
      <c r="E73" s="7"/>
      <c r="F73" s="7"/>
      <c r="G73" s="7"/>
    </row>
    <row r="74">
      <c r="B74" s="14" t="str">
        <f>'RAW DATA'!B72</f>
        <v/>
      </c>
      <c r="C74" s="5" t="s">
        <v>35</v>
      </c>
      <c r="D74" s="6">
        <v>10.5</v>
      </c>
      <c r="E74" s="7"/>
      <c r="F74" s="7"/>
      <c r="G74" s="7"/>
    </row>
    <row r="75">
      <c r="B75" s="14" t="str">
        <f>'RAW DATA'!B73</f>
        <v/>
      </c>
      <c r="C75" s="14" t="str">
        <f>'RAW DATA'!C73</f>
        <v/>
      </c>
      <c r="D75" s="14" t="str">
        <f>'RAW DATA'!D73</f>
        <v/>
      </c>
      <c r="E75" s="14" t="str">
        <f>'RAW DATA'!E73</f>
        <v/>
      </c>
    </row>
    <row r="76">
      <c r="B76" s="14" t="str">
        <f>'RAW DATA'!B74</f>
        <v/>
      </c>
      <c r="C76" s="14" t="str">
        <f>'RAW DATA'!C74</f>
        <v/>
      </c>
      <c r="D76" s="14" t="str">
        <f>'RAW DATA'!D74</f>
        <v/>
      </c>
      <c r="E76" s="14" t="str">
        <f>'RAW DATA'!E74</f>
        <v/>
      </c>
    </row>
    <row r="77">
      <c r="B77" s="14" t="str">
        <f>'RAW DATA'!B75</f>
        <v/>
      </c>
      <c r="C77" s="14" t="str">
        <f>'RAW DATA'!C75</f>
        <v/>
      </c>
      <c r="D77" s="14" t="str">
        <f>'RAW DATA'!D75</f>
        <v/>
      </c>
      <c r="E77" s="14" t="str">
        <f>'RAW DATA'!E75</f>
        <v/>
      </c>
    </row>
    <row r="78">
      <c r="B78" s="14" t="str">
        <f>'RAW DATA'!B76</f>
        <v/>
      </c>
      <c r="C78" s="14" t="str">
        <f>'RAW DATA'!C76</f>
        <v/>
      </c>
      <c r="D78" s="14" t="str">
        <f>'RAW DATA'!D76</f>
        <v/>
      </c>
      <c r="E78" s="14" t="str">
        <f>'RAW DATA'!E76</f>
        <v/>
      </c>
    </row>
    <row r="79">
      <c r="B79" s="14" t="str">
        <f>'RAW DATA'!B77</f>
        <v/>
      </c>
      <c r="C79" s="14" t="str">
        <f>'RAW DATA'!C77</f>
        <v/>
      </c>
      <c r="D79" s="14" t="str">
        <f>'RAW DATA'!D77</f>
        <v/>
      </c>
      <c r="E79" s="14" t="str">
        <f>'RAW DATA'!E77</f>
        <v/>
      </c>
    </row>
    <row r="80">
      <c r="B80" s="14" t="str">
        <f>'RAW DATA'!B78</f>
        <v/>
      </c>
      <c r="C80" s="14" t="str">
        <f>'RAW DATA'!C78</f>
        <v/>
      </c>
      <c r="D80" s="14" t="str">
        <f>'RAW DATA'!D78</f>
        <v/>
      </c>
      <c r="E80" s="14" t="str">
        <f>'RAW DATA'!E78</f>
        <v/>
      </c>
    </row>
    <row r="81">
      <c r="B81" s="14" t="str">
        <f>'RAW DATA'!B79</f>
        <v/>
      </c>
      <c r="C81" s="14" t="str">
        <f>'RAW DATA'!C79</f>
        <v/>
      </c>
      <c r="D81" s="14" t="str">
        <f>'RAW DATA'!D79</f>
        <v/>
      </c>
      <c r="E81" s="14" t="str">
        <f>'RAW DATA'!E79</f>
        <v/>
      </c>
    </row>
    <row r="82">
      <c r="B82" s="14" t="str">
        <f>'RAW DATA'!B80</f>
        <v/>
      </c>
      <c r="C82" s="14" t="str">
        <f>'RAW DATA'!C80</f>
        <v/>
      </c>
      <c r="D82" s="14" t="str">
        <f>'RAW DATA'!D80</f>
        <v/>
      </c>
      <c r="E82" s="14" t="str">
        <f>'RAW DATA'!E80</f>
        <v/>
      </c>
    </row>
    <row r="83">
      <c r="B83" s="14" t="str">
        <f>'RAW DATA'!B81</f>
        <v/>
      </c>
      <c r="C83" s="14" t="str">
        <f>'RAW DATA'!C81</f>
        <v/>
      </c>
      <c r="D83" s="14" t="str">
        <f>'RAW DATA'!D81</f>
        <v/>
      </c>
      <c r="E83" s="14" t="str">
        <f>'RAW DATA'!E81</f>
        <v/>
      </c>
    </row>
    <row r="84">
      <c r="B84" s="14" t="str">
        <f>'RAW DATA'!B82</f>
        <v/>
      </c>
      <c r="C84" s="14" t="str">
        <f>'RAW DATA'!C82</f>
        <v/>
      </c>
      <c r="D84" s="14" t="str">
        <f>'RAW DATA'!D82</f>
        <v/>
      </c>
      <c r="E84" s="14" t="str">
        <f>'RAW DATA'!E82</f>
        <v/>
      </c>
    </row>
    <row r="85">
      <c r="B85" s="14" t="str">
        <f>'RAW DATA'!B83</f>
        <v/>
      </c>
      <c r="C85" s="14" t="str">
        <f>'RAW DATA'!C83</f>
        <v/>
      </c>
      <c r="D85" s="14" t="str">
        <f>'RAW DATA'!D83</f>
        <v/>
      </c>
      <c r="E85" s="14" t="str">
        <f>'RAW DATA'!E83</f>
        <v/>
      </c>
    </row>
    <row r="86">
      <c r="B86" s="14" t="str">
        <f>'RAW DATA'!B84</f>
        <v/>
      </c>
      <c r="C86" s="14" t="str">
        <f>'RAW DATA'!C84</f>
        <v/>
      </c>
      <c r="D86" s="14" t="str">
        <f>'RAW DATA'!D84</f>
        <v/>
      </c>
      <c r="E86" s="14" t="str">
        <f>'RAW DATA'!E84</f>
        <v/>
      </c>
    </row>
    <row r="87">
      <c r="B87" s="14" t="str">
        <f>'RAW DATA'!B85</f>
        <v/>
      </c>
      <c r="C87" s="14" t="str">
        <f>'RAW DATA'!C85</f>
        <v/>
      </c>
      <c r="D87" s="14" t="str">
        <f>'RAW DATA'!D85</f>
        <v/>
      </c>
      <c r="E87" s="14" t="str">
        <f>'RAW DATA'!E85</f>
        <v/>
      </c>
    </row>
    <row r="88">
      <c r="B88" s="14" t="str">
        <f>'RAW DATA'!B86</f>
        <v/>
      </c>
      <c r="C88" s="14" t="str">
        <f>'RAW DATA'!C86</f>
        <v/>
      </c>
      <c r="D88" s="14" t="str">
        <f>'RAW DATA'!D86</f>
        <v/>
      </c>
      <c r="E88" s="14" t="str">
        <f>'RAW DATA'!E86</f>
        <v/>
      </c>
    </row>
    <row r="89">
      <c r="B89" s="14" t="str">
        <f>'RAW DATA'!B87</f>
        <v/>
      </c>
      <c r="C89" s="14" t="str">
        <f>'RAW DATA'!C87</f>
        <v/>
      </c>
      <c r="D89" s="14" t="str">
        <f>'RAW DATA'!D87</f>
        <v/>
      </c>
      <c r="E89" s="14" t="str">
        <f>'RAW DATA'!E87</f>
        <v/>
      </c>
    </row>
    <row r="90">
      <c r="B90" s="14" t="str">
        <f>'RAW DATA'!B88</f>
        <v/>
      </c>
      <c r="C90" s="14" t="str">
        <f>'RAW DATA'!C88</f>
        <v/>
      </c>
      <c r="D90" s="14" t="str">
        <f>'RAW DATA'!D88</f>
        <v/>
      </c>
      <c r="E90" s="14" t="str">
        <f>'RAW DATA'!E88</f>
        <v/>
      </c>
    </row>
    <row r="91">
      <c r="B91" s="14" t="str">
        <f>'RAW DATA'!B89</f>
        <v/>
      </c>
      <c r="C91" s="14" t="str">
        <f>'RAW DATA'!C89</f>
        <v/>
      </c>
      <c r="D91" s="14" t="str">
        <f>'RAW DATA'!D89</f>
        <v/>
      </c>
      <c r="E91" s="14" t="str">
        <f>'RAW DATA'!E89</f>
        <v/>
      </c>
    </row>
    <row r="92">
      <c r="B92" s="14" t="str">
        <f>'RAW DATA'!B90</f>
        <v/>
      </c>
      <c r="C92" s="14" t="str">
        <f>'RAW DATA'!C90</f>
        <v/>
      </c>
      <c r="D92" s="14" t="str">
        <f>'RAW DATA'!D90</f>
        <v/>
      </c>
      <c r="E92" s="14" t="str">
        <f>'RAW DATA'!E90</f>
        <v/>
      </c>
    </row>
    <row r="93">
      <c r="B93" s="14" t="str">
        <f>'RAW DATA'!B91</f>
        <v/>
      </c>
      <c r="C93" s="14" t="str">
        <f>'RAW DATA'!C91</f>
        <v/>
      </c>
      <c r="D93" s="14" t="str">
        <f>'RAW DATA'!D91</f>
        <v/>
      </c>
      <c r="E93" s="14" t="str">
        <f>'RAW DATA'!E91</f>
        <v/>
      </c>
    </row>
    <row r="94">
      <c r="C94" s="14" t="str">
        <f>'RAW DATA'!C92</f>
        <v/>
      </c>
      <c r="D94" s="14" t="str">
        <f>'RAW DATA'!D92</f>
        <v/>
      </c>
      <c r="E94" s="14" t="str">
        <f>'RAW DATA'!E92</f>
        <v/>
      </c>
    </row>
    <row r="95">
      <c r="C95" s="14" t="str">
        <f>'RAW DATA'!C93</f>
        <v/>
      </c>
      <c r="D95" s="14" t="str">
        <f>'RAW DATA'!D93</f>
        <v/>
      </c>
      <c r="E95" s="14" t="str">
        <f>'RAW DATA'!E93</f>
        <v/>
      </c>
    </row>
    <row r="96">
      <c r="C96" s="14" t="str">
        <f>'RAW DATA'!C94</f>
        <v/>
      </c>
      <c r="D96" s="14" t="str">
        <f>'RAW DATA'!D94</f>
        <v/>
      </c>
      <c r="E96" s="14" t="str">
        <f>'RAW DATA'!E94</f>
        <v/>
      </c>
    </row>
    <row r="97">
      <c r="C97" s="14" t="str">
        <f>'RAW DATA'!C95</f>
        <v/>
      </c>
      <c r="D97" s="14" t="str">
        <f>'RAW DATA'!D95</f>
        <v/>
      </c>
      <c r="E97" s="14" t="str">
        <f>'RAW DATA'!E95</f>
        <v/>
      </c>
    </row>
    <row r="98">
      <c r="C98" s="14" t="str">
        <f>'RAW DATA'!C96</f>
        <v/>
      </c>
      <c r="D98" s="14" t="str">
        <f>'RAW DATA'!D96</f>
        <v/>
      </c>
      <c r="E98" s="14" t="str">
        <f>'RAW DATA'!E96</f>
        <v/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C2" s="24" t="s">
        <v>4</v>
      </c>
      <c r="D2" s="24" t="s">
        <v>3</v>
      </c>
      <c r="E2" s="24" t="s">
        <v>2</v>
      </c>
      <c r="F2" s="24" t="s">
        <v>43</v>
      </c>
    </row>
    <row r="3">
      <c r="C3" s="20">
        <v>-0.7398762739920905</v>
      </c>
      <c r="D3" s="20">
        <v>0.7241144786277885</v>
      </c>
      <c r="E3" s="20">
        <v>0.981194871083583</v>
      </c>
      <c r="F3" s="20">
        <v>-1.8885572197429163</v>
      </c>
    </row>
    <row r="4">
      <c r="C4" s="14">
        <v>0.5143638912195604</v>
      </c>
      <c r="D4" s="14">
        <v>0.08571888812726407</v>
      </c>
      <c r="E4" s="14">
        <v>0.06290404008849387</v>
      </c>
      <c r="F4" s="14">
        <v>1.3880081175287469</v>
      </c>
    </row>
    <row r="5">
      <c r="B5" s="25" t="s">
        <v>46</v>
      </c>
      <c r="C5" s="14">
        <v>0.9227823687466283</v>
      </c>
      <c r="D5" s="14">
        <v>1.4533969005947214</v>
      </c>
      <c r="E5" s="14" t="e">
        <v>#N/A</v>
      </c>
      <c r="F5" s="14" t="e">
        <v>#N/A</v>
      </c>
    </row>
    <row r="6">
      <c r="C6" s="14">
        <v>103.5702218002822</v>
      </c>
      <c r="D6" s="14">
        <v>26.0</v>
      </c>
      <c r="E6" s="14" t="e">
        <v>#N/A</v>
      </c>
      <c r="F6" s="14" t="e">
        <v>#N/A</v>
      </c>
    </row>
    <row r="7">
      <c r="C7" s="14">
        <v>656.3335736828832</v>
      </c>
      <c r="D7" s="14">
        <v>54.92142631711691</v>
      </c>
      <c r="E7" s="14" t="e">
        <v>#N/A</v>
      </c>
      <c r="F7" s="14" t="e">
        <v>#N/A</v>
      </c>
    </row>
    <row r="8">
      <c r="B8" s="25" t="s">
        <v>47</v>
      </c>
      <c r="C8" s="14">
        <v>1.4533969005947214</v>
      </c>
    </row>
    <row r="14">
      <c r="C14" s="20" t="str">
        <f t="shared" ref="C14:F14" si="1">C2</f>
        <v>Radio</v>
      </c>
      <c r="D14" s="20" t="str">
        <f t="shared" si="1"/>
        <v>TV</v>
      </c>
      <c r="E14" s="20" t="str">
        <f t="shared" si="1"/>
        <v>FB</v>
      </c>
      <c r="F14" s="20" t="str">
        <f t="shared" si="1"/>
        <v>Intercept</v>
      </c>
    </row>
    <row r="15">
      <c r="C15" s="20">
        <f t="shared" ref="C15:F15" si="2">C3</f>
        <v>-0.739876274</v>
      </c>
      <c r="D15" s="20">
        <f t="shared" si="2"/>
        <v>0.7241144786</v>
      </c>
      <c r="E15" s="20">
        <f t="shared" si="2"/>
        <v>0.9811948711</v>
      </c>
      <c r="F15" s="20">
        <f t="shared" si="2"/>
        <v>-1.88855722</v>
      </c>
    </row>
    <row r="17">
      <c r="B17" s="26" t="s">
        <v>66</v>
      </c>
      <c r="C17" s="19">
        <f t="shared" ref="C17:F17" si="3">C18*C15</f>
        <v>-8.375974571</v>
      </c>
      <c r="D17" s="19">
        <f t="shared" si="3"/>
        <v>26.54418098</v>
      </c>
      <c r="E17" s="19">
        <f t="shared" si="3"/>
        <v>12.94731155</v>
      </c>
      <c r="F17" s="19">
        <f t="shared" si="3"/>
        <v>-1.88855722</v>
      </c>
    </row>
    <row r="18">
      <c r="B18" s="27" t="s">
        <v>67</v>
      </c>
      <c r="C18" s="28">
        <f t="shared" ref="C18:E18" si="4">(C19*C25+C22)^C24</f>
        <v>11.32077736</v>
      </c>
      <c r="D18" s="28">
        <f t="shared" si="4"/>
        <v>36.65743713</v>
      </c>
      <c r="E18" s="28">
        <f t="shared" si="4"/>
        <v>13.19545376</v>
      </c>
      <c r="F18" s="13">
        <v>1.0</v>
      </c>
    </row>
    <row r="19">
      <c r="B19" s="13" t="s">
        <v>68</v>
      </c>
      <c r="C19" s="14">
        <f>'Lin. Regr. Transformed'!E33</f>
        <v>40.8</v>
      </c>
      <c r="D19" s="14">
        <f>'Lin. Regr. Transformed'!D33</f>
        <v>16</v>
      </c>
      <c r="E19" s="14">
        <f>'Lin. Regr. Transformed'!C33</f>
        <v>70.6</v>
      </c>
    </row>
    <row r="22">
      <c r="B22" s="21" t="s">
        <v>69</v>
      </c>
      <c r="C22" s="21">
        <v>120.0</v>
      </c>
      <c r="D22" s="21">
        <v>170.0</v>
      </c>
      <c r="E22" s="21">
        <v>160.0</v>
      </c>
    </row>
    <row r="24">
      <c r="B24" s="16" t="s">
        <v>48</v>
      </c>
      <c r="C24" s="16">
        <v>0.5</v>
      </c>
      <c r="D24" s="16">
        <v>0.7</v>
      </c>
      <c r="E24" s="16">
        <v>0.5</v>
      </c>
    </row>
    <row r="25">
      <c r="B25" s="16" t="s">
        <v>49</v>
      </c>
      <c r="C25" s="16">
        <v>0.2</v>
      </c>
      <c r="D25" s="16">
        <v>0.1</v>
      </c>
      <c r="E25" s="16">
        <v>0.2</v>
      </c>
    </row>
    <row r="30">
      <c r="B30" s="13" t="s">
        <v>70</v>
      </c>
      <c r="C30" s="14">
        <f>SUM(C17:F17)</f>
        <v>29.22696074</v>
      </c>
    </row>
    <row r="32">
      <c r="B32" s="13" t="s">
        <v>71</v>
      </c>
      <c r="C32" s="14">
        <f>SUM(C22:E22)</f>
        <v>450</v>
      </c>
    </row>
    <row r="34">
      <c r="B34" s="13" t="s">
        <v>72</v>
      </c>
      <c r="C34" s="18">
        <f>C32/C30</f>
        <v>15.39674289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0"/>
    <col customWidth="1" min="10" max="10" width="27.25"/>
    <col customWidth="1" min="11" max="11" width="23.5"/>
    <col customWidth="1" min="12" max="12" width="18.13"/>
    <col customWidth="1" min="13" max="13" width="25.13"/>
  </cols>
  <sheetData>
    <row r="2">
      <c r="J2" s="13" t="s">
        <v>73</v>
      </c>
      <c r="K2" s="13" t="s">
        <v>74</v>
      </c>
      <c r="L2" s="13" t="s">
        <v>75</v>
      </c>
      <c r="M2" s="13" t="s">
        <v>76</v>
      </c>
    </row>
    <row r="3">
      <c r="B3" s="14" t="str">
        <f t="shared" ref="B3:F3" si="1">Trasformazioni!L1</f>
        <v>#REF!</v>
      </c>
      <c r="C3" s="20" t="str">
        <f t="shared" si="1"/>
        <v>#REF!</v>
      </c>
      <c r="D3" s="20" t="str">
        <f t="shared" si="1"/>
        <v>#REF!</v>
      </c>
      <c r="E3" s="20" t="str">
        <f t="shared" si="1"/>
        <v>#REF!</v>
      </c>
      <c r="F3" s="20" t="str">
        <f t="shared" si="1"/>
        <v>#REF!</v>
      </c>
      <c r="J3" s="29" t="s">
        <v>77</v>
      </c>
      <c r="K3" s="30" t="s">
        <v>78</v>
      </c>
      <c r="L3" s="30" t="s">
        <v>79</v>
      </c>
      <c r="M3" s="13" t="s">
        <v>80</v>
      </c>
    </row>
    <row r="4">
      <c r="B4" s="14" t="str">
        <f t="shared" ref="B4:F4" si="2">Trasformazioni!L2</f>
        <v>#REF!</v>
      </c>
      <c r="C4" s="19" t="str">
        <f t="shared" si="2"/>
        <v>#REF!</v>
      </c>
      <c r="D4" s="19" t="str">
        <f t="shared" si="2"/>
        <v>#REF!</v>
      </c>
      <c r="E4" s="19" t="str">
        <f t="shared" si="2"/>
        <v>#REF!</v>
      </c>
      <c r="F4" s="19" t="str">
        <f t="shared" si="2"/>
        <v>#REF!</v>
      </c>
      <c r="K4" s="30" t="s">
        <v>81</v>
      </c>
    </row>
    <row r="5">
      <c r="B5" s="14" t="str">
        <f t="shared" ref="B5:F5" si="3">Trasformazioni!L3</f>
        <v>#REF!</v>
      </c>
      <c r="C5" s="19" t="str">
        <f t="shared" si="3"/>
        <v>#REF!</v>
      </c>
      <c r="D5" s="19" t="str">
        <f t="shared" si="3"/>
        <v>#REF!</v>
      </c>
      <c r="E5" s="19" t="str">
        <f t="shared" si="3"/>
        <v>#REF!</v>
      </c>
      <c r="F5" s="19" t="str">
        <f t="shared" si="3"/>
        <v>#REF!</v>
      </c>
    </row>
    <row r="6">
      <c r="B6" s="20" t="str">
        <f t="shared" ref="B6:F6" si="4">Trasformazioni!L4</f>
        <v>#REF!</v>
      </c>
      <c r="C6" s="19" t="str">
        <f t="shared" si="4"/>
        <v>#REF!</v>
      </c>
      <c r="D6" s="19" t="str">
        <f t="shared" si="4"/>
        <v>#REF!</v>
      </c>
      <c r="E6" s="19" t="str">
        <f t="shared" si="4"/>
        <v>#REF!</v>
      </c>
      <c r="F6" s="19" t="str">
        <f t="shared" si="4"/>
        <v>#REF!</v>
      </c>
    </row>
    <row r="7">
      <c r="B7" s="14" t="str">
        <f t="shared" ref="B7:F7" si="5">Trasformazioni!L5</f>
        <v>#REF!</v>
      </c>
      <c r="C7" s="19" t="str">
        <f t="shared" si="5"/>
        <v>#REF!</v>
      </c>
      <c r="D7" s="19" t="str">
        <f t="shared" si="5"/>
        <v>#REF!</v>
      </c>
      <c r="E7" s="19" t="str">
        <f t="shared" si="5"/>
        <v>#REF!</v>
      </c>
      <c r="F7" s="19" t="str">
        <f t="shared" si="5"/>
        <v>#REF!</v>
      </c>
    </row>
    <row r="8">
      <c r="B8" s="14" t="str">
        <f t="shared" ref="B8:F8" si="6">Trasformazioni!L6</f>
        <v>#REF!</v>
      </c>
      <c r="C8" s="19" t="str">
        <f t="shared" si="6"/>
        <v>#REF!</v>
      </c>
      <c r="D8" s="19" t="str">
        <f t="shared" si="6"/>
        <v>#REF!</v>
      </c>
      <c r="E8" s="19" t="str">
        <f t="shared" si="6"/>
        <v>#REF!</v>
      </c>
      <c r="F8" s="19" t="str">
        <f t="shared" si="6"/>
        <v>#REF!</v>
      </c>
    </row>
    <row r="9">
      <c r="B9" s="20" t="str">
        <f t="shared" ref="B9:F9" si="7">Trasformazioni!L7</f>
        <v>#REF!</v>
      </c>
      <c r="C9" s="19" t="str">
        <f t="shared" si="7"/>
        <v>#REF!</v>
      </c>
      <c r="D9" s="19" t="str">
        <f t="shared" si="7"/>
        <v>#REF!</v>
      </c>
      <c r="E9" s="19" t="str">
        <f t="shared" si="7"/>
        <v>#REF!</v>
      </c>
      <c r="F9" s="19" t="str">
        <f t="shared" si="7"/>
        <v>#REF!</v>
      </c>
    </row>
    <row r="10">
      <c r="C10" s="14" t="str">
        <f t="shared" ref="C10:F10" si="8">Trasformazioni!L8</f>
        <v>#REF!</v>
      </c>
      <c r="D10" s="14" t="str">
        <f t="shared" si="8"/>
        <v>#REF!</v>
      </c>
      <c r="E10" s="14" t="str">
        <f t="shared" si="8"/>
        <v>#REF!</v>
      </c>
      <c r="F10" s="14" t="str">
        <f t="shared" si="8"/>
        <v>#REF!</v>
      </c>
    </row>
    <row r="11">
      <c r="C11" s="14" t="str">
        <f t="shared" ref="C11:F11" si="9">Trasformazioni!L9</f>
        <v>#REF!</v>
      </c>
      <c r="D11" s="14" t="str">
        <f t="shared" si="9"/>
        <v>#REF!</v>
      </c>
      <c r="E11" s="14" t="str">
        <f t="shared" si="9"/>
        <v>#REF!</v>
      </c>
      <c r="F11" s="14" t="str">
        <f t="shared" si="9"/>
        <v>#REF!</v>
      </c>
    </row>
    <row r="12">
      <c r="C12" s="14" t="str">
        <f t="shared" ref="C12:F12" si="10">Trasformazioni!L10</f>
        <v>#REF!</v>
      </c>
      <c r="D12" s="14" t="str">
        <f t="shared" si="10"/>
        <v>#REF!</v>
      </c>
      <c r="E12" s="14" t="str">
        <f t="shared" si="10"/>
        <v>#REF!</v>
      </c>
      <c r="F12" s="14" t="str">
        <f t="shared" si="10"/>
        <v>#REF!</v>
      </c>
    </row>
    <row r="13">
      <c r="B13" s="13" t="s">
        <v>82</v>
      </c>
      <c r="C13" s="14" t="str">
        <f t="shared" ref="C13:E13" si="11">C4/C5</f>
        <v>#REF!</v>
      </c>
      <c r="D13" s="14" t="str">
        <f t="shared" si="11"/>
        <v>#REF!</v>
      </c>
      <c r="E13" s="14" t="str">
        <f t="shared" si="11"/>
        <v>#REF!</v>
      </c>
    </row>
    <row r="14">
      <c r="B14" s="13" t="s">
        <v>83</v>
      </c>
      <c r="C14" s="14" t="str">
        <f t="shared" ref="C14:E14" si="12">_xlfn.T.DIST(ABS(C13),$C$7,2)</f>
        <v>#REF!</v>
      </c>
      <c r="D14" s="14" t="str">
        <f t="shared" si="12"/>
        <v>#REF!</v>
      </c>
      <c r="E14" s="14" t="str">
        <f t="shared" si="12"/>
        <v>#REF!</v>
      </c>
    </row>
    <row r="16">
      <c r="B16" s="13" t="s">
        <v>84</v>
      </c>
      <c r="C16" s="14" t="str">
        <f t="shared" ref="C16:E16" si="13">IF(C14&gt;0.95,"VERO","Falso")</f>
        <v>#REF!</v>
      </c>
      <c r="D16" s="14" t="str">
        <f t="shared" si="13"/>
        <v>#REF!</v>
      </c>
      <c r="E16" s="14" t="str">
        <f t="shared" si="13"/>
        <v>#REF!</v>
      </c>
    </row>
    <row r="18">
      <c r="B18" s="13" t="s">
        <v>85</v>
      </c>
      <c r="C18" s="14" t="str">
        <f>_xlfn.F.DIST.RT(C7,1,D7)</f>
        <v>#REF!</v>
      </c>
    </row>
    <row r="19">
      <c r="B19" s="13" t="s">
        <v>86</v>
      </c>
      <c r="C19" s="14" t="str">
        <f>IF(C18&lt; 0.05,"VERO","FALSO")</f>
        <v>#REF!</v>
      </c>
    </row>
    <row r="21">
      <c r="B21" s="13" t="s">
        <v>75</v>
      </c>
      <c r="C21" s="14" t="str">
        <f>AVERAGE('Previsioni con Trasformazioni'!D2:D31)</f>
        <v>#REF!</v>
      </c>
    </row>
    <row r="22">
      <c r="B22" s="13" t="s">
        <v>76</v>
      </c>
      <c r="C22" s="15" t="str">
        <f>C21/AVERAGE('Previsioni con Trasformazioni'!C2:C31)</f>
        <v>#REF!</v>
      </c>
    </row>
    <row r="24">
      <c r="B24" s="13" t="s">
        <v>87</v>
      </c>
      <c r="C24" s="14" t="str">
        <f>SKEW('Previsioni con Trasformazioni'!D2:D31)</f>
        <v>#REF!</v>
      </c>
      <c r="E24" s="13" t="s">
        <v>88</v>
      </c>
    </row>
    <row r="25">
      <c r="C25" s="31"/>
    </row>
    <row r="26">
      <c r="C26" s="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tr">
        <f>'RAW DATA'!A1</f>
        <v>Time</v>
      </c>
      <c r="B1" s="14" t="str">
        <f>'RAW DATA'!C1</f>
        <v>FB</v>
      </c>
      <c r="C1" s="14" t="str">
        <f>'RAW DATA'!D1</f>
        <v>TV</v>
      </c>
      <c r="D1" s="14" t="str">
        <f>'RAW DATA'!E1</f>
        <v>Radio</v>
      </c>
      <c r="E1" s="14" t="str">
        <f>'RAW DATA'!B1</f>
        <v>sales</v>
      </c>
    </row>
    <row r="2">
      <c r="A2" s="22" t="str">
        <f>'RAW DATA'!A2</f>
        <v>Week 1</v>
      </c>
      <c r="B2" s="14">
        <f>Ln('RAW DATA'!C2)</f>
        <v>5.438513997</v>
      </c>
      <c r="C2" s="14">
        <f>Ln('RAW DATA'!D2)</f>
        <v>3.632309103</v>
      </c>
      <c r="D2" s="14">
        <f>Ln('RAW DATA'!E2)</f>
        <v>4.237000863</v>
      </c>
      <c r="E2" s="14">
        <f>Ln('RAW DATA'!B2)</f>
        <v>3.095577609</v>
      </c>
    </row>
    <row r="3">
      <c r="A3" s="22" t="str">
        <f>'RAW DATA'!A3</f>
        <v>Week 2</v>
      </c>
      <c r="B3" s="14">
        <f>Ln('RAW DATA'!C3)</f>
        <v>3.795489189</v>
      </c>
      <c r="C3" s="14">
        <f>Ln('RAW DATA'!D3)</f>
        <v>3.671224519</v>
      </c>
      <c r="D3" s="14">
        <f>Ln('RAW DATA'!E3)</f>
        <v>3.808882247</v>
      </c>
      <c r="E3" s="14">
        <f>Ln('RAW DATA'!B3)</f>
        <v>2.341805806</v>
      </c>
      <c r="H3" s="13" t="s">
        <v>4</v>
      </c>
      <c r="I3" s="13" t="s">
        <v>3</v>
      </c>
      <c r="J3" s="13" t="s">
        <v>2</v>
      </c>
      <c r="K3" s="13" t="s">
        <v>89</v>
      </c>
      <c r="N3" s="13" t="s">
        <v>90</v>
      </c>
    </row>
    <row r="4">
      <c r="A4" s="22" t="str">
        <f>'RAW DATA'!A4</f>
        <v>Week 3</v>
      </c>
      <c r="B4" s="14">
        <f>Ln('RAW DATA'!C4)</f>
        <v>2.844909384</v>
      </c>
      <c r="C4" s="14">
        <f>Ln('RAW DATA'!D4)</f>
        <v>3.826465117</v>
      </c>
      <c r="D4" s="14">
        <f>Ln('RAW DATA'!E4)</f>
        <v>4.238444906</v>
      </c>
      <c r="E4" s="14">
        <f>Ln('RAW DATA'!B4)</f>
        <v>2.2300144</v>
      </c>
      <c r="H4" s="14">
        <f t="array" ref="H4:K8">LINEST(E2:E31,B2:D31,1,1)</f>
        <v>-0.02592670348</v>
      </c>
      <c r="I4" s="14">
        <v>0.22790360724678843</v>
      </c>
      <c r="J4" s="14">
        <v>0.32096930600299656</v>
      </c>
      <c r="K4" s="14">
        <v>0.49153534026117285</v>
      </c>
    </row>
    <row r="5">
      <c r="A5" s="22" t="str">
        <f>'RAW DATA'!A5</f>
        <v>Week 4</v>
      </c>
      <c r="B5" s="14">
        <f>Ln('RAW DATA'!C5)</f>
        <v>5.020585625</v>
      </c>
      <c r="C5" s="14">
        <f>Ln('RAW DATA'!D5)</f>
        <v>3.7208625</v>
      </c>
      <c r="D5" s="14">
        <f>Ln('RAW DATA'!E5)</f>
        <v>4.069026754</v>
      </c>
      <c r="E5" s="14">
        <f>Ln('RAW DATA'!B5)</f>
        <v>2.917770732</v>
      </c>
      <c r="H5" s="14">
        <v>0.020508236649093618</v>
      </c>
      <c r="I5" s="14">
        <v>0.022546495724098826</v>
      </c>
      <c r="J5" s="14">
        <v>0.015289615804659486</v>
      </c>
      <c r="K5" s="14">
        <v>0.0921371963159897</v>
      </c>
    </row>
    <row r="6">
      <c r="A6" s="22" t="str">
        <f>'RAW DATA'!A6</f>
        <v>Week 5</v>
      </c>
      <c r="B6" s="14">
        <f>Ln('RAW DATA'!C6)</f>
        <v>5.197391448</v>
      </c>
      <c r="C6" s="14">
        <f>Ln('RAW DATA'!D6)</f>
        <v>2.379546134</v>
      </c>
      <c r="D6" s="14">
        <f>Ln('RAW DATA'!E6)</f>
        <v>4.06731589</v>
      </c>
      <c r="E6" s="14">
        <f>Ln('RAW DATA'!B6)</f>
        <v>2.557227311</v>
      </c>
      <c r="H6" s="13">
        <v>0.9563210894357685</v>
      </c>
      <c r="I6" s="14">
        <v>0.08637903618967412</v>
      </c>
      <c r="J6" s="14" t="e">
        <v>#N/A</v>
      </c>
      <c r="K6" s="14" t="e">
        <v>#N/A</v>
      </c>
    </row>
    <row r="7">
      <c r="A7" s="22" t="str">
        <f>'RAW DATA'!A7</f>
        <v>Week 6</v>
      </c>
      <c r="B7" s="14">
        <f>Ln('RAW DATA'!C7)</f>
        <v>2.163323026</v>
      </c>
      <c r="C7" s="14">
        <f>Ln('RAW DATA'!D7)</f>
        <v>3.889777396</v>
      </c>
      <c r="D7" s="14">
        <f>Ln('RAW DATA'!E7)</f>
        <v>4.317488114</v>
      </c>
      <c r="E7" s="14">
        <f>Ln('RAW DATA'!B7)</f>
        <v>1.974081026</v>
      </c>
      <c r="H7" s="14">
        <v>189.75098053911728</v>
      </c>
      <c r="I7" s="14">
        <v>26.0</v>
      </c>
      <c r="J7" s="14" t="e">
        <v>#N/A</v>
      </c>
      <c r="K7" s="14" t="e">
        <v>#N/A</v>
      </c>
    </row>
    <row r="8">
      <c r="A8" s="22" t="str">
        <f>'RAW DATA'!A8</f>
        <v>Week 7</v>
      </c>
      <c r="B8" s="14">
        <f>Ln('RAW DATA'!C8)</f>
        <v>4.051784948</v>
      </c>
      <c r="C8" s="14">
        <f>Ln('RAW DATA'!D8)</f>
        <v>3.490428515</v>
      </c>
      <c r="D8" s="14">
        <f>Ln('RAW DATA'!E8)</f>
        <v>3.157000421</v>
      </c>
      <c r="E8" s="14">
        <f>Ln('RAW DATA'!B8)</f>
        <v>2.468099531</v>
      </c>
      <c r="H8" s="14">
        <v>4.247388544023729</v>
      </c>
      <c r="I8" s="14">
        <v>0.1939947852194828</v>
      </c>
      <c r="J8" s="14" t="e">
        <v>#N/A</v>
      </c>
      <c r="K8" s="14" t="e">
        <v>#N/A</v>
      </c>
    </row>
    <row r="9">
      <c r="A9" s="22" t="str">
        <f>'RAW DATA'!A9</f>
        <v>Week 8</v>
      </c>
      <c r="B9" s="14">
        <f>Ln('RAW DATA'!C9)</f>
        <v>4.789157022</v>
      </c>
      <c r="C9" s="14">
        <f>Ln('RAW DATA'!D9)</f>
        <v>2.975529566</v>
      </c>
      <c r="D9" s="14">
        <f>Ln('RAW DATA'!E9)</f>
        <v>2.451005098</v>
      </c>
      <c r="E9" s="14">
        <f>Ln('RAW DATA'!B9)</f>
        <v>2.58021683</v>
      </c>
    </row>
    <row r="10">
      <c r="A10" s="22" t="str">
        <f>'RAW DATA'!A10</f>
        <v>Week 9</v>
      </c>
      <c r="B10" s="14">
        <f>Ln('RAW DATA'!C10)</f>
        <v>2.151762203</v>
      </c>
      <c r="C10" s="14">
        <f>Ln('RAW DATA'!D10)</f>
        <v>0.7419373447</v>
      </c>
      <c r="D10" s="14">
        <f>Ln('RAW DATA'!E10)</f>
        <v>0</v>
      </c>
      <c r="E10" s="14">
        <f>Ln('RAW DATA'!B10)</f>
        <v>1.568615918</v>
      </c>
    </row>
    <row r="11">
      <c r="A11" s="22" t="str">
        <f>'RAW DATA'!A11</f>
        <v>Week 10</v>
      </c>
      <c r="B11" s="14">
        <f>Ln('RAW DATA'!C11)</f>
        <v>5.297316866</v>
      </c>
      <c r="C11" s="14">
        <f>Ln('RAW DATA'!D11)</f>
        <v>0.955511445</v>
      </c>
      <c r="D11" s="14">
        <f>Ln('RAW DATA'!E11)</f>
        <v>3.054001182</v>
      </c>
      <c r="E11" s="14">
        <f>Ln('RAW DATA'!B11)</f>
        <v>2.360854001</v>
      </c>
    </row>
    <row r="12">
      <c r="A12" s="22" t="str">
        <f>'RAW DATA'!A12</f>
        <v>Week 11</v>
      </c>
      <c r="B12" s="14">
        <f>Ln('RAW DATA'!C12)</f>
        <v>4.191168747</v>
      </c>
      <c r="C12" s="14">
        <f>Ln('RAW DATA'!D12)</f>
        <v>1.757857918</v>
      </c>
      <c r="D12" s="14">
        <f>Ln('RAW DATA'!E12)</f>
        <v>3.186352633</v>
      </c>
      <c r="E12" s="14">
        <f>Ln('RAW DATA'!B12)</f>
        <v>2.151762203</v>
      </c>
      <c r="H12" s="14" t="str">
        <f t="shared" ref="H12:K12" si="1">A1</f>
        <v>Time</v>
      </c>
      <c r="I12" s="14" t="str">
        <f t="shared" si="1"/>
        <v>FB</v>
      </c>
      <c r="J12" s="14" t="str">
        <f t="shared" si="1"/>
        <v>TV</v>
      </c>
      <c r="K12" s="14" t="str">
        <f t="shared" si="1"/>
        <v>Radio</v>
      </c>
      <c r="L12" s="13" t="s">
        <v>91</v>
      </c>
      <c r="M12" s="13" t="s">
        <v>36</v>
      </c>
      <c r="N12" s="13" t="s">
        <v>92</v>
      </c>
      <c r="P12" s="14">
        <f>RSQ(M13:M42,L13:L42)</f>
        <v>0.9478840391</v>
      </c>
    </row>
    <row r="13">
      <c r="A13" s="22" t="str">
        <f>'RAW DATA'!A13</f>
        <v>Week 12</v>
      </c>
      <c r="B13" s="14">
        <f>Ln('RAW DATA'!C13)</f>
        <v>5.369241705</v>
      </c>
      <c r="C13" s="14">
        <f>Ln('RAW DATA'!D13)</f>
        <v>3.17805383</v>
      </c>
      <c r="D13" s="14">
        <f>Ln('RAW DATA'!E13)</f>
        <v>1.386294361</v>
      </c>
      <c r="E13" s="14">
        <f>Ln('RAW DATA'!B13)</f>
        <v>2.856470206</v>
      </c>
      <c r="H13" s="22" t="str">
        <f t="shared" ref="H13:H49" si="2">A2</f>
        <v>Week 1</v>
      </c>
      <c r="I13" s="14">
        <f t="shared" ref="I13:I42" si="3">B2*$H$4</f>
        <v>-0.1410027398</v>
      </c>
      <c r="J13" s="14">
        <f t="shared" ref="J13:J42" si="4">C2*$I$4</f>
        <v>0.8278163471</v>
      </c>
      <c r="K13" s="14">
        <f t="shared" ref="K13:K42" si="5">D2*$H$4</f>
        <v>-0.109851465</v>
      </c>
      <c r="L13" s="18">
        <f t="shared" ref="L13:L42" si="6">exp(B2*$J$4+$I$4*C2+D2*$H$4+$K$4)</f>
        <v>19.20357166</v>
      </c>
      <c r="M13" s="17">
        <f>'RAW DATA'!B2</f>
        <v>22.1</v>
      </c>
      <c r="N13" s="17">
        <f t="shared" ref="N13:N42" si="7">M13-L13</f>
        <v>2.89642834</v>
      </c>
      <c r="O13" s="18">
        <f t="shared" ref="O13:O14" si="8">ABS(N13)</f>
        <v>2.89642834</v>
      </c>
    </row>
    <row r="14">
      <c r="A14" s="22" t="str">
        <f>'RAW DATA'!A14</f>
        <v>Week 13</v>
      </c>
      <c r="B14" s="14">
        <f>Ln('RAW DATA'!C14)</f>
        <v>3.169685581</v>
      </c>
      <c r="C14" s="14">
        <f>Ln('RAW DATA'!D14)</f>
        <v>3.55820113</v>
      </c>
      <c r="D14" s="14">
        <f>Ln('RAW DATA'!E14)</f>
        <v>4.188138442</v>
      </c>
      <c r="E14" s="14">
        <f>Ln('RAW DATA'!B14)</f>
        <v>2.219203484</v>
      </c>
      <c r="H14" s="22" t="str">
        <f t="shared" si="2"/>
        <v>Week 2</v>
      </c>
      <c r="I14" s="14">
        <f t="shared" si="3"/>
        <v>-0.09840452277</v>
      </c>
      <c r="J14" s="14">
        <f t="shared" si="4"/>
        <v>0.8366853109</v>
      </c>
      <c r="K14" s="14">
        <f t="shared" si="5"/>
        <v>-0.0987517606</v>
      </c>
      <c r="L14" s="18">
        <f t="shared" si="6"/>
        <v>11.56177527</v>
      </c>
      <c r="M14" s="17">
        <f>'RAW DATA'!B3</f>
        <v>10.4</v>
      </c>
      <c r="N14" s="17">
        <f t="shared" si="7"/>
        <v>-1.16177527</v>
      </c>
      <c r="O14" s="18">
        <f t="shared" si="8"/>
        <v>1.16177527</v>
      </c>
    </row>
    <row r="15">
      <c r="A15" s="22" t="str">
        <f>'RAW DATA'!A15</f>
        <v>Week 14</v>
      </c>
      <c r="B15" s="14">
        <f>Ln('RAW DATA'!C15)</f>
        <v>4.579852378</v>
      </c>
      <c r="C15" s="14">
        <f>Ln('RAW DATA'!D15)</f>
        <v>2.028148247</v>
      </c>
      <c r="D15" s="14">
        <f>Ln('RAW DATA'!E15)</f>
        <v>1.974081026</v>
      </c>
      <c r="E15" s="14">
        <f>Ln('RAW DATA'!B15)</f>
        <v>2.272125886</v>
      </c>
      <c r="H15" s="22" t="str">
        <f t="shared" si="2"/>
        <v>Week 3</v>
      </c>
      <c r="I15" s="14">
        <f t="shared" si="3"/>
        <v>-0.07375912203</v>
      </c>
      <c r="J15" s="14">
        <f t="shared" si="4"/>
        <v>0.8720652032</v>
      </c>
      <c r="K15" s="14">
        <f t="shared" si="5"/>
        <v>-0.1098889043</v>
      </c>
      <c r="L15" s="18">
        <f t="shared" si="6"/>
        <v>8.730653551</v>
      </c>
      <c r="M15" s="17">
        <f>'RAW DATA'!B4</f>
        <v>9.3</v>
      </c>
      <c r="N15" s="17">
        <f t="shared" si="7"/>
        <v>0.569346449</v>
      </c>
      <c r="O15" s="18">
        <f> ABS(N15)</f>
        <v>0.569346449</v>
      </c>
    </row>
    <row r="16">
      <c r="A16" s="22" t="str">
        <f>'RAW DATA'!A16</f>
        <v>Week 15</v>
      </c>
      <c r="B16" s="14">
        <f>Ln('RAW DATA'!C16)</f>
        <v>5.31861007</v>
      </c>
      <c r="C16" s="14">
        <f>Ln('RAW DATA'!D16)</f>
        <v>3.493472658</v>
      </c>
      <c r="D16" s="14">
        <f>Ln('RAW DATA'!E16)</f>
        <v>3.828641396</v>
      </c>
      <c r="E16" s="14">
        <f>Ln('RAW DATA'!B16)</f>
        <v>2.944438979</v>
      </c>
      <c r="H16" s="22" t="str">
        <f t="shared" si="2"/>
        <v>Week 4</v>
      </c>
      <c r="I16" s="14">
        <f t="shared" si="3"/>
        <v>-0.1301672348</v>
      </c>
      <c r="J16" s="14">
        <f t="shared" si="4"/>
        <v>0.8479979858</v>
      </c>
      <c r="K16" s="14">
        <f t="shared" si="5"/>
        <v>-0.1054964501</v>
      </c>
      <c r="L16" s="18">
        <f t="shared" si="6"/>
        <v>17.21000257</v>
      </c>
      <c r="M16" s="17">
        <f>'RAW DATA'!B5</f>
        <v>18.5</v>
      </c>
      <c r="N16" s="17">
        <f t="shared" si="7"/>
        <v>1.289997427</v>
      </c>
      <c r="O16" s="18">
        <f t="shared" ref="O16:O42" si="9">ABS(N16)</f>
        <v>1.289997427</v>
      </c>
    </row>
    <row r="17">
      <c r="A17" s="22" t="str">
        <f>'RAW DATA'!A17</f>
        <v>Week 16</v>
      </c>
      <c r="B17" s="14">
        <f>Ln('RAW DATA'!C17)</f>
        <v>5.27504874</v>
      </c>
      <c r="C17" s="14">
        <f>Ln('RAW DATA'!D17)</f>
        <v>3.864931398</v>
      </c>
      <c r="D17" s="14">
        <f>Ln('RAW DATA'!E17)</f>
        <v>3.968403339</v>
      </c>
      <c r="E17" s="14">
        <f>Ln('RAW DATA'!B17)</f>
        <v>3.109060959</v>
      </c>
      <c r="H17" s="22" t="str">
        <f t="shared" si="2"/>
        <v>Week 5</v>
      </c>
      <c r="I17" s="14">
        <f t="shared" si="3"/>
        <v>-0.1347512269</v>
      </c>
      <c r="J17" s="14">
        <f t="shared" si="4"/>
        <v>0.5423071476</v>
      </c>
      <c r="K17" s="14">
        <f t="shared" si="5"/>
        <v>-0.105452093</v>
      </c>
      <c r="L17" s="18">
        <f t="shared" si="6"/>
        <v>13.41795212</v>
      </c>
      <c r="M17" s="17">
        <f>'RAW DATA'!B6</f>
        <v>12.9</v>
      </c>
      <c r="N17" s="17">
        <f t="shared" si="7"/>
        <v>-0.5179521211</v>
      </c>
      <c r="O17" s="18">
        <f t="shared" si="9"/>
        <v>0.5179521211</v>
      </c>
    </row>
    <row r="18">
      <c r="A18" s="22" t="str">
        <f>'RAW DATA'!A18</f>
        <v>Week 17</v>
      </c>
      <c r="B18" s="14">
        <f>Ln('RAW DATA'!C18)</f>
        <v>4.216562195</v>
      </c>
      <c r="C18" s="14">
        <f>Ln('RAW DATA'!D18)</f>
        <v>3.60004824</v>
      </c>
      <c r="D18" s="14">
        <f>Ln('RAW DATA'!E18)</f>
        <v>4.736198448</v>
      </c>
      <c r="E18" s="14">
        <f>Ln('RAW DATA'!B18)</f>
        <v>2.525728644</v>
      </c>
      <c r="H18" s="22" t="str">
        <f t="shared" si="2"/>
        <v>Week 6</v>
      </c>
      <c r="I18" s="14">
        <f t="shared" si="3"/>
        <v>-0.05608783462</v>
      </c>
      <c r="J18" s="14">
        <f t="shared" si="4"/>
        <v>0.8864943</v>
      </c>
      <c r="K18" s="14">
        <f t="shared" si="5"/>
        <v>-0.1119382341</v>
      </c>
      <c r="L18" s="18">
        <f t="shared" si="6"/>
        <v>7.10253453</v>
      </c>
      <c r="M18" s="17">
        <f>'RAW DATA'!B7</f>
        <v>7.2</v>
      </c>
      <c r="N18" s="17">
        <f t="shared" si="7"/>
        <v>0.09746546996</v>
      </c>
      <c r="O18" s="18">
        <f t="shared" si="9"/>
        <v>0.09746546996</v>
      </c>
    </row>
    <row r="19">
      <c r="A19" s="22" t="str">
        <f>'RAW DATA'!A19</f>
        <v>Week 18</v>
      </c>
      <c r="B19" s="14">
        <f>Ln('RAW DATA'!C19)</f>
        <v>5.639777145</v>
      </c>
      <c r="C19" s="14">
        <f>Ln('RAW DATA'!D19)</f>
        <v>3.678829118</v>
      </c>
      <c r="D19" s="14">
        <f>Ln('RAW DATA'!E19)</f>
        <v>4.021773869</v>
      </c>
      <c r="E19" s="14">
        <f>Ln('RAW DATA'!B19)</f>
        <v>3.194583132</v>
      </c>
      <c r="H19" s="22" t="str">
        <f t="shared" si="2"/>
        <v>Week 7</v>
      </c>
      <c r="I19" s="14">
        <f t="shared" si="3"/>
        <v>-0.1050494269</v>
      </c>
      <c r="J19" s="14">
        <f t="shared" si="4"/>
        <v>0.7954812495</v>
      </c>
      <c r="K19" s="14">
        <f t="shared" si="5"/>
        <v>-0.08185061381</v>
      </c>
      <c r="L19" s="18">
        <f t="shared" si="6"/>
        <v>12.25169848</v>
      </c>
      <c r="M19" s="17">
        <f>'RAW DATA'!B8</f>
        <v>11.8</v>
      </c>
      <c r="N19" s="17">
        <f t="shared" si="7"/>
        <v>-0.4516984789</v>
      </c>
      <c r="O19" s="18">
        <f t="shared" si="9"/>
        <v>0.4516984789</v>
      </c>
    </row>
    <row r="20">
      <c r="A20" s="22" t="str">
        <f>'RAW DATA'!A20</f>
        <v>Week 19</v>
      </c>
      <c r="B20" s="14">
        <f>Ln('RAW DATA'!C20)</f>
        <v>4.237000863</v>
      </c>
      <c r="C20" s="14">
        <f>Ln('RAW DATA'!D20)</f>
        <v>3.020424886</v>
      </c>
      <c r="D20" s="14">
        <f>Ln('RAW DATA'!E20)</f>
        <v>2.90690106</v>
      </c>
      <c r="E20" s="14">
        <f>Ln('RAW DATA'!B20)</f>
        <v>2.424802726</v>
      </c>
      <c r="H20" s="22" t="str">
        <f t="shared" si="2"/>
        <v>Week 8</v>
      </c>
      <c r="I20" s="14">
        <f t="shared" si="3"/>
        <v>-0.124167054</v>
      </c>
      <c r="J20" s="14">
        <f t="shared" si="4"/>
        <v>0.6781339216</v>
      </c>
      <c r="K20" s="14">
        <f t="shared" si="5"/>
        <v>-0.06354648241</v>
      </c>
      <c r="L20" s="18">
        <f t="shared" si="6"/>
        <v>14.05945587</v>
      </c>
      <c r="M20" s="17">
        <f>'RAW DATA'!B9</f>
        <v>13.2</v>
      </c>
      <c r="N20" s="17">
        <f t="shared" si="7"/>
        <v>-0.8594558718</v>
      </c>
      <c r="O20" s="18">
        <f t="shared" si="9"/>
        <v>0.8594558718</v>
      </c>
    </row>
    <row r="21">
      <c r="A21" s="22" t="str">
        <f>'RAW DATA'!A21</f>
        <v>Week 20</v>
      </c>
      <c r="B21" s="14">
        <f>Ln('RAW DATA'!C21)</f>
        <v>4.992471323</v>
      </c>
      <c r="C21" s="14">
        <f>Ln('RAW DATA'!D21)</f>
        <v>3.173878459</v>
      </c>
      <c r="D21" s="14">
        <f>Ln('RAW DATA'!E21)</f>
        <v>2.949688335</v>
      </c>
      <c r="E21" s="14">
        <f>Ln('RAW DATA'!B21)</f>
        <v>2.681021529</v>
      </c>
      <c r="H21" s="22" t="str">
        <f t="shared" si="2"/>
        <v>Week 9</v>
      </c>
      <c r="I21" s="14">
        <f t="shared" si="3"/>
        <v>-0.05578810061</v>
      </c>
      <c r="J21" s="14">
        <f t="shared" si="4"/>
        <v>0.1690901972</v>
      </c>
      <c r="K21" s="14">
        <f t="shared" si="5"/>
        <v>0</v>
      </c>
      <c r="L21" s="18">
        <f t="shared" si="6"/>
        <v>3.862347497</v>
      </c>
      <c r="M21" s="17">
        <f>'RAW DATA'!B10</f>
        <v>4.8</v>
      </c>
      <c r="N21" s="17">
        <f t="shared" si="7"/>
        <v>0.9376525027</v>
      </c>
      <c r="O21" s="18">
        <f t="shared" si="9"/>
        <v>0.9376525027</v>
      </c>
    </row>
    <row r="22">
      <c r="A22" s="22" t="str">
        <f>'RAW DATA'!A22</f>
        <v>Week 21</v>
      </c>
      <c r="B22" s="14">
        <f>Ln('RAW DATA'!C22)</f>
        <v>5.386328244</v>
      </c>
      <c r="C22" s="14">
        <f>Ln('RAW DATA'!D22)</f>
        <v>3.321432413</v>
      </c>
      <c r="D22" s="14">
        <f>Ln('RAW DATA'!E22)</f>
        <v>3.977810746</v>
      </c>
      <c r="E22" s="14">
        <f>Ln('RAW DATA'!B22)</f>
        <v>2.890371758</v>
      </c>
      <c r="H22" s="22" t="str">
        <f t="shared" si="2"/>
        <v>Week 10</v>
      </c>
      <c r="I22" s="14">
        <f t="shared" si="3"/>
        <v>-0.1373419636</v>
      </c>
      <c r="J22" s="14">
        <f t="shared" si="4"/>
        <v>0.2177645051</v>
      </c>
      <c r="K22" s="14">
        <f t="shared" si="5"/>
        <v>-0.07918018307</v>
      </c>
      <c r="L22" s="18">
        <f t="shared" si="6"/>
        <v>10.28201015</v>
      </c>
      <c r="M22" s="17">
        <f>'RAW DATA'!B11</f>
        <v>10.6</v>
      </c>
      <c r="N22" s="17">
        <f t="shared" si="7"/>
        <v>0.317989853</v>
      </c>
      <c r="O22" s="18">
        <f t="shared" si="9"/>
        <v>0.317989853</v>
      </c>
    </row>
    <row r="23">
      <c r="A23" s="22" t="str">
        <f>'RAW DATA'!A23</f>
        <v>Week 22</v>
      </c>
      <c r="B23" s="14">
        <f>Ln('RAW DATA'!C23)</f>
        <v>5.469746482</v>
      </c>
      <c r="C23" s="14">
        <f>Ln('RAW DATA'!D23)</f>
        <v>1.62924054</v>
      </c>
      <c r="D23" s="14">
        <f>Ln('RAW DATA'!E23)</f>
        <v>3.157000421</v>
      </c>
      <c r="E23" s="14">
        <f>Ln('RAW DATA'!B23)</f>
        <v>2.525728644</v>
      </c>
      <c r="H23" s="22" t="str">
        <f t="shared" si="2"/>
        <v>Week 11</v>
      </c>
      <c r="I23" s="14">
        <f t="shared" si="3"/>
        <v>-0.1086631893</v>
      </c>
      <c r="J23" s="14">
        <f t="shared" si="4"/>
        <v>0.4006221604</v>
      </c>
      <c r="K23" s="14">
        <f t="shared" si="5"/>
        <v>-0.08261161991</v>
      </c>
      <c r="L23" s="18">
        <f t="shared" si="6"/>
        <v>8.626012996</v>
      </c>
      <c r="M23" s="17">
        <f>'RAW DATA'!B12</f>
        <v>8.6</v>
      </c>
      <c r="N23" s="17">
        <f t="shared" si="7"/>
        <v>-0.02601299582</v>
      </c>
      <c r="O23" s="18">
        <f t="shared" si="9"/>
        <v>0.02601299582</v>
      </c>
    </row>
    <row r="24">
      <c r="A24" s="22" t="str">
        <f>'RAW DATA'!A24</f>
        <v>Week 23</v>
      </c>
      <c r="B24" s="14">
        <f>Ln('RAW DATA'!C24)</f>
        <v>2.58021683</v>
      </c>
      <c r="C24" s="14">
        <f>Ln('RAW DATA'!D24)</f>
        <v>2.766319109</v>
      </c>
      <c r="D24" s="14">
        <f>Ln('RAW DATA'!E24)</f>
        <v>3.903990834</v>
      </c>
      <c r="E24" s="14">
        <f>Ln('RAW DATA'!B24)</f>
        <v>1.722766598</v>
      </c>
      <c r="H24" s="22" t="str">
        <f t="shared" si="2"/>
        <v>Week 12</v>
      </c>
      <c r="I24" s="14">
        <f t="shared" si="3"/>
        <v>-0.1392067376</v>
      </c>
      <c r="J24" s="14">
        <f t="shared" si="4"/>
        <v>0.724289932</v>
      </c>
      <c r="K24" s="14">
        <f t="shared" si="5"/>
        <v>-0.03594204284</v>
      </c>
      <c r="L24" s="18">
        <f t="shared" si="6"/>
        <v>18.2332165</v>
      </c>
      <c r="M24" s="17">
        <f>'RAW DATA'!B13</f>
        <v>17.4</v>
      </c>
      <c r="N24" s="17">
        <f t="shared" si="7"/>
        <v>-0.8332165019</v>
      </c>
      <c r="O24" s="18">
        <f t="shared" si="9"/>
        <v>0.8332165019</v>
      </c>
    </row>
    <row r="25">
      <c r="A25" s="22" t="str">
        <f>'RAW DATA'!A25</f>
        <v>Week 24</v>
      </c>
      <c r="B25" s="14">
        <f>Ln('RAW DATA'!C25)</f>
        <v>5.430660554</v>
      </c>
      <c r="C25" s="14">
        <f>Ln('RAW DATA'!D25)</f>
        <v>2.827313622</v>
      </c>
      <c r="D25" s="14">
        <f>Ln('RAW DATA'!E25)</f>
        <v>3.265759411</v>
      </c>
      <c r="E25" s="14">
        <f>Ln('RAW DATA'!B25)</f>
        <v>2.740840024</v>
      </c>
      <c r="H25" s="22" t="str">
        <f t="shared" si="2"/>
        <v>Week 13</v>
      </c>
      <c r="I25" s="14">
        <f t="shared" si="3"/>
        <v>-0.08217949818</v>
      </c>
      <c r="J25" s="14">
        <f t="shared" si="4"/>
        <v>0.8109268729</v>
      </c>
      <c r="K25" s="14">
        <f t="shared" si="5"/>
        <v>-0.1085846235</v>
      </c>
      <c r="L25" s="18">
        <f t="shared" si="6"/>
        <v>9.12711242</v>
      </c>
      <c r="M25" s="17">
        <f>'RAW DATA'!B14</f>
        <v>9.2</v>
      </c>
      <c r="N25" s="17">
        <f t="shared" si="7"/>
        <v>0.07288757989</v>
      </c>
      <c r="O25" s="18">
        <f t="shared" si="9"/>
        <v>0.07288757989</v>
      </c>
    </row>
    <row r="26">
      <c r="A26" s="22" t="str">
        <f>'RAW DATA'!A26</f>
        <v>Week 25</v>
      </c>
      <c r="B26" s="14">
        <f>Ln('RAW DATA'!C26)</f>
        <v>4.131961426</v>
      </c>
      <c r="C26" s="14">
        <f>Ln('RAW DATA'!D26)</f>
        <v>2.533696814</v>
      </c>
      <c r="D26" s="14">
        <f>Ln('RAW DATA'!E26)</f>
        <v>2.90690106</v>
      </c>
      <c r="E26" s="14">
        <f>Ln('RAW DATA'!B26)</f>
        <v>2.272125886</v>
      </c>
      <c r="H26" s="22" t="str">
        <f t="shared" si="2"/>
        <v>Week 14</v>
      </c>
      <c r="I26" s="14">
        <f t="shared" si="3"/>
        <v>-0.1187404746</v>
      </c>
      <c r="J26" s="14">
        <f t="shared" si="4"/>
        <v>0.4622223016</v>
      </c>
      <c r="K26" s="14">
        <f t="shared" si="5"/>
        <v>-0.05118141341</v>
      </c>
      <c r="L26" s="18">
        <f t="shared" si="6"/>
        <v>10.72490136</v>
      </c>
      <c r="M26" s="17">
        <f>'RAW DATA'!B15</f>
        <v>9.7</v>
      </c>
      <c r="N26" s="17">
        <f t="shared" si="7"/>
        <v>-1.024901363</v>
      </c>
      <c r="O26" s="18">
        <f t="shared" si="9"/>
        <v>1.024901363</v>
      </c>
    </row>
    <row r="27">
      <c r="A27" s="22" t="str">
        <f>'RAW DATA'!A27</f>
        <v>Week 26</v>
      </c>
      <c r="B27" s="14">
        <f>Ln('RAW DATA'!C27)</f>
        <v>5.571773732</v>
      </c>
      <c r="C27" s="14">
        <f>Ln('RAW DATA'!D27)</f>
        <v>1.252762968</v>
      </c>
      <c r="D27" s="14">
        <f>Ln('RAW DATA'!E27)</f>
        <v>2.970414466</v>
      </c>
      <c r="E27" s="14">
        <f>Ln('RAW DATA'!B27)</f>
        <v>2.48490665</v>
      </c>
      <c r="H27" s="22" t="str">
        <f t="shared" si="2"/>
        <v>Week 15</v>
      </c>
      <c r="I27" s="14">
        <f t="shared" si="3"/>
        <v>-0.1378940262</v>
      </c>
      <c r="J27" s="14">
        <f t="shared" si="4"/>
        <v>0.7961750205</v>
      </c>
      <c r="K27" s="14">
        <f t="shared" si="5"/>
        <v>-0.09926405022</v>
      </c>
      <c r="L27" s="18">
        <f t="shared" si="6"/>
        <v>18.09357483</v>
      </c>
      <c r="M27" s="17">
        <f>'RAW DATA'!B16</f>
        <v>19</v>
      </c>
      <c r="N27" s="17">
        <f t="shared" si="7"/>
        <v>0.9064251684</v>
      </c>
      <c r="O27" s="18">
        <f t="shared" si="9"/>
        <v>0.9064251684</v>
      </c>
    </row>
    <row r="28">
      <c r="A28" s="22" t="str">
        <f>'RAW DATA'!A28</f>
        <v>Week 27</v>
      </c>
      <c r="B28" s="14">
        <f>Ln('RAW DATA'!C28)</f>
        <v>4.962145085</v>
      </c>
      <c r="C28" s="14">
        <f>Ln('RAW DATA'!D28)</f>
        <v>3.377587516</v>
      </c>
      <c r="D28" s="14">
        <f>Ln('RAW DATA'!E28)</f>
        <v>2.533696814</v>
      </c>
      <c r="E28" s="14">
        <f>Ln('RAW DATA'!B28)</f>
        <v>2.708050201</v>
      </c>
      <c r="H28" s="22" t="str">
        <f t="shared" si="2"/>
        <v>Week 16</v>
      </c>
      <c r="I28" s="14">
        <f t="shared" si="3"/>
        <v>-0.1367646245</v>
      </c>
      <c r="J28" s="14">
        <f t="shared" si="4"/>
        <v>0.8808318073</v>
      </c>
      <c r="K28" s="14">
        <f t="shared" si="5"/>
        <v>-0.1028876167</v>
      </c>
      <c r="L28" s="18">
        <f t="shared" si="6"/>
        <v>19.34837166</v>
      </c>
      <c r="M28" s="17">
        <f>'RAW DATA'!B17</f>
        <v>22.4</v>
      </c>
      <c r="N28" s="17">
        <f t="shared" si="7"/>
        <v>3.051628339</v>
      </c>
      <c r="O28" s="18">
        <f t="shared" si="9"/>
        <v>3.051628339</v>
      </c>
    </row>
    <row r="29">
      <c r="A29" s="22" t="str">
        <f>'RAW DATA'!A29</f>
        <v>Week 28</v>
      </c>
      <c r="B29" s="14">
        <f>Ln('RAW DATA'!C29)</f>
        <v>5.481055503</v>
      </c>
      <c r="C29" s="14">
        <f>Ln('RAW DATA'!D29)</f>
        <v>2.815408719</v>
      </c>
      <c r="D29" s="14">
        <f>Ln('RAW DATA'!E29)</f>
        <v>3.131136911</v>
      </c>
      <c r="E29" s="14">
        <f>Ln('RAW DATA'!B29)</f>
        <v>2.766319109</v>
      </c>
      <c r="H29" s="22" t="str">
        <f t="shared" si="2"/>
        <v>Week 17</v>
      </c>
      <c r="I29" s="14">
        <f t="shared" si="3"/>
        <v>-0.1093215577</v>
      </c>
      <c r="J29" s="14">
        <f t="shared" si="4"/>
        <v>0.8204639803</v>
      </c>
      <c r="K29" s="14">
        <f t="shared" si="5"/>
        <v>-0.1227940128</v>
      </c>
      <c r="L29" s="18">
        <f t="shared" si="6"/>
        <v>12.71258375</v>
      </c>
      <c r="M29" s="17">
        <f>'RAW DATA'!B18</f>
        <v>12.5</v>
      </c>
      <c r="N29" s="17">
        <f t="shared" si="7"/>
        <v>-0.2125837473</v>
      </c>
      <c r="O29" s="18">
        <f t="shared" si="9"/>
        <v>0.2125837473</v>
      </c>
    </row>
    <row r="30">
      <c r="A30" s="22" t="str">
        <f>'RAW DATA'!A30</f>
        <v>Week 29</v>
      </c>
      <c r="B30" s="14">
        <f>Ln('RAW DATA'!C30)</f>
        <v>5.516649361</v>
      </c>
      <c r="C30" s="14">
        <f>Ln('RAW DATA'!D30)</f>
        <v>3.299533728</v>
      </c>
      <c r="D30" s="14">
        <f>Ln('RAW DATA'!E30)</f>
        <v>3.131136911</v>
      </c>
      <c r="E30" s="14">
        <f>Ln('RAW DATA'!B30)</f>
        <v>2.939161922</v>
      </c>
      <c r="H30" s="22" t="str">
        <f t="shared" si="2"/>
        <v>Week 18</v>
      </c>
      <c r="I30" s="14">
        <f t="shared" si="3"/>
        <v>-0.1462208297</v>
      </c>
      <c r="J30" s="14">
        <f t="shared" si="4"/>
        <v>0.8384184265</v>
      </c>
      <c r="K30" s="14">
        <f t="shared" si="5"/>
        <v>-0.1042713386</v>
      </c>
      <c r="L30" s="18">
        <f t="shared" si="6"/>
        <v>20.81924469</v>
      </c>
      <c r="M30" s="17">
        <f>'RAW DATA'!B19</f>
        <v>24.4</v>
      </c>
      <c r="N30" s="17">
        <f t="shared" si="7"/>
        <v>3.580755312</v>
      </c>
      <c r="O30" s="18">
        <f t="shared" si="9"/>
        <v>3.580755312</v>
      </c>
    </row>
    <row r="31">
      <c r="A31" s="22" t="str">
        <f>'RAW DATA'!A31</f>
        <v>Week 30</v>
      </c>
      <c r="B31" s="14">
        <f>Ln('RAW DATA'!C31)</f>
        <v>4.257030144</v>
      </c>
      <c r="C31" s="14">
        <f>Ln('RAW DATA'!D31)</f>
        <v>2.772588722</v>
      </c>
      <c r="D31" s="14">
        <f>Ln('RAW DATA'!E31)</f>
        <v>3.708682081</v>
      </c>
      <c r="E31" s="14">
        <f>Ln('RAW DATA'!B31)</f>
        <v>2.351375257</v>
      </c>
      <c r="H31" s="22" t="str">
        <f t="shared" si="2"/>
        <v>Week 19</v>
      </c>
      <c r="I31" s="14">
        <f t="shared" si="3"/>
        <v>-0.109851465</v>
      </c>
      <c r="J31" s="14">
        <f t="shared" si="4"/>
        <v>0.688365727</v>
      </c>
      <c r="K31" s="14">
        <f t="shared" si="5"/>
        <v>-0.07536636183</v>
      </c>
      <c r="L31" s="18">
        <f t="shared" si="6"/>
        <v>11.75738944</v>
      </c>
      <c r="M31" s="17">
        <f>'RAW DATA'!B20</f>
        <v>11.3</v>
      </c>
      <c r="N31" s="17">
        <f t="shared" si="7"/>
        <v>-0.4573894445</v>
      </c>
      <c r="O31" s="18">
        <f t="shared" si="9"/>
        <v>0.4573894445</v>
      </c>
    </row>
    <row r="32">
      <c r="A32" s="22" t="str">
        <f>'RAW DATA'!A32</f>
        <v/>
      </c>
      <c r="H32" s="22" t="str">
        <f t="shared" si="2"/>
        <v>Week 20</v>
      </c>
      <c r="I32" s="14">
        <f t="shared" si="3"/>
        <v>-0.1294383236</v>
      </c>
      <c r="J32" s="14">
        <f t="shared" si="4"/>
        <v>0.7233383498</v>
      </c>
      <c r="K32" s="14">
        <f t="shared" si="5"/>
        <v>-0.07647569483</v>
      </c>
      <c r="L32" s="18">
        <f t="shared" si="6"/>
        <v>15.49981442</v>
      </c>
      <c r="M32" s="17">
        <f>'RAW DATA'!B21</f>
        <v>14.6</v>
      </c>
      <c r="N32" s="17">
        <f t="shared" si="7"/>
        <v>-0.8998144227</v>
      </c>
      <c r="O32" s="18">
        <f t="shared" si="9"/>
        <v>0.8998144227</v>
      </c>
    </row>
    <row r="33">
      <c r="H33" s="22" t="str">
        <f t="shared" si="2"/>
        <v>Week 21</v>
      </c>
      <c r="I33" s="14">
        <f t="shared" si="3"/>
        <v>-0.1396497352</v>
      </c>
      <c r="J33" s="14">
        <f t="shared" si="4"/>
        <v>0.7569664282</v>
      </c>
      <c r="K33" s="14">
        <f t="shared" si="5"/>
        <v>-0.1031315197</v>
      </c>
      <c r="L33" s="18">
        <f t="shared" si="6"/>
        <v>17.71153792</v>
      </c>
      <c r="M33" s="17">
        <f>'RAW DATA'!B22</f>
        <v>18</v>
      </c>
      <c r="N33" s="17">
        <f t="shared" si="7"/>
        <v>0.2884620804</v>
      </c>
      <c r="O33" s="18">
        <f t="shared" si="9"/>
        <v>0.2884620804</v>
      </c>
    </row>
    <row r="34">
      <c r="H34" s="22" t="str">
        <f t="shared" si="2"/>
        <v>Week 22</v>
      </c>
      <c r="I34" s="14">
        <f t="shared" si="3"/>
        <v>-0.1418124952</v>
      </c>
      <c r="J34" s="14">
        <f t="shared" si="4"/>
        <v>0.3713097961</v>
      </c>
      <c r="K34" s="14">
        <f t="shared" si="5"/>
        <v>-0.08185061381</v>
      </c>
      <c r="L34" s="18">
        <f t="shared" si="6"/>
        <v>12.63682607</v>
      </c>
      <c r="M34" s="17">
        <f>'RAW DATA'!B23</f>
        <v>12.5</v>
      </c>
      <c r="N34" s="17">
        <f t="shared" si="7"/>
        <v>-0.1368260674</v>
      </c>
      <c r="O34" s="18">
        <f t="shared" si="9"/>
        <v>0.1368260674</v>
      </c>
    </row>
    <row r="35">
      <c r="H35" s="22" t="str">
        <f t="shared" si="2"/>
        <v>Week 23</v>
      </c>
      <c r="I35" s="14">
        <f t="shared" si="3"/>
        <v>-0.06689651666</v>
      </c>
      <c r="J35" s="14">
        <f t="shared" si="4"/>
        <v>0.6304541038</v>
      </c>
      <c r="K35" s="14">
        <f t="shared" si="5"/>
        <v>-0.1012176127</v>
      </c>
      <c r="L35" s="18">
        <f t="shared" si="6"/>
        <v>6.353095894</v>
      </c>
      <c r="M35" s="17">
        <f>'RAW DATA'!B24</f>
        <v>5.6</v>
      </c>
      <c r="N35" s="17">
        <f t="shared" si="7"/>
        <v>-0.7530958939</v>
      </c>
      <c r="O35" s="18">
        <f t="shared" si="9"/>
        <v>0.7530958939</v>
      </c>
    </row>
    <row r="36">
      <c r="H36" s="22" t="str">
        <f t="shared" si="2"/>
        <v>Week 24</v>
      </c>
      <c r="I36" s="14">
        <f t="shared" si="3"/>
        <v>-0.1407991259</v>
      </c>
      <c r="J36" s="14">
        <f t="shared" si="4"/>
        <v>0.6443549733</v>
      </c>
      <c r="K36" s="14">
        <f t="shared" si="5"/>
        <v>-0.08467037588</v>
      </c>
      <c r="L36" s="18">
        <f t="shared" si="6"/>
        <v>16.35110185</v>
      </c>
      <c r="M36" s="17">
        <f>'RAW DATA'!B25</f>
        <v>15.5</v>
      </c>
      <c r="N36" s="17">
        <f t="shared" si="7"/>
        <v>-0.8511018521</v>
      </c>
      <c r="O36" s="18">
        <f t="shared" si="9"/>
        <v>0.8511018521</v>
      </c>
    </row>
    <row r="37">
      <c r="H37" s="22" t="str">
        <f t="shared" si="2"/>
        <v>Week 25</v>
      </c>
      <c r="I37" s="14">
        <f t="shared" si="3"/>
        <v>-0.1071281387</v>
      </c>
      <c r="J37" s="14">
        <f t="shared" si="4"/>
        <v>0.5774386436</v>
      </c>
      <c r="K37" s="14">
        <f t="shared" si="5"/>
        <v>-0.07536636183</v>
      </c>
      <c r="L37" s="18">
        <f t="shared" si="6"/>
        <v>10.17405053</v>
      </c>
      <c r="M37" s="17">
        <f>'RAW DATA'!B26</f>
        <v>9.7</v>
      </c>
      <c r="N37" s="17">
        <f t="shared" si="7"/>
        <v>-0.4740505331</v>
      </c>
      <c r="O37" s="18">
        <f t="shared" si="9"/>
        <v>0.4740505331</v>
      </c>
    </row>
    <row r="38">
      <c r="H38" s="22" t="str">
        <f t="shared" si="2"/>
        <v>Week 26</v>
      </c>
      <c r="I38" s="14">
        <f t="shared" si="3"/>
        <v>-0.1444577254</v>
      </c>
      <c r="J38" s="14">
        <f t="shared" si="4"/>
        <v>0.2855091995</v>
      </c>
      <c r="K38" s="14">
        <f t="shared" si="5"/>
        <v>-0.07701305507</v>
      </c>
      <c r="L38" s="18">
        <f t="shared" si="6"/>
        <v>12.04199149</v>
      </c>
      <c r="M38" s="17">
        <f>'RAW DATA'!B27</f>
        <v>12</v>
      </c>
      <c r="N38" s="17">
        <f t="shared" si="7"/>
        <v>-0.04199149329</v>
      </c>
      <c r="O38" s="18">
        <f t="shared" si="9"/>
        <v>0.04199149329</v>
      </c>
    </row>
    <row r="39">
      <c r="H39" s="22" t="str">
        <f t="shared" si="2"/>
        <v>Week 27</v>
      </c>
      <c r="I39" s="14">
        <f t="shared" si="3"/>
        <v>-0.1286520642</v>
      </c>
      <c r="J39" s="14">
        <f t="shared" si="4"/>
        <v>0.7697643787</v>
      </c>
      <c r="K39" s="14">
        <f t="shared" si="5"/>
        <v>-0.06569040601</v>
      </c>
      <c r="L39" s="18">
        <f t="shared" si="6"/>
        <v>16.25345623</v>
      </c>
      <c r="M39" s="17">
        <f>'RAW DATA'!B28</f>
        <v>15</v>
      </c>
      <c r="N39" s="17">
        <f t="shared" si="7"/>
        <v>-1.253456229</v>
      </c>
      <c r="O39" s="18">
        <f t="shared" si="9"/>
        <v>1.253456229</v>
      </c>
    </row>
    <row r="40">
      <c r="H40" s="22" t="str">
        <f t="shared" si="2"/>
        <v>Week 28</v>
      </c>
      <c r="I40" s="14">
        <f t="shared" si="3"/>
        <v>-0.1421057008</v>
      </c>
      <c r="J40" s="14">
        <f t="shared" si="4"/>
        <v>0.641641803</v>
      </c>
      <c r="K40" s="14">
        <f t="shared" si="5"/>
        <v>-0.08118005824</v>
      </c>
      <c r="L40" s="18">
        <f t="shared" si="6"/>
        <v>16.63065478</v>
      </c>
      <c r="M40" s="17">
        <f>'RAW DATA'!B29</f>
        <v>15.9</v>
      </c>
      <c r="N40" s="17">
        <f t="shared" si="7"/>
        <v>-0.7306547839</v>
      </c>
      <c r="O40" s="18">
        <f t="shared" si="9"/>
        <v>0.7306547839</v>
      </c>
    </row>
    <row r="41">
      <c r="H41" s="22" t="str">
        <f t="shared" si="2"/>
        <v>Week 29</v>
      </c>
      <c r="I41" s="14">
        <f t="shared" si="3"/>
        <v>-0.1430285322</v>
      </c>
      <c r="J41" s="14">
        <f t="shared" si="4"/>
        <v>0.7519756388</v>
      </c>
      <c r="K41" s="14">
        <f t="shared" si="5"/>
        <v>-0.08118005824</v>
      </c>
      <c r="L41" s="18">
        <f t="shared" si="6"/>
        <v>18.78401116</v>
      </c>
      <c r="M41" s="17">
        <f>'RAW DATA'!B30</f>
        <v>18.9</v>
      </c>
      <c r="N41" s="17">
        <f t="shared" si="7"/>
        <v>0.1159888421</v>
      </c>
      <c r="O41" s="18">
        <f t="shared" si="9"/>
        <v>0.1159888421</v>
      </c>
    </row>
    <row r="42">
      <c r="H42" s="22" t="str">
        <f t="shared" si="2"/>
        <v>Week 30</v>
      </c>
      <c r="I42" s="14">
        <f t="shared" si="3"/>
        <v>-0.1103707583</v>
      </c>
      <c r="J42" s="14">
        <f t="shared" si="4"/>
        <v>0.6318829712</v>
      </c>
      <c r="K42" s="14">
        <f t="shared" si="5"/>
        <v>-0.09615390063</v>
      </c>
      <c r="L42" s="18">
        <f t="shared" si="6"/>
        <v>10.95329607</v>
      </c>
      <c r="M42" s="17">
        <f>'RAW DATA'!B31</f>
        <v>10.5</v>
      </c>
      <c r="N42" s="17">
        <f t="shared" si="7"/>
        <v>-0.4532960703</v>
      </c>
      <c r="O42" s="18">
        <f t="shared" si="9"/>
        <v>0.4532960703</v>
      </c>
    </row>
    <row r="43">
      <c r="H43" s="22" t="str">
        <f t="shared" si="2"/>
        <v/>
      </c>
    </row>
    <row r="44">
      <c r="H44" s="14" t="str">
        <f t="shared" si="2"/>
        <v/>
      </c>
      <c r="M44" s="17">
        <f>AVERAGE(M13:M41)</f>
        <v>13.55172414</v>
      </c>
      <c r="O44" s="18">
        <f>AVERAGE(O13:O43)</f>
        <v>0.8421433501</v>
      </c>
    </row>
    <row r="45">
      <c r="H45" s="14" t="str">
        <f t="shared" si="2"/>
        <v/>
      </c>
    </row>
    <row r="46">
      <c r="H46" s="14" t="str">
        <f t="shared" si="2"/>
        <v/>
      </c>
      <c r="O46" s="15">
        <f>O44/M44</f>
        <v>0.06214289352</v>
      </c>
    </row>
    <row r="47">
      <c r="H47" s="14" t="str">
        <f t="shared" si="2"/>
        <v/>
      </c>
    </row>
    <row r="48">
      <c r="H48" s="14" t="str">
        <f t="shared" si="2"/>
        <v/>
      </c>
    </row>
    <row r="49">
      <c r="H49" s="14" t="str">
        <f t="shared" si="2"/>
        <v/>
      </c>
    </row>
  </sheetData>
  <drawing r:id="rId1"/>
</worksheet>
</file>