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bome\Downloads\"/>
    </mc:Choice>
  </mc:AlternateContent>
  <xr:revisionPtr revIDLastSave="0" documentId="13_ncr:1_{E7B89223-A9DA-4458-B1E3-D4790CD92F42}" xr6:coauthVersionLast="47" xr6:coauthVersionMax="47" xr10:uidLastSave="{00000000-0000-0000-0000-000000000000}"/>
  <bookViews>
    <workbookView xWindow="-108" yWindow="-108" windowWidth="23256" windowHeight="12576" xr2:uid="{4E7F5A4B-36D7-4AB2-A9B9-C37F49D44D09}"/>
  </bookViews>
  <sheets>
    <sheet name="Planilha1" sheetId="1" r:id="rId1"/>
    <sheet name="Planilha2" sheetId="2" r:id="rId2"/>
  </sheets>
  <definedNames>
    <definedName name="APORTE">Planilha1!$D$16</definedName>
    <definedName name="PATRIMONIO">Planilha1!$D$19</definedName>
    <definedName name="QTD_ANOS">Planilha1!$D$17</definedName>
    <definedName name="RENDIMENTO_CARTEIRA">Planilha1!$D$12</definedName>
    <definedName name="SALARIO">Planilha1!$D$11</definedName>
    <definedName name="SUGESTAO_INVESTIMENTO">Planilha1!$D$13</definedName>
    <definedName name="TAXA_MENSAL">Planilha1!$D$18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34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D13" i="1"/>
  <c r="D31" i="1" s="1"/>
  <c r="D36" i="1" s="1"/>
  <c r="D16" i="1" l="1"/>
  <c r="C27" i="1"/>
  <c r="D27" i="1" s="1"/>
  <c r="C23" i="1"/>
  <c r="D23" i="1" s="1"/>
  <c r="C24" i="1"/>
  <c r="D24" i="1" s="1"/>
  <c r="C26" i="1"/>
  <c r="D26" i="1" s="1"/>
  <c r="D38" i="1"/>
  <c r="D37" i="1"/>
  <c r="D34" i="1"/>
  <c r="D40" i="1" s="1"/>
  <c r="D39" i="1"/>
  <c r="D35" i="1"/>
  <c r="D19" i="1" l="1"/>
  <c r="D20" i="1" s="1"/>
  <c r="C25" i="1"/>
  <c r="D25" i="1" s="1"/>
</calcChain>
</file>

<file path=xl/sharedStrings.xml><?xml version="1.0" encoding="utf-8"?>
<sst xmlns="http://schemas.openxmlformats.org/spreadsheetml/2006/main" count="69" uniqueCount="33">
  <si>
    <t>INVESTIMENTO MENSAL</t>
  </si>
  <si>
    <t>QUANTO INVESTIR MENSAL ?</t>
  </si>
  <si>
    <t>TAXA DE RENDIMENTO MENSAL?</t>
  </si>
  <si>
    <t>PATRIMÔNIO ACUMULADO?</t>
  </si>
  <si>
    <t>DIVIDENDOS MENSAIS?</t>
  </si>
  <si>
    <t>QUANTOS ANOS?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</si>
  <si>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</si>
  <si>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</si>
  <si>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</si>
  <si>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</si>
  <si>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</si>
  <si>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</si>
  <si>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CENÁRIOS</t>
  </si>
  <si>
    <t>CONFIGURAÇÕES</t>
  </si>
  <si>
    <t>RENDIMENTO CARTEIRA</t>
  </si>
  <si>
    <t>SALÁRIO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</si>
  <si>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</si>
  <si>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</si>
  <si>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</si>
  <si>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</si>
  <si>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</si>
  <si>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</si>
  <si>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</si>
  <si>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</si>
  <si>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HIBRIDOS</t>
  </si>
  <si>
    <t>FOF´s</t>
  </si>
  <si>
    <t>DESENVOLVIMENTO</t>
  </si>
  <si>
    <t>HOTELARIAS</t>
  </si>
  <si>
    <t>CONSERVADOR</t>
  </si>
  <si>
    <t>%</t>
  </si>
  <si>
    <t>MODERADO</t>
  </si>
  <si>
    <t xml:space="preserve">CHAVE </t>
  </si>
  <si>
    <t>SUGESTÃO DE INVESTIMENTO(30%)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</si>
</sst>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5" formatCode="&quot;R$&quot;\ #,##0.00"/>
    <numFmt numFmtId="166" formatCode="&quot;R$&quot;\ #,##0.000;[Red]\-&quot;R$&quot;\ #,##0.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theme="2" tint="-0.24994659260841701"/>
      </right>
      <top style="medium">
        <color indexed="64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theme="2" tint="-0.24994659260841701"/>
      </right>
      <top style="medium">
        <color indexed="64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indexed="64"/>
      </right>
      <top style="medium">
        <color indexed="64"/>
      </top>
      <bottom style="medium">
        <color theme="2" tint="-0.24994659260841701"/>
      </bottom>
      <diagonal/>
    </border>
    <border>
      <left style="medium">
        <color indexed="64"/>
      </left>
      <right style="medium">
        <color theme="2" tint="-0.24994659260841701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theme="2" tint="-0.24994659260841701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indexed="64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indexed="64"/>
      </left>
      <right style="medium">
        <color theme="2" tint="-0.24994659260841701"/>
      </right>
      <top style="medium">
        <color theme="2" tint="-0.24994659260841701"/>
      </top>
      <bottom style="medium">
        <color indexed="64"/>
      </bottom>
      <diagonal/>
    </border>
    <border>
      <left style="medium">
        <color theme="2" tint="-0.24994659260841701"/>
      </left>
      <right style="medium">
        <color theme="2" tint="-0.24994659260841701"/>
      </right>
      <top style="medium">
        <color theme="2" tint="-0.24994659260841701"/>
      </top>
      <bottom style="medium">
        <color indexed="64"/>
      </bottom>
      <diagonal/>
    </border>
    <border>
      <left style="medium">
        <color theme="2" tint="-0.24994659260841701"/>
      </left>
      <right style="medium">
        <color indexed="64"/>
      </right>
      <top style="medium">
        <color theme="2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2" tint="-0.24994659260841701"/>
      </bottom>
      <diagonal/>
    </border>
    <border>
      <left/>
      <right/>
      <top style="medium">
        <color indexed="64"/>
      </top>
      <bottom style="medium">
        <color theme="2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theme="2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165" fontId="0" fillId="0" borderId="6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8" fontId="0" fillId="3" borderId="5" xfId="0" applyNumberFormat="1" applyFill="1" applyBorder="1" applyAlignment="1">
      <alignment horizontal="center"/>
    </xf>
    <xf numFmtId="8" fontId="0" fillId="3" borderId="6" xfId="0" applyNumberFormat="1" applyFill="1" applyBorder="1" applyAlignment="1">
      <alignment horizontal="center"/>
    </xf>
    <xf numFmtId="8" fontId="0" fillId="3" borderId="8" xfId="0" applyNumberFormat="1" applyFill="1" applyBorder="1" applyAlignment="1">
      <alignment horizontal="center"/>
    </xf>
    <xf numFmtId="8" fontId="0" fillId="3" borderId="9" xfId="0" applyNumberFormat="1" applyFill="1" applyBorder="1" applyAlignment="1">
      <alignment horizontal="center"/>
    </xf>
    <xf numFmtId="0" fontId="0" fillId="5" borderId="4" xfId="0" applyFont="1" applyFill="1" applyBorder="1" applyAlignment="1">
      <alignment horizontal="left" indent="5"/>
    </xf>
    <xf numFmtId="0" fontId="0" fillId="5" borderId="5" xfId="0" applyFont="1" applyFill="1" applyBorder="1" applyAlignment="1">
      <alignment horizontal="left" indent="5"/>
    </xf>
    <xf numFmtId="0" fontId="0" fillId="5" borderId="7" xfId="0" applyFont="1" applyFill="1" applyBorder="1" applyAlignment="1">
      <alignment horizontal="left" indent="5"/>
    </xf>
    <xf numFmtId="0" fontId="0" fillId="5" borderId="8" xfId="0" applyFont="1" applyFill="1" applyBorder="1" applyAlignment="1">
      <alignment horizontal="left" indent="5"/>
    </xf>
    <xf numFmtId="0" fontId="0" fillId="0" borderId="4" xfId="0" applyFont="1" applyBorder="1" applyAlignment="1">
      <alignment horizontal="left" indent="5"/>
    </xf>
    <xf numFmtId="0" fontId="0" fillId="0" borderId="5" xfId="0" applyFont="1" applyBorder="1" applyAlignment="1">
      <alignment horizontal="left" indent="5"/>
    </xf>
    <xf numFmtId="0" fontId="0" fillId="3" borderId="4" xfId="0" applyFont="1" applyFill="1" applyBorder="1" applyAlignment="1">
      <alignment horizontal="left" indent="5"/>
    </xf>
    <xf numFmtId="0" fontId="0" fillId="3" borderId="7" xfId="0" applyFont="1" applyFill="1" applyBorder="1" applyAlignment="1">
      <alignment horizontal="left" indent="5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/>
    </xf>
    <xf numFmtId="0" fontId="2" fillId="5" borderId="4" xfId="0" applyFont="1" applyFill="1" applyBorder="1" applyAlignment="1">
      <alignment horizontal="left" indent="5"/>
    </xf>
    <xf numFmtId="0" fontId="2" fillId="5" borderId="5" xfId="0" applyFont="1" applyFill="1" applyBorder="1" applyAlignment="1">
      <alignment horizontal="left" indent="5"/>
    </xf>
    <xf numFmtId="8" fontId="2" fillId="5" borderId="6" xfId="0" applyNumberFormat="1" applyFont="1" applyFill="1" applyBorder="1" applyAlignment="1">
      <alignment horizontal="center"/>
    </xf>
    <xf numFmtId="0" fontId="2" fillId="5" borderId="7" xfId="0" applyFont="1" applyFill="1" applyBorder="1" applyAlignment="1">
      <alignment horizontal="left" indent="5"/>
    </xf>
    <xf numFmtId="0" fontId="2" fillId="5" borderId="8" xfId="0" applyFont="1" applyFill="1" applyBorder="1" applyAlignment="1">
      <alignment horizontal="left" indent="5"/>
    </xf>
    <xf numFmtId="166" fontId="2" fillId="5" borderId="9" xfId="0" applyNumberFormat="1" applyFont="1" applyFill="1" applyBorder="1" applyAlignment="1">
      <alignment horizontal="center"/>
    </xf>
    <xf numFmtId="9" fontId="0" fillId="0" borderId="0" xfId="2" applyFont="1" applyAlignment="1">
      <alignment horizontal="center"/>
    </xf>
    <xf numFmtId="0" fontId="0" fillId="0" borderId="16" xfId="0" applyBorder="1" applyAlignment="1">
      <alignment horizontal="center"/>
    </xf>
    <xf numFmtId="9" fontId="0" fillId="0" borderId="17" xfId="2" applyFont="1" applyBorder="1" applyAlignment="1">
      <alignment horizontal="center"/>
    </xf>
    <xf numFmtId="0" fontId="0" fillId="4" borderId="19" xfId="0" applyFill="1" applyBorder="1"/>
    <xf numFmtId="0" fontId="0" fillId="4" borderId="20" xfId="0" applyFill="1" applyBorder="1"/>
    <xf numFmtId="0" fontId="0" fillId="6" borderId="15" xfId="0" applyFill="1" applyBorder="1"/>
    <xf numFmtId="165" fontId="0" fillId="5" borderId="18" xfId="1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9" fontId="0" fillId="0" borderId="20" xfId="2" applyFont="1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9" fontId="0" fillId="0" borderId="24" xfId="2" applyFont="1" applyFill="1" applyBorder="1" applyAlignment="1">
      <alignment horizontal="center"/>
    </xf>
    <xf numFmtId="9" fontId="0" fillId="0" borderId="22" xfId="2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44" fontId="0" fillId="0" borderId="21" xfId="1" applyFont="1" applyBorder="1"/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6" borderId="26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165" fontId="2" fillId="4" borderId="21" xfId="0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274320</xdr:colOff>
      <xdr:row>0</xdr:row>
      <xdr:rowOff>91441</xdr:rowOff>
    </xdr:from>
    <xdr:to>
      <xdr:col>3</xdr:col>
      <xdr:colOff>845820</xdr:colOff>
      <xdr:row>8</xdr:row>
      <xdr:rowOff>38101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5644C3B-8186-E4C5-9C3D-6BE1D52FF8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038"/>
        <a:stretch/>
      </xdr:blipFill>
      <xdr:spPr>
        <a:xfrm>
          <a:off x="274320" y="91441"/>
          <a:ext cx="4937760" cy="1348740"/>
        </a:xfrm>
        <a:prstGeom prst="rect">
          <a:avLst/>
        </a:prstGeom>
      </xdr:spPr>
    </xdr:pic>
    <xdr:clientData/>
  </xdr:twoCellAnchor>
  <xdr:twoCellAnchor editAs="oneCell">
    <xdr:from>
      <xdr:col>1</xdr:col>
      <xdr:colOff>548640</xdr:colOff>
      <xdr:row>1</xdr:row>
      <xdr:rowOff>82140</xdr:rowOff>
    </xdr:from>
    <xdr:to>
      <xdr:col>1</xdr:col>
      <xdr:colOff>1280520</xdr:colOff>
      <xdr:row>6</xdr:row>
      <xdr:rowOff>122760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DBD45CC4-991F-F722-9763-323108AE6CFC}"/>
                </a:ext>
              </a:extLst>
            </xdr14:cNvPr>
            <xdr14:cNvContentPartPr/>
          </xdr14:nvContentPartPr>
          <xdr14:nvPr macro=""/>
          <xdr14:xfrm>
            <a:off x="868680" y="257400"/>
            <a:ext cx="731880" cy="916920"/>
          </xdr14:xfrm>
        </xdr:contentPart>
      </mc:Choice>
      <mc:Fallback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DBD45CC4-991F-F722-9763-323108AE6CF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60040" y="248347"/>
              <a:ext cx="749520" cy="93466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1402080</xdr:colOff>
      <xdr:row>2</xdr:row>
      <xdr:rowOff>129540</xdr:rowOff>
    </xdr:from>
    <xdr:to>
      <xdr:col>2</xdr:col>
      <xdr:colOff>114300</xdr:colOff>
      <xdr:row>6</xdr:row>
      <xdr:rowOff>91440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C185EB81-4175-892C-4362-B298E54BD683}"/>
            </a:ext>
          </a:extLst>
        </xdr:cNvPr>
        <xdr:cNvSpPr/>
      </xdr:nvSpPr>
      <xdr:spPr>
        <a:xfrm>
          <a:off x="1722120" y="480060"/>
          <a:ext cx="1005840" cy="66294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1645920</xdr:colOff>
      <xdr:row>3</xdr:row>
      <xdr:rowOff>45720</xdr:rowOff>
    </xdr:from>
    <xdr:to>
      <xdr:col>2</xdr:col>
      <xdr:colOff>76200</xdr:colOff>
      <xdr:row>6</xdr:row>
      <xdr:rowOff>38100</xdr:rowOff>
    </xdr:to>
    <xdr:sp macro="" textlink="">
      <xdr:nvSpPr>
        <xdr:cNvPr id="5" name="Triângulo isósceles 4">
          <a:extLst>
            <a:ext uri="{FF2B5EF4-FFF2-40B4-BE49-F238E27FC236}">
              <a16:creationId xmlns:a16="http://schemas.microsoft.com/office/drawing/2014/main" id="{CFC6059E-3CC9-0897-78DB-3D7ABA7F0A9B}"/>
            </a:ext>
          </a:extLst>
        </xdr:cNvPr>
        <xdr:cNvSpPr/>
      </xdr:nvSpPr>
      <xdr:spPr>
        <a:xfrm>
          <a:off x="1965960" y="571500"/>
          <a:ext cx="723900" cy="518160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274320</xdr:colOff>
      <xdr:row>1</xdr:row>
      <xdr:rowOff>68580</xdr:rowOff>
    </xdr:from>
    <xdr:to>
      <xdr:col>1</xdr:col>
      <xdr:colOff>1333500</xdr:colOff>
      <xdr:row>7</xdr:row>
      <xdr:rowOff>30480</xdr:rowOff>
    </xdr:to>
    <xdr:sp macro="" textlink="">
      <xdr:nvSpPr>
        <xdr:cNvPr id="6" name="Cruz 5">
          <a:extLst>
            <a:ext uri="{FF2B5EF4-FFF2-40B4-BE49-F238E27FC236}">
              <a16:creationId xmlns:a16="http://schemas.microsoft.com/office/drawing/2014/main" id="{87856177-7B68-7EC8-D69C-DDE62FD6058D}"/>
            </a:ext>
          </a:extLst>
        </xdr:cNvPr>
        <xdr:cNvSpPr/>
      </xdr:nvSpPr>
      <xdr:spPr>
        <a:xfrm>
          <a:off x="594360" y="243840"/>
          <a:ext cx="1059180" cy="1013460"/>
        </a:xfrm>
        <a:prstGeom prst="plus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23:54:30.127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0"/>
      <inkml:brushProperty name="anchorY" value="0"/>
      <inkml:brushProperty name="scaleFactor" value="0.5"/>
    </inkml:brush>
  </inkml:definitions>
  <inkml:trace contextRef="#ctx0" brushRef="#br0">423 636 24575,'0'0'0,"-4"0"0,-5 4 0,1 4 0,0 5 0,2 12 0,-3-2 0,-2 10 0,-3 0 0,-3-1 0,-2 2 0,-2 2 0,0-3 0,-1-2 0,1 1 0,-1-2 0,0-3 0,1 3 0,4-2 0,4-2 0,1-1 0,3-2 0,2 0 0,-1-6 0,1 0 0,2-1 0,1 1 0,2 2 0,-3-4 0,0 0 0,1 1 0,1 2 0,0 0 0,2 2 0,0 0 0,-3 1 0,0 0 0,-5-4 0,2 0 0,-4 0 0,1 1 0,3 1 0,1 0 0,3 1 0,5 5 0,2 4 0,0 1 0,0 8 0,3 6 0,8 7 0,3 2 0,8-6 0,-3-1 0,-4-7 0,-1-6 0,-5-4 0,-4-5 0,-3-2 0,1-5 0,2-5 0,0-1 0,2 1 0,3-2 0,3 2 0,1-2 0,-2 2 0,0-3 0,-3 3 0,1-3 0,5 2 0,-2 3 0,1 2 0,0-2 0,1-3 0,-3 1 0,0 1 0,1-2 0,0 2 0,2 1 0,1-1 0,-4 1 0,1-3 0,-1-2 0,-2 1 0,-4 1 0,1 0 0,2-3 0,2 2 0,2-2 0,1-2 0,-2 3 0,1-3 0,0 0 0,1-2 0,1 3 0,1-2 0,0 0 0,1-1 0,0-2 0,1-1 0,-1 0 0,1 3 0,-1 1 0,0-1 0,0 3 0,0 0 0,1-1 0,-1-2 0,4-1 0,1-1 0,3-1 0,1-1 0,-2 0 0,-2-1 0,3 1 0,3-4 0,3-1 0,-2 1 0,3 0 0,-7-3 0,-3 1 0,-3 1 0,-6-3 0,-1 1 0,0-3 0,0 1 0,2 2 0,1 2 0,-3-2 0,-4-4 0,0 2 0,-3-3 0,-2-2 0,-7 1 0,-7-1 0,0-2 0,-1-1 0,2-2 0,1 0 0,-2-2 0,1 0 0,1 0 0,1-1 0,2 1 0,0 0 0,2-1 0,-5 5 0,1 1 0,-4-1 0,0-1 0,1 0 0,2-1 0,2-2 0,1 1 0,1-1 0,0 0 0,6-1 0,4 5 0,4 5 0,4 4 0,2-6 0,6 3 0,1-6 0,5 2 0,-1-3 0,-5 0 0,-3 4 0,-6-2 0,-4 0 0,-1 3 0,-4-1 0,3 2 0,-2 0 0,2 2 0,-1-1 0,2-3 0,2-1 0,-1-3 0,-3-2 0,2 0 0,2 3 0,-2 0 0,-3 0 0,-1-1 0,1 4 0,-2-2 0,4 4 0,-2-1 0,3-1 0,-2-2 0,2-1 0,3 2 0,-2-1 0,-3-1 0,2 0 0,-2-2 0,-3-1 0,-1-1 0,2 1 0,-2-2 0,0 1 0,-1 0 0,-2 0 0,-1-5 0,0-3 0,-1-1 0,0 1 0,0 2 0,0 2 0,-1 1 0,1 2 0,0 0 0,0 1 0,-4 5 0,-5 4 0,0 0 0,-3 3 0,1-1 0,-1-3 0,-3 2 0,-2-2 0,-1-1 0,-2 1 0,-1 3 0,0 3 0,-1 3 0,5-2 0,0-3 0,0 0 0,-1 2 0,-1-3 0,-1 2 0,0 2 0,0 1 0,-2 2 0,1 2 0,0 0 0,3-3 0,2 0 0,-5-4 0,-6-8 0,-4 0 0,-1-1 0,-3-2 0,2-1 0,-2-1 0,3 0 0,-2 0 0,3 0 0,6 0 0,3 4 0,2 0 0,1 0 0,0 3 0,0-4 0,3-1 0,4-2 0,0-1 0,-1 4 0,-2 1 0,3-1 0,-2 0 0,2 0 0,-1 2 0,3 0 0,3 0 0,-3 3 0,-2-2 0,-2 0 0,1-2 0,-1-1 0,-2-5 0,-2-6 0,-1-1 0,-1 5 0,4 2 0,3 2 0,0 5 0,4 13 0,-2 9 0,-6 11 0,2 10 0,-7 8 0,4 0 0,-2-2 0,1-6 0,3-4 0,5-2 0,3-1 0,0-5 0,-3-5 0,2 1 0,2 2 0,1 1 0,-2 2 0,2 3 0,-3-4 0,-4 2 0,2 0 0,2 1 0,-2-4 0,3 2 0,-3 0 0,2 1 0,-2 2 0,-3-4 0,-2-3 0,2 0 0,-1-3 0,3 2 0,-1-3 0,-2-1 0,3 2 0,-2-2 0,3 3 0,-1-2 0,2 3 0,-2-2 0,-2-1 0,2 1 0,3-1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F1C1-77F3-4BDE-84F9-8E9366358F4D}">
  <dimension ref="A9:K49"/>
  <sheetViews>
    <sheetView showGridLines="0" tabSelected="1" topLeftCell="A4" zoomScale="70" zoomScaleNormal="70" workbookViewId="0">
      <selection activeCell="E13" sqref="E13"/>
    </sheetView>
  </sheetViews>
  <sheetFormatPr defaultColWidth="0" defaultRowHeight="13.8" x14ac:dyDescent="0.25"/>
  <cols>
    <col min="1" max="1" width="4.19921875" customWidth="1"/>
    <col min="2" max="2" width="30.09765625" customWidth="1"/>
    <col min="3" max="3" width="23" customWidth="1"/>
    <col min="4" max="4" width="12.69921875" bestFit="1" customWidth="1"/>
    <col min="5" max="5" width="25.3984375" bestFit="1" customWidth="1"/>
    <col min="6" max="6" width="10.59765625" bestFit="1" customWidth="1"/>
    <col min="7" max="7" width="8.8984375" customWidth="1"/>
    <col min="8" max="8" width="7.19921875" customWidth="1"/>
    <col min="9" max="11" width="8.8984375" customWidth="1"/>
    <col min="12" max="16384" width="8.8984375" hidden="1"/>
  </cols>
  <sheetData>
    <row r="9" spans="2:4" ht="14.4" thickBot="1" x14ac:dyDescent="0.3"/>
    <row r="10" spans="2:4" ht="18.600000000000001" thickBot="1" x14ac:dyDescent="0.3">
      <c r="B10" s="4" t="s">
        <v>13</v>
      </c>
      <c r="C10" s="5"/>
      <c r="D10" s="6"/>
    </row>
    <row r="11" spans="2:4" ht="14.4" thickBot="1" x14ac:dyDescent="0.3">
      <c r="B11" s="18" t="s">
        <v>15</v>
      </c>
      <c r="C11" s="19"/>
      <c r="D11" s="7">
        <v>1800</v>
      </c>
    </row>
    <row r="12" spans="2:4" ht="14.4" thickBot="1" x14ac:dyDescent="0.3">
      <c r="B12" s="18" t="s">
        <v>14</v>
      </c>
      <c r="C12" s="19"/>
      <c r="D12" s="8">
        <v>6.0000000000000001E-3</v>
      </c>
    </row>
    <row r="13" spans="2:4" ht="14.4" thickBot="1" x14ac:dyDescent="0.3">
      <c r="B13" s="20" t="s">
        <v>32</v>
      </c>
      <c r="C13" s="21"/>
      <c r="D13" s="30">
        <f>D11*30%</f>
        <v>540</v>
      </c>
    </row>
    <row r="14" spans="2:4" ht="14.4" thickBot="1" x14ac:dyDescent="0.3"/>
    <row r="15" spans="2:4" s="1" customFormat="1" ht="23.4" customHeight="1" thickBot="1" x14ac:dyDescent="0.3">
      <c r="B15" s="26" t="s">
        <v>0</v>
      </c>
      <c r="C15" s="27"/>
      <c r="D15" s="28"/>
    </row>
    <row r="16" spans="2:4" ht="14.4" thickBot="1" x14ac:dyDescent="0.3">
      <c r="B16" s="22" t="s">
        <v>1</v>
      </c>
      <c r="C16" s="23"/>
      <c r="D16" s="9">
        <f>SUGESTAO_INVESTIMENTO</f>
        <v>540</v>
      </c>
    </row>
    <row r="17" spans="1:4" ht="14.4" thickBot="1" x14ac:dyDescent="0.3">
      <c r="B17" s="22" t="s">
        <v>5</v>
      </c>
      <c r="C17" s="23"/>
      <c r="D17" s="10">
        <v>5</v>
      </c>
    </row>
    <row r="18" spans="1:4" ht="14.4" thickBot="1" x14ac:dyDescent="0.3">
      <c r="B18" s="22" t="s">
        <v>2</v>
      </c>
      <c r="C18" s="23"/>
      <c r="D18" s="11">
        <v>1.0789999999999999E-2</v>
      </c>
    </row>
    <row r="19" spans="1:4" ht="14.4" thickBot="1" x14ac:dyDescent="0.3">
      <c r="B19" s="31" t="s">
        <v>3</v>
      </c>
      <c r="C19" s="32"/>
      <c r="D19" s="33">
        <f>FV(TAXA_MENSAL,QTD_ANOS*12,APORTE*-1)</f>
        <v>45239.533559183328</v>
      </c>
    </row>
    <row r="20" spans="1:4" ht="14.4" thickBot="1" x14ac:dyDescent="0.3">
      <c r="B20" s="34" t="s">
        <v>4</v>
      </c>
      <c r="C20" s="35"/>
      <c r="D20" s="36">
        <f>PATRIMONIO*TAXA_MENSAL</f>
        <v>488.1345671035881</v>
      </c>
    </row>
    <row r="21" spans="1:4" ht="14.4" thickBot="1" x14ac:dyDescent="0.3"/>
    <row r="22" spans="1:4" ht="25.2" customHeight="1" thickBot="1" x14ac:dyDescent="0.3">
      <c r="B22" s="12" t="s">
        <v>12</v>
      </c>
      <c r="C22" s="13"/>
      <c r="D22" s="29" t="s">
        <v>11</v>
      </c>
    </row>
    <row r="23" spans="1:4" ht="14.4" thickBot="1" x14ac:dyDescent="0.3">
      <c r="A23" s="2">
        <v>2</v>
      </c>
      <c r="B23" s="24" t="s">
        <v>6</v>
      </c>
      <c r="C23" s="14">
        <f>FV($D$18,$A23*12,$D$16*-1)</f>
        <v>14702.918740728417</v>
      </c>
      <c r="D23" s="15">
        <f>C23*RENDIMENTO_CARTEIRA</f>
        <v>88.217512444370499</v>
      </c>
    </row>
    <row r="24" spans="1:4" ht="14.4" thickBot="1" x14ac:dyDescent="0.3">
      <c r="A24" s="2">
        <v>5</v>
      </c>
      <c r="B24" s="24" t="s">
        <v>7</v>
      </c>
      <c r="C24" s="14">
        <f>FV($D$18,$A24*12,$D$16*-1)</f>
        <v>45239.533559183328</v>
      </c>
      <c r="D24" s="15">
        <f>C24*RENDIMENTO_CARTEIRA</f>
        <v>271.4372013551</v>
      </c>
    </row>
    <row r="25" spans="1:4" ht="14.4" thickBot="1" x14ac:dyDescent="0.3">
      <c r="A25" s="2">
        <v>10</v>
      </c>
      <c r="B25" s="24" t="s">
        <v>8</v>
      </c>
      <c r="C25" s="14">
        <f>FV($D$18,$A25*12,$D$16*-1)</f>
        <v>131373.47476629299</v>
      </c>
      <c r="D25" s="15">
        <f>C25*RENDIMENTO_CARTEIRA</f>
        <v>788.24084859775792</v>
      </c>
    </row>
    <row r="26" spans="1:4" ht="14.4" thickBot="1" x14ac:dyDescent="0.3">
      <c r="A26" s="2">
        <v>20</v>
      </c>
      <c r="B26" s="24" t="s">
        <v>9</v>
      </c>
      <c r="C26" s="14">
        <f>FV($D$18,$A26*12,$D$16*-1)</f>
        <v>607607.13605242351</v>
      </c>
      <c r="D26" s="15">
        <f>C26*RENDIMENTO_CARTEIRA</f>
        <v>3645.6428163145411</v>
      </c>
    </row>
    <row r="27" spans="1:4" ht="14.4" thickBot="1" x14ac:dyDescent="0.3">
      <c r="A27" s="2">
        <v>30</v>
      </c>
      <c r="B27" s="25" t="s">
        <v>10</v>
      </c>
      <c r="C27" s="16">
        <f>FV($D$18,$A27*12,$D$16*-1)</f>
        <v>2333971.6137025459</v>
      </c>
      <c r="D27" s="17">
        <f>C27*RENDIMENTO_CARTEIRA</f>
        <v>14003.829682215275</v>
      </c>
    </row>
    <row r="30" spans="1:4" ht="18" x14ac:dyDescent="0.35">
      <c r="B30" s="57" t="s">
        <v>16</v>
      </c>
      <c r="C30" s="58"/>
      <c r="D30" s="42" t="s">
        <v>17</v>
      </c>
    </row>
    <row r="31" spans="1:4" x14ac:dyDescent="0.25">
      <c r="B31" s="56" t="s">
        <v>18</v>
      </c>
      <c r="C31" s="55"/>
      <c r="D31" s="54">
        <f>SUGESTAO_INVESTIMENTO</f>
        <v>540</v>
      </c>
    </row>
    <row r="33" spans="2:4" x14ac:dyDescent="0.25">
      <c r="B33" s="60" t="s">
        <v>19</v>
      </c>
      <c r="C33" s="61" t="s">
        <v>20</v>
      </c>
      <c r="D33" s="62" t="s">
        <v>21</v>
      </c>
    </row>
    <row r="34" spans="2:4" x14ac:dyDescent="0.25">
      <c r="B34" s="38" t="s">
        <v>22</v>
      </c>
      <c r="C34" s="39">
        <f>VLOOKUP($D$30&amp;"-"&amp;B34,Planilha2!A:D,4,FALSE)</f>
        <v>0.5</v>
      </c>
      <c r="D34" s="43">
        <f>C34*$D$31</f>
        <v>270</v>
      </c>
    </row>
    <row r="35" spans="2:4" x14ac:dyDescent="0.25">
      <c r="B35" s="38" t="s">
        <v>23</v>
      </c>
      <c r="C35" s="39">
        <f>VLOOKUP($D$30&amp;"-"&amp;B35,Planilha2!A:D,4,FALSE)</f>
        <v>0.1</v>
      </c>
      <c r="D35" s="43">
        <f t="shared" ref="D35:D39" si="0">C35*$D$31</f>
        <v>54</v>
      </c>
    </row>
    <row r="36" spans="2:4" x14ac:dyDescent="0.25">
      <c r="B36" s="38" t="s">
        <v>24</v>
      </c>
      <c r="C36" s="39">
        <f>VLOOKUP($D$30&amp;"-"&amp;B36,Planilha2!A:D,4,FALSE)</f>
        <v>0.1</v>
      </c>
      <c r="D36" s="43">
        <f t="shared" si="0"/>
        <v>54</v>
      </c>
    </row>
    <row r="37" spans="2:4" x14ac:dyDescent="0.25">
      <c r="B37" s="38" t="s">
        <v>25</v>
      </c>
      <c r="C37" s="39">
        <f>VLOOKUP($D$30&amp;"-"&amp;B37,Planilha2!A:D,4,FALSE)</f>
        <v>0.05</v>
      </c>
      <c r="D37" s="43">
        <f t="shared" si="0"/>
        <v>27</v>
      </c>
    </row>
    <row r="38" spans="2:4" x14ac:dyDescent="0.25">
      <c r="B38" s="38" t="s">
        <v>26</v>
      </c>
      <c r="C38" s="39">
        <f>VLOOKUP($D$30&amp;"-"&amp;B38,Planilha2!A:D,4,FALSE)</f>
        <v>0.2</v>
      </c>
      <c r="D38" s="43">
        <f t="shared" si="0"/>
        <v>108</v>
      </c>
    </row>
    <row r="39" spans="2:4" x14ac:dyDescent="0.25">
      <c r="B39" s="38" t="s">
        <v>27</v>
      </c>
      <c r="C39" s="39">
        <f>VLOOKUP($D$30&amp;"-"&amp;B39,Planilha2!A:D,4,FALSE)</f>
        <v>0.05</v>
      </c>
      <c r="D39" s="43">
        <f t="shared" si="0"/>
        <v>27</v>
      </c>
    </row>
    <row r="40" spans="2:4" x14ac:dyDescent="0.25">
      <c r="B40" s="40"/>
      <c r="C40" s="41"/>
      <c r="D40" s="59">
        <f>SUM(D34:D39)</f>
        <v>540</v>
      </c>
    </row>
    <row r="49" customFormat="1" x14ac:dyDescent="0.25"/>
  </sheetData>
  <mergeCells count="13">
    <mergeCell ref="B31:C31"/>
    <mergeCell ref="B30:C30"/>
    <mergeCell ref="B10:C10"/>
    <mergeCell ref="B11:C11"/>
    <mergeCell ref="B12:C12"/>
    <mergeCell ref="B13:C13"/>
    <mergeCell ref="B15:D15"/>
    <mergeCell ref="B22:C22"/>
    <mergeCell ref="B16:C16"/>
    <mergeCell ref="B17:C17"/>
    <mergeCell ref="B18:C18"/>
    <mergeCell ref="B19:C19"/>
    <mergeCell ref="B20:C20"/>
  </mergeCells>
  <dataValidations count="1">
    <dataValidation type="list" allowBlank="1" showInputMessage="1" showErrorMessage="1" sqref="D30" xr:uid="{BB3F468C-328D-4B97-A697-109801B5A593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3B449-388E-4968-B4AA-8D6B0AFB3EEC}">
  <dimension ref="A2:D20"/>
  <sheetViews>
    <sheetView workbookViewId="0">
      <selection activeCell="B13" sqref="B13"/>
    </sheetView>
  </sheetViews>
  <sheetFormatPr defaultRowHeight="13.8" x14ac:dyDescent="0.25"/>
  <cols>
    <col min="1" max="1" width="29" customWidth="1"/>
    <col min="2" max="2" width="14.8984375" style="3" bestFit="1" customWidth="1"/>
    <col min="3" max="3" width="18.8984375" style="3" bestFit="1" customWidth="1"/>
  </cols>
  <sheetData>
    <row r="2" spans="1:4" x14ac:dyDescent="0.25">
      <c r="A2" t="s">
        <v>31</v>
      </c>
      <c r="B2" s="3" t="s">
        <v>16</v>
      </c>
      <c r="C2" s="3" t="s">
        <v>19</v>
      </c>
      <c r="D2" s="37" t="s">
        <v>29</v>
      </c>
    </row>
    <row r="3" spans="1:4" x14ac:dyDescent="0.25">
      <c r="A3" t="str">
        <f>B3&amp;"-"&amp;C3</f>
        <v>CONSERVADOR-PAPEL</v>
      </c>
      <c r="B3" s="3" t="s">
        <v>28</v>
      </c>
      <c r="C3" s="38" t="s">
        <v>22</v>
      </c>
      <c r="D3" s="39">
        <v>0.3</v>
      </c>
    </row>
    <row r="4" spans="1:4" x14ac:dyDescent="0.25">
      <c r="A4" t="str">
        <f t="shared" ref="A4:A20" si="0">B4&amp;"-"&amp;C4</f>
        <v>CONSERVADOR-TIJOLO</v>
      </c>
      <c r="B4" s="3" t="s">
        <v>28</v>
      </c>
      <c r="C4" s="38" t="s">
        <v>23</v>
      </c>
      <c r="D4" s="39">
        <v>0.5</v>
      </c>
    </row>
    <row r="5" spans="1:4" x14ac:dyDescent="0.25">
      <c r="A5" t="str">
        <f t="shared" si="0"/>
        <v>CONSERVADOR-HIBRIDOS</v>
      </c>
      <c r="B5" s="3" t="s">
        <v>28</v>
      </c>
      <c r="C5" s="38" t="s">
        <v>24</v>
      </c>
      <c r="D5" s="39">
        <v>0.1</v>
      </c>
    </row>
    <row r="6" spans="1:4" x14ac:dyDescent="0.25">
      <c r="A6" t="str">
        <f t="shared" si="0"/>
        <v>CONSERVADOR-FOF´s</v>
      </c>
      <c r="B6" s="3" t="s">
        <v>28</v>
      </c>
      <c r="C6" s="38" t="s">
        <v>25</v>
      </c>
      <c r="D6" s="39">
        <v>0.1</v>
      </c>
    </row>
    <row r="7" spans="1:4" x14ac:dyDescent="0.25">
      <c r="A7" t="str">
        <f t="shared" si="0"/>
        <v>CONSERVADOR-DESENVOLVIMENTO</v>
      </c>
      <c r="B7" s="3" t="s">
        <v>28</v>
      </c>
      <c r="C7" s="38" t="s">
        <v>26</v>
      </c>
      <c r="D7" s="39">
        <v>0</v>
      </c>
    </row>
    <row r="8" spans="1:4" x14ac:dyDescent="0.25">
      <c r="A8" t="str">
        <f t="shared" si="0"/>
        <v>CONSERVADOR-HOTELARIAS</v>
      </c>
      <c r="B8" s="3" t="s">
        <v>28</v>
      </c>
      <c r="C8" s="44" t="s">
        <v>27</v>
      </c>
      <c r="D8" s="45">
        <v>0</v>
      </c>
    </row>
    <row r="9" spans="1:4" x14ac:dyDescent="0.25">
      <c r="A9" s="46" t="str">
        <f t="shared" si="0"/>
        <v>MODERADO-PAPEL</v>
      </c>
      <c r="B9" s="47" t="s">
        <v>30</v>
      </c>
      <c r="C9" s="48" t="s">
        <v>22</v>
      </c>
      <c r="D9" s="52">
        <v>0.32</v>
      </c>
    </row>
    <row r="10" spans="1:4" x14ac:dyDescent="0.25">
      <c r="A10" s="49" t="str">
        <f t="shared" si="0"/>
        <v>MODERADO-TIJOLO</v>
      </c>
      <c r="B10" s="50" t="s">
        <v>30</v>
      </c>
      <c r="C10" s="38" t="s">
        <v>23</v>
      </c>
      <c r="D10" s="51">
        <v>0.4</v>
      </c>
    </row>
    <row r="11" spans="1:4" x14ac:dyDescent="0.25">
      <c r="A11" s="49" t="str">
        <f t="shared" si="0"/>
        <v>MODERADO-HIBRIDOS</v>
      </c>
      <c r="B11" s="50" t="s">
        <v>30</v>
      </c>
      <c r="C11" s="38" t="s">
        <v>24</v>
      </c>
      <c r="D11" s="53">
        <v>0.08</v>
      </c>
    </row>
    <row r="12" spans="1:4" x14ac:dyDescent="0.25">
      <c r="A12" s="49" t="str">
        <f t="shared" si="0"/>
        <v>MODERADO-FOF´s</v>
      </c>
      <c r="B12" s="50" t="s">
        <v>30</v>
      </c>
      <c r="C12" s="38" t="s">
        <v>25</v>
      </c>
      <c r="D12" s="53">
        <v>0.1</v>
      </c>
    </row>
    <row r="13" spans="1:4" x14ac:dyDescent="0.25">
      <c r="A13" s="49" t="str">
        <f t="shared" si="0"/>
        <v>MODERADO-DESENVOLVIMENTO</v>
      </c>
      <c r="B13" s="50" t="s">
        <v>30</v>
      </c>
      <c r="C13" s="38" t="s">
        <v>26</v>
      </c>
      <c r="D13" s="53">
        <v>0.1</v>
      </c>
    </row>
    <row r="14" spans="1:4" x14ac:dyDescent="0.25">
      <c r="A14" s="49" t="str">
        <f t="shared" si="0"/>
        <v>MODERADO-HOTELARIAS</v>
      </c>
      <c r="B14" s="50" t="s">
        <v>30</v>
      </c>
      <c r="C14" s="44" t="s">
        <v>27</v>
      </c>
      <c r="D14" s="53">
        <v>0</v>
      </c>
    </row>
    <row r="15" spans="1:4" x14ac:dyDescent="0.25">
      <c r="A15" s="46" t="str">
        <f t="shared" si="0"/>
        <v>AGRESSIVO-PAPEL</v>
      </c>
      <c r="B15" s="47" t="s">
        <v>17</v>
      </c>
      <c r="C15" s="48" t="s">
        <v>22</v>
      </c>
      <c r="D15" s="52">
        <v>0.5</v>
      </c>
    </row>
    <row r="16" spans="1:4" x14ac:dyDescent="0.25">
      <c r="A16" s="49" t="str">
        <f t="shared" si="0"/>
        <v>AGRESSIVO-TIJOLO</v>
      </c>
      <c r="B16" s="50" t="s">
        <v>17</v>
      </c>
      <c r="C16" s="38" t="s">
        <v>23</v>
      </c>
      <c r="D16" s="53">
        <v>0.1</v>
      </c>
    </row>
    <row r="17" spans="1:4" x14ac:dyDescent="0.25">
      <c r="A17" s="49" t="str">
        <f t="shared" si="0"/>
        <v>AGRESSIVO-HIBRIDOS</v>
      </c>
      <c r="B17" s="50" t="s">
        <v>17</v>
      </c>
      <c r="C17" s="38" t="s">
        <v>24</v>
      </c>
      <c r="D17" s="53">
        <v>0.1</v>
      </c>
    </row>
    <row r="18" spans="1:4" x14ac:dyDescent="0.25">
      <c r="A18" s="49" t="str">
        <f t="shared" si="0"/>
        <v>AGRESSIVO-FOF´s</v>
      </c>
      <c r="B18" s="50" t="s">
        <v>17</v>
      </c>
      <c r="C18" s="38" t="s">
        <v>25</v>
      </c>
      <c r="D18" s="53">
        <v>0.05</v>
      </c>
    </row>
    <row r="19" spans="1:4" x14ac:dyDescent="0.25">
      <c r="A19" s="49" t="str">
        <f t="shared" si="0"/>
        <v>AGRESSIVO-DESENVOLVIMENTO</v>
      </c>
      <c r="B19" s="50" t="s">
        <v>17</v>
      </c>
      <c r="C19" s="38" t="s">
        <v>26</v>
      </c>
      <c r="D19" s="53">
        <v>0.2</v>
      </c>
    </row>
    <row r="20" spans="1:4" x14ac:dyDescent="0.25">
      <c r="A20" s="49" t="str">
        <f t="shared" si="0"/>
        <v>AGRESSIVO-HOTELARIAS</v>
      </c>
      <c r="B20" s="50" t="s">
        <v>17</v>
      </c>
      <c r="C20" s="38" t="s">
        <v>27</v>
      </c>
      <c r="D20" s="53">
        <v>0.05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Santos</dc:creator>
  <cp:lastModifiedBy>Fabio Silva</cp:lastModifiedBy>
  <dcterms:created xsi:type="dcterms:W3CDTF">2025-06-23T23:28:01Z</dcterms:created>
  <dcterms:modified xsi:type="dcterms:W3CDTF">2025-06-30T00:15:06Z</dcterms:modified>
</cp:coreProperties>
</file>