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ro\Documents\Sistema Gestão Financeira Hospitalar - Sergio\"/>
    </mc:Choice>
  </mc:AlternateContent>
  <xr:revisionPtr revIDLastSave="0" documentId="8_{731713AA-245C-4791-9BB6-AD453F9079CA}" xr6:coauthVersionLast="47" xr6:coauthVersionMax="47" xr10:uidLastSave="{00000000-0000-0000-0000-000000000000}"/>
  <bookViews>
    <workbookView xWindow="-120" yWindow="-120" windowWidth="20730" windowHeight="11160" activeTab="3"/>
  </bookViews>
  <sheets>
    <sheet name="PLANO ESTATISTICO MODELO" sheetId="5" r:id="rId1"/>
    <sheet name="RELADM MODELO" sheetId="6" state="hidden" r:id="rId2"/>
    <sheet name="CUSTO MODELO" sheetId="2" state="hidden" r:id="rId3"/>
    <sheet name="CUSTO SÃO LUIS MA" sheetId="24" r:id="rId4"/>
    <sheet name="LEIA" sheetId="7" r:id="rId5"/>
    <sheet name="CONTABILIDADE" sheetId="19" r:id="rId6"/>
    <sheet name="TI" sheetId="21" r:id="rId7"/>
    <sheet name="FRANCISCO" sheetId="26" r:id="rId8"/>
    <sheet name="FABRICIO" sheetId="27" r:id="rId9"/>
    <sheet name="CLEIDE" sheetId="25" r:id="rId10"/>
    <sheet name="GABRIELA" sheetId="20" r:id="rId11"/>
  </sheets>
  <definedNames>
    <definedName name="_xlnm.Print_Area" localSheetId="3">'CUSTO SÃO LUIS MA'!$A$2:$B$24</definedName>
    <definedName name="_xlnm.Print_Area" localSheetId="0">'PLANO ESTATISTICO MODELO'!$A$1:$R$511</definedName>
  </definedNames>
  <calcPr calcId="191029"/>
</workbook>
</file>

<file path=xl/calcChain.xml><?xml version="1.0" encoding="utf-8"?>
<calcChain xmlns="http://schemas.openxmlformats.org/spreadsheetml/2006/main">
  <c r="F97" i="24" l="1"/>
  <c r="D97" i="24"/>
  <c r="E97" i="24"/>
  <c r="C97" i="24"/>
  <c r="AC34" i="24"/>
  <c r="AC35" i="24"/>
  <c r="C91" i="24"/>
  <c r="AA33" i="24"/>
  <c r="Z32" i="24"/>
  <c r="N89" i="24"/>
  <c r="N97" i="24"/>
  <c r="M89" i="24"/>
  <c r="M97" i="24"/>
  <c r="L89" i="24"/>
  <c r="U90" i="24"/>
  <c r="U97" i="24"/>
  <c r="T90" i="24"/>
  <c r="S90" i="24"/>
  <c r="R90" i="24"/>
  <c r="R97" i="24"/>
  <c r="Q90" i="24"/>
  <c r="P90" i="24"/>
  <c r="O90" i="24"/>
  <c r="O97" i="24"/>
  <c r="Y31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132" i="24"/>
  <c r="AC31" i="24"/>
  <c r="AB31" i="24"/>
  <c r="AA31" i="24"/>
  <c r="Z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P97" i="24"/>
  <c r="Q97" i="24"/>
  <c r="S97" i="24"/>
  <c r="T97" i="24"/>
  <c r="J111" i="24"/>
  <c r="K16" i="24"/>
  <c r="J121" i="24"/>
  <c r="U16" i="24"/>
  <c r="J102" i="24"/>
  <c r="B16" i="24"/>
  <c r="J124" i="24"/>
  <c r="J103" i="24"/>
  <c r="J123" i="24"/>
  <c r="W16" i="24"/>
  <c r="J120" i="24"/>
  <c r="T16" i="24"/>
  <c r="J129" i="24"/>
  <c r="AC16" i="24"/>
  <c r="J128" i="24"/>
  <c r="AB16" i="24"/>
  <c r="J122" i="24"/>
  <c r="V16" i="24"/>
  <c r="J107" i="24"/>
  <c r="J113" i="24"/>
  <c r="J114" i="24"/>
  <c r="N16" i="24"/>
  <c r="J115" i="24"/>
  <c r="O16" i="24"/>
  <c r="J116" i="24"/>
  <c r="P16" i="24"/>
  <c r="J117" i="24"/>
  <c r="Q16" i="24"/>
  <c r="J118" i="24"/>
  <c r="R16" i="24"/>
  <c r="J119" i="24"/>
  <c r="S16" i="24"/>
  <c r="J112" i="24"/>
  <c r="L16" i="24"/>
  <c r="J110" i="24"/>
  <c r="J109" i="24"/>
  <c r="I16" i="24"/>
  <c r="J108" i="24"/>
  <c r="H16" i="24"/>
  <c r="J106" i="24"/>
  <c r="F16" i="24"/>
  <c r="J105" i="24"/>
  <c r="J104" i="24"/>
  <c r="J125" i="24"/>
  <c r="Y16" i="24"/>
  <c r="J126" i="24"/>
  <c r="J127" i="24"/>
  <c r="AA16" i="24"/>
  <c r="A1" i="24"/>
  <c r="J14" i="24"/>
  <c r="L97" i="24"/>
  <c r="I97" i="24"/>
  <c r="H88" i="24"/>
  <c r="W26" i="24"/>
  <c r="W41" i="24"/>
  <c r="J36" i="24"/>
  <c r="AC26" i="24"/>
  <c r="AC41" i="24"/>
  <c r="AA26" i="24"/>
  <c r="AA41" i="24"/>
  <c r="Z26" i="24"/>
  <c r="Z41" i="24"/>
  <c r="V26" i="24"/>
  <c r="V41" i="24"/>
  <c r="U26" i="24"/>
  <c r="U41" i="24"/>
  <c r="T26" i="24"/>
  <c r="T41" i="24"/>
  <c r="S26" i="24"/>
  <c r="S41" i="24"/>
  <c r="R26" i="24"/>
  <c r="R41" i="24"/>
  <c r="Q26" i="24"/>
  <c r="Q41" i="24"/>
  <c r="P26" i="24"/>
  <c r="P41" i="24"/>
  <c r="O26" i="24"/>
  <c r="O41" i="24"/>
  <c r="N26" i="24"/>
  <c r="N41" i="24"/>
  <c r="M26" i="24"/>
  <c r="M41" i="24"/>
  <c r="L26" i="24"/>
  <c r="L41" i="24"/>
  <c r="K26" i="24"/>
  <c r="K41" i="24"/>
  <c r="J26" i="24"/>
  <c r="J41" i="24"/>
  <c r="I26" i="24"/>
  <c r="I41" i="24"/>
  <c r="H26" i="24"/>
  <c r="H41" i="24"/>
  <c r="G26" i="24"/>
  <c r="G41" i="24"/>
  <c r="F26" i="24"/>
  <c r="F41" i="24"/>
  <c r="E26" i="24"/>
  <c r="E41" i="24"/>
  <c r="D26" i="24"/>
  <c r="D41" i="24"/>
  <c r="C26" i="24"/>
  <c r="C41" i="24"/>
  <c r="B26" i="24"/>
  <c r="AD26" i="24"/>
  <c r="K97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2" i="24"/>
  <c r="B20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Z16" i="24"/>
  <c r="X16" i="24"/>
  <c r="B19" i="24"/>
  <c r="AA15" i="24"/>
  <c r="AC15" i="24"/>
  <c r="AB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D15" i="24"/>
  <c r="C15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I14" i="24"/>
  <c r="H14" i="24"/>
  <c r="G14" i="24"/>
  <c r="F14" i="24"/>
  <c r="E14" i="24"/>
  <c r="D14" i="24"/>
  <c r="C14" i="24"/>
  <c r="B3" i="24"/>
  <c r="B18" i="24"/>
  <c r="B17" i="24"/>
  <c r="B15" i="24"/>
  <c r="B14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AC12" i="24"/>
  <c r="AB12" i="24"/>
  <c r="AA12" i="24"/>
  <c r="Z12" i="24"/>
  <c r="Y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X12" i="24"/>
  <c r="W12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I10" i="24"/>
  <c r="H10" i="24"/>
  <c r="F10" i="24"/>
  <c r="E10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AC3" i="24"/>
  <c r="AC4" i="24"/>
  <c r="AB3" i="24"/>
  <c r="AA3" i="24"/>
  <c r="AA6" i="24"/>
  <c r="Z3" i="24"/>
  <c r="Z6" i="24"/>
  <c r="Z8" i="24"/>
  <c r="Y3" i="24"/>
  <c r="Y6" i="24"/>
  <c r="X3" i="24"/>
  <c r="X6" i="24"/>
  <c r="X8" i="24"/>
  <c r="W3" i="24"/>
  <c r="W5" i="24"/>
  <c r="W7" i="24"/>
  <c r="V3" i="24"/>
  <c r="V4" i="24"/>
  <c r="U3" i="24"/>
  <c r="U4" i="24"/>
  <c r="T3" i="24"/>
  <c r="T4" i="24"/>
  <c r="S3" i="24"/>
  <c r="R3" i="24"/>
  <c r="Q3" i="24"/>
  <c r="Q4" i="24"/>
  <c r="P3" i="24"/>
  <c r="O3" i="24"/>
  <c r="O5" i="24"/>
  <c r="N3" i="24"/>
  <c r="N5" i="24"/>
  <c r="N7" i="24"/>
  <c r="M3" i="24"/>
  <c r="M4" i="24"/>
  <c r="L3" i="24"/>
  <c r="L4" i="24"/>
  <c r="K3" i="24"/>
  <c r="K6" i="24"/>
  <c r="K8" i="24"/>
  <c r="I9" i="24"/>
  <c r="H9" i="24"/>
  <c r="F9" i="24"/>
  <c r="E9" i="24"/>
  <c r="I3" i="24"/>
  <c r="H3" i="24"/>
  <c r="H6" i="24"/>
  <c r="H8" i="24"/>
  <c r="F3" i="24"/>
  <c r="E3" i="24"/>
  <c r="E6" i="24"/>
  <c r="H132" i="24"/>
  <c r="E132" i="24"/>
  <c r="E15" i="24"/>
  <c r="J59" i="25"/>
  <c r="I59" i="25"/>
  <c r="H59" i="25"/>
  <c r="G59" i="25"/>
  <c r="F59" i="25"/>
  <c r="E59" i="25"/>
  <c r="D59" i="25"/>
  <c r="C59" i="25"/>
  <c r="C12" i="25"/>
  <c r="B12" i="25"/>
  <c r="B5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M12" i="25"/>
  <c r="L12" i="25"/>
  <c r="K12" i="25"/>
  <c r="J12" i="25"/>
  <c r="I12" i="25"/>
  <c r="H12" i="25"/>
  <c r="G12" i="25"/>
  <c r="F12" i="25"/>
  <c r="E12" i="25"/>
  <c r="D12" i="25"/>
  <c r="C132" i="24"/>
  <c r="B132" i="24"/>
  <c r="C43" i="26"/>
  <c r="D43" i="26"/>
  <c r="E43" i="26"/>
  <c r="F43" i="26"/>
  <c r="G43" i="26"/>
  <c r="H43" i="26"/>
  <c r="I43" i="26"/>
  <c r="J43" i="26"/>
  <c r="K43" i="26"/>
  <c r="L43" i="26"/>
  <c r="M43" i="26"/>
  <c r="B43" i="26"/>
  <c r="C24" i="26"/>
  <c r="D24" i="26"/>
  <c r="E24" i="26"/>
  <c r="F24" i="26"/>
  <c r="G24" i="26"/>
  <c r="H24" i="26"/>
  <c r="I24" i="26"/>
  <c r="J24" i="26"/>
  <c r="K24" i="26"/>
  <c r="L24" i="26"/>
  <c r="M24" i="26"/>
  <c r="B24" i="26"/>
  <c r="C16" i="21"/>
  <c r="D16" i="21"/>
  <c r="E16" i="21"/>
  <c r="F16" i="21"/>
  <c r="G16" i="21"/>
  <c r="H16" i="21"/>
  <c r="I16" i="21"/>
  <c r="J16" i="21"/>
  <c r="K16" i="21"/>
  <c r="L16" i="21"/>
  <c r="M16" i="21"/>
  <c r="B16" i="21"/>
  <c r="C8" i="21"/>
  <c r="D8" i="21"/>
  <c r="E8" i="21"/>
  <c r="F8" i="21"/>
  <c r="G8" i="21"/>
  <c r="H8" i="21"/>
  <c r="I8" i="21"/>
  <c r="J8" i="21"/>
  <c r="K8" i="21"/>
  <c r="L8" i="21"/>
  <c r="M8" i="21"/>
  <c r="B8" i="21"/>
  <c r="M19" i="27"/>
  <c r="L19" i="27"/>
  <c r="K19" i="27"/>
  <c r="J19" i="27"/>
  <c r="I19" i="27"/>
  <c r="H19" i="27"/>
  <c r="G19" i="27"/>
  <c r="F19" i="27"/>
  <c r="E19" i="27"/>
  <c r="D19" i="27"/>
  <c r="C19" i="27"/>
  <c r="B19" i="27"/>
  <c r="I132" i="24"/>
  <c r="G132" i="24"/>
  <c r="F132" i="24"/>
  <c r="D132" i="24"/>
  <c r="J97" i="24"/>
  <c r="B37" i="24"/>
  <c r="B36" i="24"/>
  <c r="D13" i="24"/>
  <c r="C13" i="24"/>
  <c r="B13" i="24"/>
  <c r="D12" i="24"/>
  <c r="C12" i="24"/>
  <c r="B12" i="24"/>
  <c r="J10" i="24"/>
  <c r="G10" i="24"/>
  <c r="D10" i="24"/>
  <c r="C10" i="24"/>
  <c r="B10" i="24"/>
  <c r="J9" i="24"/>
  <c r="G9" i="24"/>
  <c r="D9" i="24"/>
  <c r="C9" i="24"/>
  <c r="B9" i="24"/>
  <c r="J3" i="24"/>
  <c r="J4" i="24"/>
  <c r="G3" i="24"/>
  <c r="G4" i="24"/>
  <c r="D3" i="24"/>
  <c r="D6" i="24"/>
  <c r="C3" i="24"/>
  <c r="C5" i="24"/>
  <c r="C7" i="24"/>
  <c r="M20" i="20"/>
  <c r="L20" i="20"/>
  <c r="K20" i="20"/>
  <c r="J20" i="20"/>
  <c r="I20" i="20"/>
  <c r="H20" i="20"/>
  <c r="G20" i="20"/>
  <c r="F20" i="20"/>
  <c r="E20" i="20"/>
  <c r="D20" i="20"/>
  <c r="C20" i="20"/>
  <c r="B20" i="20"/>
  <c r="I22" i="19"/>
  <c r="H22" i="19"/>
  <c r="G22" i="19"/>
  <c r="F22" i="19"/>
  <c r="E22" i="19"/>
  <c r="D22" i="19"/>
  <c r="C22" i="19"/>
  <c r="D58" i="2"/>
  <c r="D61" i="2"/>
  <c r="D63" i="2"/>
  <c r="D64" i="2"/>
  <c r="L77" i="2"/>
  <c r="B17" i="2"/>
  <c r="D20" i="7"/>
  <c r="E20" i="7"/>
  <c r="F20" i="7"/>
  <c r="G20" i="7"/>
  <c r="H20" i="7"/>
  <c r="I20" i="7"/>
  <c r="J20" i="7"/>
  <c r="K20" i="7"/>
  <c r="L20" i="7"/>
  <c r="M20" i="7"/>
  <c r="N20" i="7"/>
  <c r="C20" i="7"/>
  <c r="P82" i="2"/>
  <c r="P78" i="2"/>
  <c r="P84" i="2"/>
  <c r="I21" i="2"/>
  <c r="P81" i="2"/>
  <c r="F21" i="2"/>
  <c r="P80" i="2"/>
  <c r="P79" i="2"/>
  <c r="P83" i="2"/>
  <c r="O77" i="2"/>
  <c r="O80" i="2"/>
  <c r="O83" i="2"/>
  <c r="O78" i="2"/>
  <c r="C20" i="2"/>
  <c r="O82" i="2"/>
  <c r="G20" i="2"/>
  <c r="O84" i="2"/>
  <c r="O81" i="2"/>
  <c r="O79" i="2"/>
  <c r="N78" i="2"/>
  <c r="C19" i="2"/>
  <c r="N86" i="2"/>
  <c r="N80" i="2"/>
  <c r="N79" i="2"/>
  <c r="D19" i="2"/>
  <c r="N83" i="2"/>
  <c r="N82" i="2"/>
  <c r="G19" i="2"/>
  <c r="N81" i="2"/>
  <c r="N90" i="2"/>
  <c r="N89" i="2"/>
  <c r="N87" i="2"/>
  <c r="N85" i="2"/>
  <c r="J19" i="2"/>
  <c r="N84" i="2"/>
  <c r="N77" i="2"/>
  <c r="L85" i="2"/>
  <c r="J17" i="2"/>
  <c r="L83" i="2"/>
  <c r="L82" i="2"/>
  <c r="L79" i="2"/>
  <c r="D17" i="2"/>
  <c r="L87" i="2"/>
  <c r="L17" i="2"/>
  <c r="L86" i="2"/>
  <c r="L84" i="2"/>
  <c r="L81" i="2"/>
  <c r="L80" i="2"/>
  <c r="E17" i="2"/>
  <c r="L78" i="2"/>
  <c r="K84" i="2"/>
  <c r="K80" i="2"/>
  <c r="E16" i="2"/>
  <c r="K78" i="2"/>
  <c r="C16" i="2"/>
  <c r="K79" i="2"/>
  <c r="K85" i="2"/>
  <c r="K77" i="2"/>
  <c r="K87" i="2"/>
  <c r="K81" i="2"/>
  <c r="C93" i="2"/>
  <c r="D93" i="2"/>
  <c r="E93" i="2"/>
  <c r="F93" i="2"/>
  <c r="G93" i="2"/>
  <c r="H93" i="2"/>
  <c r="B93" i="2"/>
  <c r="E11" i="2"/>
  <c r="G11" i="2"/>
  <c r="F11" i="2"/>
  <c r="J81" i="5"/>
  <c r="K81" i="5"/>
  <c r="L81" i="5"/>
  <c r="M81" i="5"/>
  <c r="V388" i="6"/>
  <c r="N81" i="5"/>
  <c r="W388" i="6"/>
  <c r="I81" i="5"/>
  <c r="R388" i="6"/>
  <c r="K388" i="6"/>
  <c r="M388" i="6"/>
  <c r="O388" i="6"/>
  <c r="O81" i="5"/>
  <c r="Q388" i="6"/>
  <c r="C81" i="5"/>
  <c r="E388" i="6"/>
  <c r="D81" i="5"/>
  <c r="F388" i="6"/>
  <c r="E81" i="5"/>
  <c r="G388" i="6"/>
  <c r="F81" i="5"/>
  <c r="H388" i="6"/>
  <c r="G81" i="5"/>
  <c r="I388" i="6"/>
  <c r="H81" i="5"/>
  <c r="J388" i="6"/>
  <c r="J117" i="5"/>
  <c r="S387" i="6"/>
  <c r="K117" i="5"/>
  <c r="T387" i="6"/>
  <c r="L117" i="5"/>
  <c r="U387" i="6"/>
  <c r="M117" i="5"/>
  <c r="O387" i="6"/>
  <c r="V387" i="6"/>
  <c r="N117" i="5"/>
  <c r="W387" i="6"/>
  <c r="I117" i="5"/>
  <c r="R387" i="6"/>
  <c r="K387" i="6"/>
  <c r="L387" i="6"/>
  <c r="M387" i="6"/>
  <c r="N387" i="6"/>
  <c r="P387" i="6"/>
  <c r="O117" i="5"/>
  <c r="Q387" i="6"/>
  <c r="C117" i="5"/>
  <c r="E387" i="6"/>
  <c r="D117" i="5"/>
  <c r="F387" i="6"/>
  <c r="E117" i="5"/>
  <c r="G387" i="6"/>
  <c r="F117" i="5"/>
  <c r="H387" i="6"/>
  <c r="G117" i="5"/>
  <c r="I387" i="6"/>
  <c r="H117" i="5"/>
  <c r="J387" i="6"/>
  <c r="S474" i="6"/>
  <c r="T474" i="6"/>
  <c r="U474" i="6"/>
  <c r="V474" i="6"/>
  <c r="W474" i="6"/>
  <c r="S475" i="6"/>
  <c r="T475" i="6"/>
  <c r="U475" i="6"/>
  <c r="V475" i="6"/>
  <c r="W475" i="6"/>
  <c r="S476" i="6"/>
  <c r="T476" i="6"/>
  <c r="U476" i="6"/>
  <c r="V476" i="6"/>
  <c r="W476" i="6"/>
  <c r="S477" i="6"/>
  <c r="T477" i="6"/>
  <c r="U477" i="6"/>
  <c r="V477" i="6"/>
  <c r="W477" i="6"/>
  <c r="S478" i="6"/>
  <c r="T478" i="6"/>
  <c r="U478" i="6"/>
  <c r="V478" i="6"/>
  <c r="W478" i="6"/>
  <c r="R479" i="6"/>
  <c r="R478" i="6"/>
  <c r="R477" i="6"/>
  <c r="R476" i="6"/>
  <c r="R475" i="6"/>
  <c r="R474" i="6"/>
  <c r="K474" i="6"/>
  <c r="L474" i="6"/>
  <c r="M474" i="6"/>
  <c r="N474" i="6"/>
  <c r="O474" i="6"/>
  <c r="P474" i="6"/>
  <c r="Q474" i="6"/>
  <c r="K475" i="6"/>
  <c r="L475" i="6"/>
  <c r="M475" i="6"/>
  <c r="N475" i="6"/>
  <c r="O475" i="6"/>
  <c r="P475" i="6"/>
  <c r="Q475" i="6"/>
  <c r="K476" i="6"/>
  <c r="L476" i="6"/>
  <c r="M476" i="6"/>
  <c r="N476" i="6"/>
  <c r="O476" i="6"/>
  <c r="P476" i="6"/>
  <c r="Q476" i="6"/>
  <c r="K477" i="6"/>
  <c r="L477" i="6"/>
  <c r="M477" i="6"/>
  <c r="N477" i="6"/>
  <c r="O477" i="6"/>
  <c r="P477" i="6"/>
  <c r="Q477" i="6"/>
  <c r="K478" i="6"/>
  <c r="L478" i="6"/>
  <c r="M478" i="6"/>
  <c r="N478" i="6"/>
  <c r="O478" i="6"/>
  <c r="P478" i="6"/>
  <c r="Q478" i="6"/>
  <c r="E474" i="6"/>
  <c r="F474" i="6"/>
  <c r="G474" i="6"/>
  <c r="H474" i="6"/>
  <c r="I474" i="6"/>
  <c r="J474" i="6"/>
  <c r="E475" i="6"/>
  <c r="F475" i="6"/>
  <c r="G475" i="6"/>
  <c r="H475" i="6"/>
  <c r="I475" i="6"/>
  <c r="J475" i="6"/>
  <c r="E476" i="6"/>
  <c r="F476" i="6"/>
  <c r="G476" i="6"/>
  <c r="H476" i="6"/>
  <c r="I476" i="6"/>
  <c r="J476" i="6"/>
  <c r="E477" i="6"/>
  <c r="F477" i="6"/>
  <c r="G477" i="6"/>
  <c r="H477" i="6"/>
  <c r="I477" i="6"/>
  <c r="J477" i="6"/>
  <c r="E478" i="6"/>
  <c r="F478" i="6"/>
  <c r="G478" i="6"/>
  <c r="H478" i="6"/>
  <c r="I478" i="6"/>
  <c r="J478" i="6"/>
  <c r="S479" i="6"/>
  <c r="T479" i="6"/>
  <c r="U479" i="6"/>
  <c r="V479" i="6"/>
  <c r="W479" i="6"/>
  <c r="K479" i="6"/>
  <c r="L479" i="6"/>
  <c r="M479" i="6"/>
  <c r="N479" i="6"/>
  <c r="O479" i="6"/>
  <c r="P479" i="6"/>
  <c r="Q479" i="6"/>
  <c r="E479" i="6"/>
  <c r="F479" i="6"/>
  <c r="G479" i="6"/>
  <c r="H479" i="6"/>
  <c r="I479" i="6"/>
  <c r="J479" i="6"/>
  <c r="S473" i="6"/>
  <c r="T473" i="6"/>
  <c r="U473" i="6"/>
  <c r="V473" i="6"/>
  <c r="W473" i="6"/>
  <c r="R473" i="6"/>
  <c r="K473" i="6"/>
  <c r="L473" i="6"/>
  <c r="M473" i="6"/>
  <c r="N473" i="6"/>
  <c r="O473" i="6"/>
  <c r="P473" i="6"/>
  <c r="Q473" i="6"/>
  <c r="E473" i="6"/>
  <c r="F473" i="6"/>
  <c r="G473" i="6"/>
  <c r="H473" i="6"/>
  <c r="I473" i="6"/>
  <c r="J473" i="6"/>
  <c r="S472" i="6"/>
  <c r="T472" i="6"/>
  <c r="U472" i="6"/>
  <c r="V472" i="6"/>
  <c r="W472" i="6"/>
  <c r="R472" i="6"/>
  <c r="K472" i="6"/>
  <c r="L472" i="6"/>
  <c r="M472" i="6"/>
  <c r="N472" i="6"/>
  <c r="O472" i="6"/>
  <c r="P472" i="6"/>
  <c r="Q472" i="6"/>
  <c r="E472" i="6"/>
  <c r="F472" i="6"/>
  <c r="G472" i="6"/>
  <c r="H472" i="6"/>
  <c r="I472" i="6"/>
  <c r="J472" i="6"/>
  <c r="S471" i="6"/>
  <c r="T471" i="6"/>
  <c r="U471" i="6"/>
  <c r="V471" i="6"/>
  <c r="W471" i="6"/>
  <c r="R471" i="6"/>
  <c r="K471" i="6"/>
  <c r="L471" i="6"/>
  <c r="M471" i="6"/>
  <c r="N471" i="6"/>
  <c r="O471" i="6"/>
  <c r="P471" i="6"/>
  <c r="Q471" i="6"/>
  <c r="E471" i="6"/>
  <c r="F471" i="6"/>
  <c r="G471" i="6"/>
  <c r="H471" i="6"/>
  <c r="I471" i="6"/>
  <c r="J471" i="6"/>
  <c r="J344" i="5"/>
  <c r="J345" i="5"/>
  <c r="K344" i="5"/>
  <c r="K345" i="5"/>
  <c r="L344" i="5"/>
  <c r="M344" i="5"/>
  <c r="M345" i="5"/>
  <c r="N344" i="5"/>
  <c r="W468" i="6"/>
  <c r="N345" i="5"/>
  <c r="P470" i="6"/>
  <c r="W470" i="6"/>
  <c r="I344" i="5"/>
  <c r="O344" i="5"/>
  <c r="O345" i="5"/>
  <c r="Q470" i="6"/>
  <c r="C344" i="5"/>
  <c r="E468" i="6"/>
  <c r="C345" i="5"/>
  <c r="E470" i="6"/>
  <c r="D344" i="5"/>
  <c r="E344" i="5"/>
  <c r="E345" i="5"/>
  <c r="G470" i="6"/>
  <c r="F344" i="5"/>
  <c r="F345" i="5"/>
  <c r="H470" i="6"/>
  <c r="G344" i="5"/>
  <c r="G345" i="5"/>
  <c r="I470" i="6"/>
  <c r="H344" i="5"/>
  <c r="J353" i="5"/>
  <c r="S469" i="6"/>
  <c r="K353" i="5"/>
  <c r="T469" i="6"/>
  <c r="L353" i="5"/>
  <c r="U469" i="6"/>
  <c r="M353" i="5"/>
  <c r="M354" i="5"/>
  <c r="V469" i="6"/>
  <c r="N353" i="5"/>
  <c r="W469" i="6"/>
  <c r="I353" i="5"/>
  <c r="R469" i="6"/>
  <c r="K469" i="6"/>
  <c r="M469" i="6"/>
  <c r="O469" i="6"/>
  <c r="O348" i="5"/>
  <c r="O353" i="5"/>
  <c r="Q469" i="6"/>
  <c r="C353" i="5"/>
  <c r="E469" i="6"/>
  <c r="D353" i="5"/>
  <c r="F469" i="6"/>
  <c r="E353" i="5"/>
  <c r="G469" i="6"/>
  <c r="F353" i="5"/>
  <c r="H469" i="6"/>
  <c r="G353" i="5"/>
  <c r="I469" i="6"/>
  <c r="H353" i="5"/>
  <c r="J469" i="6"/>
  <c r="S468" i="6"/>
  <c r="V468" i="6"/>
  <c r="K468" i="6"/>
  <c r="L468" i="6"/>
  <c r="M468" i="6"/>
  <c r="N468" i="6"/>
  <c r="O468" i="6"/>
  <c r="P468" i="6"/>
  <c r="Q468" i="6"/>
  <c r="H468" i="6"/>
  <c r="I468" i="6"/>
  <c r="J337" i="5"/>
  <c r="S467" i="6"/>
  <c r="K337" i="5"/>
  <c r="T467" i="6"/>
  <c r="L337" i="5"/>
  <c r="U467" i="6"/>
  <c r="M337" i="5"/>
  <c r="N337" i="5"/>
  <c r="W467" i="6"/>
  <c r="I337" i="5"/>
  <c r="R467" i="6"/>
  <c r="K467" i="6"/>
  <c r="M467" i="6"/>
  <c r="O337" i="5"/>
  <c r="Q467" i="6"/>
  <c r="C337" i="5"/>
  <c r="E467" i="6"/>
  <c r="D337" i="5"/>
  <c r="F467" i="6"/>
  <c r="E337" i="5"/>
  <c r="G467" i="6"/>
  <c r="F337" i="5"/>
  <c r="H467" i="6"/>
  <c r="G337" i="5"/>
  <c r="I467" i="6"/>
  <c r="H337" i="5"/>
  <c r="J467" i="6"/>
  <c r="J478" i="5"/>
  <c r="S432" i="6"/>
  <c r="K478" i="5"/>
  <c r="M432" i="6"/>
  <c r="T432" i="6"/>
  <c r="L478" i="5"/>
  <c r="U432" i="6"/>
  <c r="M478" i="5"/>
  <c r="O432" i="6"/>
  <c r="V432" i="6"/>
  <c r="N478" i="5"/>
  <c r="I478" i="5"/>
  <c r="R432" i="6"/>
  <c r="K432" i="6"/>
  <c r="Q432" i="6"/>
  <c r="C478" i="5"/>
  <c r="E432" i="6"/>
  <c r="D478" i="5"/>
  <c r="F432" i="6"/>
  <c r="E478" i="5"/>
  <c r="G432" i="6"/>
  <c r="F478" i="5"/>
  <c r="H432" i="6"/>
  <c r="G478" i="5"/>
  <c r="G480" i="5"/>
  <c r="I432" i="6"/>
  <c r="H478" i="5"/>
  <c r="J432" i="6"/>
  <c r="J468" i="5"/>
  <c r="J508" i="5"/>
  <c r="L431" i="6"/>
  <c r="S431" i="6"/>
  <c r="K468" i="5"/>
  <c r="K510" i="5"/>
  <c r="L468" i="5"/>
  <c r="M468" i="5"/>
  <c r="M508" i="5"/>
  <c r="N468" i="5"/>
  <c r="N508" i="5"/>
  <c r="I468" i="5"/>
  <c r="I508" i="5"/>
  <c r="O508" i="5"/>
  <c r="Q431" i="6"/>
  <c r="C468" i="5"/>
  <c r="D468" i="5"/>
  <c r="D508" i="5"/>
  <c r="F431" i="6"/>
  <c r="E468" i="5"/>
  <c r="E508" i="5"/>
  <c r="G431" i="6"/>
  <c r="F468" i="5"/>
  <c r="G468" i="5"/>
  <c r="G508" i="5"/>
  <c r="I431" i="6"/>
  <c r="H468" i="5"/>
  <c r="H508" i="5"/>
  <c r="J431" i="6"/>
  <c r="J35" i="5"/>
  <c r="J54" i="5"/>
  <c r="K35" i="5"/>
  <c r="K54" i="5"/>
  <c r="L35" i="5"/>
  <c r="L54" i="5"/>
  <c r="M35" i="5"/>
  <c r="M54" i="5"/>
  <c r="N35" i="5"/>
  <c r="N54" i="5"/>
  <c r="N510" i="5"/>
  <c r="I35" i="5"/>
  <c r="O35" i="5"/>
  <c r="O54" i="5"/>
  <c r="O510" i="5"/>
  <c r="Q430" i="6"/>
  <c r="C35" i="5"/>
  <c r="C54" i="5"/>
  <c r="D35" i="5"/>
  <c r="D54" i="5"/>
  <c r="E35" i="5"/>
  <c r="E54" i="5"/>
  <c r="F35" i="5"/>
  <c r="F54" i="5"/>
  <c r="F510" i="5"/>
  <c r="H430" i="6"/>
  <c r="G35" i="5"/>
  <c r="G54" i="5"/>
  <c r="G510" i="5"/>
  <c r="I430" i="6"/>
  <c r="H35" i="5"/>
  <c r="H54" i="5"/>
  <c r="H510" i="5"/>
  <c r="J430" i="6"/>
  <c r="J502" i="5"/>
  <c r="J506" i="5"/>
  <c r="K502" i="5"/>
  <c r="L502" i="5"/>
  <c r="M502" i="5"/>
  <c r="M506" i="5"/>
  <c r="N502" i="5"/>
  <c r="N506" i="5"/>
  <c r="I502" i="5"/>
  <c r="O506" i="5"/>
  <c r="Q429" i="6"/>
  <c r="C502" i="5"/>
  <c r="D502" i="5"/>
  <c r="D506" i="5"/>
  <c r="F429" i="6"/>
  <c r="E502" i="5"/>
  <c r="E506" i="5"/>
  <c r="G429" i="6"/>
  <c r="F502" i="5"/>
  <c r="G502" i="5"/>
  <c r="G506" i="5"/>
  <c r="I429" i="6"/>
  <c r="H502" i="5"/>
  <c r="H506" i="5"/>
  <c r="J429" i="6"/>
  <c r="J503" i="5"/>
  <c r="J507" i="5"/>
  <c r="L428" i="6"/>
  <c r="S428" i="6"/>
  <c r="K503" i="5"/>
  <c r="K507" i="5"/>
  <c r="L503" i="5"/>
  <c r="M503" i="5"/>
  <c r="M507" i="5"/>
  <c r="N503" i="5"/>
  <c r="N507" i="5"/>
  <c r="W428" i="6"/>
  <c r="I503" i="5"/>
  <c r="I507" i="5"/>
  <c r="P428" i="6"/>
  <c r="O507" i="5"/>
  <c r="Q428" i="6"/>
  <c r="C503" i="5"/>
  <c r="D503" i="5"/>
  <c r="D507" i="5"/>
  <c r="F428" i="6"/>
  <c r="E503" i="5"/>
  <c r="E507" i="5"/>
  <c r="G428" i="6"/>
  <c r="F503" i="5"/>
  <c r="G503" i="5"/>
  <c r="G507" i="5"/>
  <c r="I428" i="6"/>
  <c r="H503" i="5"/>
  <c r="H507" i="5"/>
  <c r="J428" i="6"/>
  <c r="J490" i="5"/>
  <c r="J501" i="5"/>
  <c r="J505" i="5"/>
  <c r="K490" i="5"/>
  <c r="M146" i="6"/>
  <c r="K501" i="5"/>
  <c r="K505" i="5"/>
  <c r="L490" i="5"/>
  <c r="L501" i="5"/>
  <c r="L505" i="5"/>
  <c r="M490" i="5"/>
  <c r="M501" i="5"/>
  <c r="M505" i="5"/>
  <c r="N490" i="5"/>
  <c r="N501" i="5"/>
  <c r="N505" i="5"/>
  <c r="I490" i="5"/>
  <c r="O505" i="5"/>
  <c r="Q427" i="6"/>
  <c r="C490" i="5"/>
  <c r="E146" i="6"/>
  <c r="D490" i="5"/>
  <c r="D501" i="5"/>
  <c r="D505" i="5"/>
  <c r="F427" i="6"/>
  <c r="E490" i="5"/>
  <c r="G146" i="6"/>
  <c r="E501" i="5"/>
  <c r="E505" i="5"/>
  <c r="G427" i="6"/>
  <c r="F490" i="5"/>
  <c r="F501" i="5"/>
  <c r="G490" i="5"/>
  <c r="G501" i="5"/>
  <c r="G505" i="5"/>
  <c r="I427" i="6"/>
  <c r="H490" i="5"/>
  <c r="H501" i="5"/>
  <c r="H505" i="5"/>
  <c r="J427" i="6"/>
  <c r="N500" i="5"/>
  <c r="N504" i="5"/>
  <c r="W426" i="6"/>
  <c r="M500" i="5"/>
  <c r="M504" i="5"/>
  <c r="V426" i="6"/>
  <c r="L500" i="5"/>
  <c r="L504" i="5"/>
  <c r="U426" i="6"/>
  <c r="K500" i="5"/>
  <c r="K504" i="5"/>
  <c r="T426" i="6"/>
  <c r="J500" i="5"/>
  <c r="J504" i="5"/>
  <c r="S426" i="6"/>
  <c r="I500" i="5"/>
  <c r="I504" i="5"/>
  <c r="R426" i="6"/>
  <c r="H500" i="5"/>
  <c r="H504" i="5"/>
  <c r="J426" i="6"/>
  <c r="G500" i="5"/>
  <c r="G504" i="5"/>
  <c r="I426" i="6"/>
  <c r="F500" i="5"/>
  <c r="E500" i="5"/>
  <c r="E504" i="5"/>
  <c r="G426" i="6"/>
  <c r="D500" i="5"/>
  <c r="D504" i="5"/>
  <c r="F426" i="6"/>
  <c r="C500" i="5"/>
  <c r="P348" i="5"/>
  <c r="P353" i="5"/>
  <c r="O349" i="5"/>
  <c r="P349" i="5"/>
  <c r="O350" i="5"/>
  <c r="P350" i="5"/>
  <c r="O351" i="5"/>
  <c r="P351" i="5"/>
  <c r="O352" i="5"/>
  <c r="P352" i="5"/>
  <c r="C51" i="5"/>
  <c r="C60" i="5"/>
  <c r="C10" i="5"/>
  <c r="C63" i="5"/>
  <c r="J247" i="5"/>
  <c r="J169" i="5"/>
  <c r="K247" i="5"/>
  <c r="K169" i="5"/>
  <c r="L247" i="5"/>
  <c r="L170" i="5"/>
  <c r="L169" i="5"/>
  <c r="U417" i="6"/>
  <c r="M247" i="5"/>
  <c r="M169" i="5"/>
  <c r="N247" i="5"/>
  <c r="N169" i="5"/>
  <c r="W417" i="6"/>
  <c r="J271" i="5"/>
  <c r="J170" i="5"/>
  <c r="K271" i="5"/>
  <c r="K170" i="5"/>
  <c r="T418" i="6"/>
  <c r="L271" i="5"/>
  <c r="M271" i="5"/>
  <c r="M170" i="5"/>
  <c r="N271" i="5"/>
  <c r="N170" i="5"/>
  <c r="I271" i="5"/>
  <c r="I170" i="5"/>
  <c r="I247" i="5"/>
  <c r="I169" i="5"/>
  <c r="K417" i="6"/>
  <c r="R417" i="6"/>
  <c r="D247" i="5"/>
  <c r="E247" i="5"/>
  <c r="F247" i="5"/>
  <c r="F168" i="5"/>
  <c r="H414" i="6"/>
  <c r="F169" i="5"/>
  <c r="H417" i="6"/>
  <c r="G247" i="5"/>
  <c r="H247" i="5"/>
  <c r="H169" i="5"/>
  <c r="J417" i="6"/>
  <c r="P417" i="6"/>
  <c r="Q417" i="6"/>
  <c r="D271" i="5"/>
  <c r="E271" i="5"/>
  <c r="E170" i="5"/>
  <c r="G418" i="6"/>
  <c r="F271" i="5"/>
  <c r="F170" i="5"/>
  <c r="H418" i="6"/>
  <c r="G271" i="5"/>
  <c r="G170" i="5"/>
  <c r="I418" i="6"/>
  <c r="H271" i="5"/>
  <c r="H170" i="5"/>
  <c r="J418" i="6"/>
  <c r="M418" i="6"/>
  <c r="O271" i="5"/>
  <c r="O247" i="5"/>
  <c r="C247" i="5"/>
  <c r="C271" i="5"/>
  <c r="T416" i="6"/>
  <c r="U416" i="6"/>
  <c r="V416" i="6"/>
  <c r="W416" i="6"/>
  <c r="S416" i="6"/>
  <c r="R416" i="6"/>
  <c r="K416" i="6"/>
  <c r="L416" i="6"/>
  <c r="M416" i="6"/>
  <c r="N416" i="6"/>
  <c r="O416" i="6"/>
  <c r="P416" i="6"/>
  <c r="Q416" i="6"/>
  <c r="E416" i="6"/>
  <c r="F416" i="6"/>
  <c r="G416" i="6"/>
  <c r="H416" i="6"/>
  <c r="I416" i="6"/>
  <c r="J416" i="6"/>
  <c r="N164" i="5"/>
  <c r="W415" i="6"/>
  <c r="M164" i="5"/>
  <c r="V415" i="6"/>
  <c r="L164" i="5"/>
  <c r="U415" i="6"/>
  <c r="K164" i="5"/>
  <c r="T415" i="6"/>
  <c r="J164" i="5"/>
  <c r="S415" i="6"/>
  <c r="I164" i="5"/>
  <c r="R415" i="6"/>
  <c r="H164" i="5"/>
  <c r="J415" i="6"/>
  <c r="G164" i="5"/>
  <c r="I415" i="6"/>
  <c r="F164" i="5"/>
  <c r="H415" i="6"/>
  <c r="E164" i="5"/>
  <c r="G415" i="6"/>
  <c r="D164" i="5"/>
  <c r="F415" i="6"/>
  <c r="C164" i="5"/>
  <c r="N415" i="6"/>
  <c r="K415" i="6"/>
  <c r="J159" i="5"/>
  <c r="J72" i="5"/>
  <c r="J167" i="5"/>
  <c r="K159" i="5"/>
  <c r="K72" i="5"/>
  <c r="K167" i="5"/>
  <c r="L159" i="5"/>
  <c r="L72" i="5"/>
  <c r="L167" i="5"/>
  <c r="M159" i="5"/>
  <c r="M72" i="5"/>
  <c r="M167" i="5"/>
  <c r="N159" i="5"/>
  <c r="N72" i="5"/>
  <c r="J168" i="5"/>
  <c r="S414" i="6"/>
  <c r="K168" i="5"/>
  <c r="T414" i="6"/>
  <c r="L168" i="5"/>
  <c r="U414" i="6"/>
  <c r="M168" i="5"/>
  <c r="V414" i="6"/>
  <c r="N168" i="5"/>
  <c r="W414" i="6"/>
  <c r="I168" i="5"/>
  <c r="I159" i="5"/>
  <c r="I72" i="5"/>
  <c r="I167" i="5"/>
  <c r="R413" i="6"/>
  <c r="D159" i="5"/>
  <c r="D72" i="5"/>
  <c r="D167" i="5"/>
  <c r="F413" i="6"/>
  <c r="E159" i="5"/>
  <c r="E167" i="5"/>
  <c r="G413" i="6"/>
  <c r="E72" i="5"/>
  <c r="F159" i="5"/>
  <c r="F72" i="5"/>
  <c r="F167" i="5"/>
  <c r="H413" i="6"/>
  <c r="G159" i="5"/>
  <c r="G167" i="5"/>
  <c r="I413" i="6"/>
  <c r="G72" i="5"/>
  <c r="H159" i="5"/>
  <c r="H72" i="5"/>
  <c r="H167" i="5"/>
  <c r="J413" i="6"/>
  <c r="K413" i="6"/>
  <c r="Q413" i="6"/>
  <c r="D168" i="5"/>
  <c r="F414" i="6"/>
  <c r="H168" i="5"/>
  <c r="J414" i="6"/>
  <c r="L414" i="6"/>
  <c r="M414" i="6"/>
  <c r="N414" i="6"/>
  <c r="P414" i="6"/>
  <c r="Q414" i="6"/>
  <c r="C159" i="5"/>
  <c r="C72" i="5"/>
  <c r="C167" i="5"/>
  <c r="E413" i="6"/>
  <c r="C168" i="5"/>
  <c r="E414" i="6"/>
  <c r="S185" i="6"/>
  <c r="T185" i="6"/>
  <c r="U185" i="6"/>
  <c r="V185" i="6"/>
  <c r="W185" i="6"/>
  <c r="S186" i="6"/>
  <c r="T186" i="6"/>
  <c r="U186" i="6"/>
  <c r="V186" i="6"/>
  <c r="W186" i="6"/>
  <c r="S187" i="6"/>
  <c r="T187" i="6"/>
  <c r="U187" i="6"/>
  <c r="V187" i="6"/>
  <c r="W187" i="6"/>
  <c r="S188" i="6"/>
  <c r="T188" i="6"/>
  <c r="U188" i="6"/>
  <c r="V188" i="6"/>
  <c r="W188" i="6"/>
  <c r="S189" i="6"/>
  <c r="T189" i="6"/>
  <c r="U189" i="6"/>
  <c r="V189" i="6"/>
  <c r="W189" i="6"/>
  <c r="R189" i="6"/>
  <c r="R188" i="6"/>
  <c r="R187" i="6"/>
  <c r="R186" i="6"/>
  <c r="R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E185" i="6"/>
  <c r="E186" i="6"/>
  <c r="E187" i="6"/>
  <c r="E188" i="6"/>
  <c r="E189" i="6"/>
  <c r="S208" i="6"/>
  <c r="T208" i="6"/>
  <c r="U208" i="6"/>
  <c r="V208" i="6"/>
  <c r="W208" i="6"/>
  <c r="S209" i="6"/>
  <c r="T209" i="6"/>
  <c r="U209" i="6"/>
  <c r="V209" i="6"/>
  <c r="W209" i="6"/>
  <c r="S210" i="6"/>
  <c r="T210" i="6"/>
  <c r="U210" i="6"/>
  <c r="V210" i="6"/>
  <c r="W210" i="6"/>
  <c r="S211" i="6"/>
  <c r="T211" i="6"/>
  <c r="U211" i="6"/>
  <c r="V211" i="6"/>
  <c r="W211" i="6"/>
  <c r="R211" i="6"/>
  <c r="R210" i="6"/>
  <c r="R209" i="6"/>
  <c r="R208" i="6"/>
  <c r="K208" i="6"/>
  <c r="L208" i="6"/>
  <c r="M208" i="6"/>
  <c r="N208" i="6"/>
  <c r="O208" i="6"/>
  <c r="P208" i="6"/>
  <c r="Q208" i="6"/>
  <c r="K209" i="6"/>
  <c r="L209" i="6"/>
  <c r="M209" i="6"/>
  <c r="N209" i="6"/>
  <c r="O209" i="6"/>
  <c r="P209" i="6"/>
  <c r="Q209" i="6"/>
  <c r="K210" i="6"/>
  <c r="L210" i="6"/>
  <c r="M210" i="6"/>
  <c r="N210" i="6"/>
  <c r="O210" i="6"/>
  <c r="P210" i="6"/>
  <c r="Q210" i="6"/>
  <c r="K211" i="6"/>
  <c r="L211" i="6"/>
  <c r="M211" i="6"/>
  <c r="N211" i="6"/>
  <c r="O211" i="6"/>
  <c r="P211" i="6"/>
  <c r="Q211" i="6"/>
  <c r="E208" i="6"/>
  <c r="F208" i="6"/>
  <c r="G208" i="6"/>
  <c r="H208" i="6"/>
  <c r="I208" i="6"/>
  <c r="J208" i="6"/>
  <c r="E209" i="6"/>
  <c r="F209" i="6"/>
  <c r="G209" i="6"/>
  <c r="H209" i="6"/>
  <c r="I209" i="6"/>
  <c r="J209" i="6"/>
  <c r="E210" i="6"/>
  <c r="F210" i="6"/>
  <c r="G210" i="6"/>
  <c r="H210" i="6"/>
  <c r="I210" i="6"/>
  <c r="J210" i="6"/>
  <c r="E211" i="6"/>
  <c r="F211" i="6"/>
  <c r="G211" i="6"/>
  <c r="H211" i="6"/>
  <c r="I211" i="6"/>
  <c r="J211" i="6"/>
  <c r="S193" i="6"/>
  <c r="T193" i="6"/>
  <c r="U193" i="6"/>
  <c r="V193" i="6"/>
  <c r="W193" i="6"/>
  <c r="S194" i="6"/>
  <c r="T194" i="6"/>
  <c r="U194" i="6"/>
  <c r="V194" i="6"/>
  <c r="W194" i="6"/>
  <c r="S195" i="6"/>
  <c r="T195" i="6"/>
  <c r="U195" i="6"/>
  <c r="V195" i="6"/>
  <c r="W195" i="6"/>
  <c r="S196" i="6"/>
  <c r="T196" i="6"/>
  <c r="U196" i="6"/>
  <c r="V196" i="6"/>
  <c r="W196" i="6"/>
  <c r="S197" i="6"/>
  <c r="T197" i="6"/>
  <c r="U197" i="6"/>
  <c r="V197" i="6"/>
  <c r="W197" i="6"/>
  <c r="S198" i="6"/>
  <c r="T198" i="6"/>
  <c r="U198" i="6"/>
  <c r="V198" i="6"/>
  <c r="W198" i="6"/>
  <c r="S199" i="6"/>
  <c r="T199" i="6"/>
  <c r="U199" i="6"/>
  <c r="V199" i="6"/>
  <c r="W199" i="6"/>
  <c r="S200" i="6"/>
  <c r="T200" i="6"/>
  <c r="U200" i="6"/>
  <c r="V200" i="6"/>
  <c r="W200" i="6"/>
  <c r="S201" i="6"/>
  <c r="T201" i="6"/>
  <c r="U201" i="6"/>
  <c r="V201" i="6"/>
  <c r="W201" i="6"/>
  <c r="R201" i="6"/>
  <c r="R200" i="6"/>
  <c r="R199" i="6"/>
  <c r="R198" i="6"/>
  <c r="R197" i="6"/>
  <c r="R196" i="6"/>
  <c r="R195" i="6"/>
  <c r="R194" i="6"/>
  <c r="R193" i="6"/>
  <c r="K193" i="6"/>
  <c r="L193" i="6"/>
  <c r="M193" i="6"/>
  <c r="N193" i="6"/>
  <c r="O193" i="6"/>
  <c r="P193" i="6"/>
  <c r="Q193" i="6"/>
  <c r="K194" i="6"/>
  <c r="L194" i="6"/>
  <c r="M194" i="6"/>
  <c r="N194" i="6"/>
  <c r="O194" i="6"/>
  <c r="P194" i="6"/>
  <c r="Q194" i="6"/>
  <c r="K195" i="6"/>
  <c r="L195" i="6"/>
  <c r="M195" i="6"/>
  <c r="N195" i="6"/>
  <c r="O195" i="6"/>
  <c r="P195" i="6"/>
  <c r="Q195" i="6"/>
  <c r="K196" i="6"/>
  <c r="L196" i="6"/>
  <c r="M196" i="6"/>
  <c r="N196" i="6"/>
  <c r="O196" i="6"/>
  <c r="P196" i="6"/>
  <c r="Q196" i="6"/>
  <c r="K197" i="6"/>
  <c r="L197" i="6"/>
  <c r="M197" i="6"/>
  <c r="N197" i="6"/>
  <c r="O197" i="6"/>
  <c r="P197" i="6"/>
  <c r="Q197" i="6"/>
  <c r="K198" i="6"/>
  <c r="L198" i="6"/>
  <c r="M198" i="6"/>
  <c r="N198" i="6"/>
  <c r="O198" i="6"/>
  <c r="P198" i="6"/>
  <c r="Q198" i="6"/>
  <c r="K199" i="6"/>
  <c r="L199" i="6"/>
  <c r="M199" i="6"/>
  <c r="N199" i="6"/>
  <c r="O199" i="6"/>
  <c r="P199" i="6"/>
  <c r="Q199" i="6"/>
  <c r="K200" i="6"/>
  <c r="L200" i="6"/>
  <c r="M200" i="6"/>
  <c r="N200" i="6"/>
  <c r="O200" i="6"/>
  <c r="P200" i="6"/>
  <c r="Q200" i="6"/>
  <c r="K201" i="6"/>
  <c r="L201" i="6"/>
  <c r="M201" i="6"/>
  <c r="N201" i="6"/>
  <c r="O201" i="6"/>
  <c r="P201" i="6"/>
  <c r="Q201" i="6"/>
  <c r="E193" i="6"/>
  <c r="F193" i="6"/>
  <c r="G193" i="6"/>
  <c r="H193" i="6"/>
  <c r="I193" i="6"/>
  <c r="J193" i="6"/>
  <c r="E194" i="6"/>
  <c r="F194" i="6"/>
  <c r="G194" i="6"/>
  <c r="H194" i="6"/>
  <c r="I194" i="6"/>
  <c r="J194" i="6"/>
  <c r="E195" i="6"/>
  <c r="F195" i="6"/>
  <c r="G195" i="6"/>
  <c r="H195" i="6"/>
  <c r="I195" i="6"/>
  <c r="J195" i="6"/>
  <c r="E196" i="6"/>
  <c r="F196" i="6"/>
  <c r="G196" i="6"/>
  <c r="H196" i="6"/>
  <c r="I196" i="6"/>
  <c r="J196" i="6"/>
  <c r="E197" i="6"/>
  <c r="F197" i="6"/>
  <c r="G197" i="6"/>
  <c r="H197" i="6"/>
  <c r="I197" i="6"/>
  <c r="J197" i="6"/>
  <c r="E198" i="6"/>
  <c r="F198" i="6"/>
  <c r="G198" i="6"/>
  <c r="H198" i="6"/>
  <c r="I198" i="6"/>
  <c r="J198" i="6"/>
  <c r="E199" i="6"/>
  <c r="F199" i="6"/>
  <c r="G199" i="6"/>
  <c r="H199" i="6"/>
  <c r="I199" i="6"/>
  <c r="J199" i="6"/>
  <c r="E200" i="6"/>
  <c r="F200" i="6"/>
  <c r="G200" i="6"/>
  <c r="H200" i="6"/>
  <c r="I200" i="6"/>
  <c r="J200" i="6"/>
  <c r="E201" i="6"/>
  <c r="F201" i="6"/>
  <c r="G201" i="6"/>
  <c r="H201" i="6"/>
  <c r="I201" i="6"/>
  <c r="J201" i="6"/>
  <c r="S171" i="6"/>
  <c r="T171" i="6"/>
  <c r="U171" i="6"/>
  <c r="V171" i="6"/>
  <c r="W171" i="6"/>
  <c r="S172" i="6"/>
  <c r="T172" i="6"/>
  <c r="U172" i="6"/>
  <c r="V172" i="6"/>
  <c r="W172" i="6"/>
  <c r="S173" i="6"/>
  <c r="T173" i="6"/>
  <c r="U173" i="6"/>
  <c r="V173" i="6"/>
  <c r="W173" i="6"/>
  <c r="S174" i="6"/>
  <c r="T174" i="6"/>
  <c r="U174" i="6"/>
  <c r="V174" i="6"/>
  <c r="W174" i="6"/>
  <c r="S175" i="6"/>
  <c r="T175" i="6"/>
  <c r="U175" i="6"/>
  <c r="V175" i="6"/>
  <c r="W175" i="6"/>
  <c r="S176" i="6"/>
  <c r="T176" i="6"/>
  <c r="U176" i="6"/>
  <c r="V176" i="6"/>
  <c r="W176" i="6"/>
  <c r="S177" i="6"/>
  <c r="T177" i="6"/>
  <c r="U177" i="6"/>
  <c r="V177" i="6"/>
  <c r="W177" i="6"/>
  <c r="R177" i="6"/>
  <c r="R176" i="6"/>
  <c r="R175" i="6"/>
  <c r="R174" i="6"/>
  <c r="R173" i="6"/>
  <c r="R172" i="6"/>
  <c r="R171" i="6"/>
  <c r="J171" i="6"/>
  <c r="K171" i="6"/>
  <c r="L171" i="6"/>
  <c r="M171" i="6"/>
  <c r="N171" i="6"/>
  <c r="O171" i="6"/>
  <c r="P171" i="6"/>
  <c r="Q171" i="6"/>
  <c r="J172" i="6"/>
  <c r="K172" i="6"/>
  <c r="L172" i="6"/>
  <c r="M172" i="6"/>
  <c r="N172" i="6"/>
  <c r="O172" i="6"/>
  <c r="P172" i="6"/>
  <c r="Q172" i="6"/>
  <c r="J173" i="6"/>
  <c r="K173" i="6"/>
  <c r="L173" i="6"/>
  <c r="M173" i="6"/>
  <c r="N173" i="6"/>
  <c r="O173" i="6"/>
  <c r="P173" i="6"/>
  <c r="Q173" i="6"/>
  <c r="J174" i="6"/>
  <c r="K174" i="6"/>
  <c r="L174" i="6"/>
  <c r="M174" i="6"/>
  <c r="N174" i="6"/>
  <c r="O174" i="6"/>
  <c r="P174" i="6"/>
  <c r="Q174" i="6"/>
  <c r="J175" i="6"/>
  <c r="K175" i="6"/>
  <c r="L175" i="6"/>
  <c r="M175" i="6"/>
  <c r="N175" i="6"/>
  <c r="O175" i="6"/>
  <c r="P175" i="6"/>
  <c r="Q175" i="6"/>
  <c r="J176" i="6"/>
  <c r="K176" i="6"/>
  <c r="L176" i="6"/>
  <c r="M176" i="6"/>
  <c r="N176" i="6"/>
  <c r="O176" i="6"/>
  <c r="P176" i="6"/>
  <c r="Q176" i="6"/>
  <c r="J177" i="6"/>
  <c r="K177" i="6"/>
  <c r="L177" i="6"/>
  <c r="M177" i="6"/>
  <c r="N177" i="6"/>
  <c r="O177" i="6"/>
  <c r="P177" i="6"/>
  <c r="Q177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S159" i="6"/>
  <c r="S162" i="6"/>
  <c r="T159" i="6"/>
  <c r="U159" i="6"/>
  <c r="U162" i="6"/>
  <c r="V159" i="6"/>
  <c r="W159" i="6"/>
  <c r="W162" i="6"/>
  <c r="R159" i="6"/>
  <c r="K159" i="6"/>
  <c r="K162" i="6"/>
  <c r="L159" i="6"/>
  <c r="M159" i="6"/>
  <c r="M162" i="6"/>
  <c r="N159" i="6"/>
  <c r="O159" i="6"/>
  <c r="O162" i="6"/>
  <c r="P159" i="6"/>
  <c r="Q159" i="6"/>
  <c r="E159" i="6"/>
  <c r="F159" i="6"/>
  <c r="F162" i="6"/>
  <c r="G159" i="6"/>
  <c r="H159" i="6"/>
  <c r="I159" i="6"/>
  <c r="J159" i="6"/>
  <c r="S154" i="6"/>
  <c r="T154" i="6"/>
  <c r="U154" i="6"/>
  <c r="V154" i="6"/>
  <c r="W154" i="6"/>
  <c r="R154" i="6"/>
  <c r="K154" i="6"/>
  <c r="L154" i="6"/>
  <c r="M154" i="6"/>
  <c r="N154" i="6"/>
  <c r="O154" i="6"/>
  <c r="P154" i="6"/>
  <c r="Q154" i="6"/>
  <c r="E154" i="6"/>
  <c r="F154" i="6"/>
  <c r="G154" i="6"/>
  <c r="H154" i="6"/>
  <c r="I154" i="6"/>
  <c r="J154" i="6"/>
  <c r="S153" i="6"/>
  <c r="T153" i="6"/>
  <c r="U153" i="6"/>
  <c r="V153" i="6"/>
  <c r="W153" i="6"/>
  <c r="R153" i="6"/>
  <c r="K153" i="6"/>
  <c r="L153" i="6"/>
  <c r="M153" i="6"/>
  <c r="N153" i="6"/>
  <c r="O153" i="6"/>
  <c r="P153" i="6"/>
  <c r="Q153" i="6"/>
  <c r="E153" i="6"/>
  <c r="F153" i="6"/>
  <c r="G153" i="6"/>
  <c r="H153" i="6"/>
  <c r="I153" i="6"/>
  <c r="J153" i="6"/>
  <c r="W152" i="6"/>
  <c r="V152" i="6"/>
  <c r="U152" i="6"/>
  <c r="T152" i="6"/>
  <c r="S152" i="6"/>
  <c r="R152" i="6"/>
  <c r="J152" i="6"/>
  <c r="I152" i="6"/>
  <c r="H152" i="6"/>
  <c r="G152" i="6"/>
  <c r="F152" i="6"/>
  <c r="K152" i="6"/>
  <c r="L152" i="6"/>
  <c r="M152" i="6"/>
  <c r="M157" i="6"/>
  <c r="N152" i="6"/>
  <c r="O152" i="6"/>
  <c r="P152" i="6"/>
  <c r="Q152" i="6"/>
  <c r="E152" i="6"/>
  <c r="W151" i="6"/>
  <c r="V151" i="6"/>
  <c r="U151" i="6"/>
  <c r="T151" i="6"/>
  <c r="S151" i="6"/>
  <c r="R151" i="6"/>
  <c r="J151" i="6"/>
  <c r="I151" i="6"/>
  <c r="H151" i="6"/>
  <c r="G151" i="6"/>
  <c r="F151" i="6"/>
  <c r="K151" i="6"/>
  <c r="L151" i="6"/>
  <c r="M151" i="6"/>
  <c r="N151" i="6"/>
  <c r="O151" i="6"/>
  <c r="P151" i="6"/>
  <c r="Q151" i="6"/>
  <c r="E151" i="6"/>
  <c r="W150" i="6"/>
  <c r="V150" i="6"/>
  <c r="U150" i="6"/>
  <c r="T150" i="6"/>
  <c r="S150" i="6"/>
  <c r="R150" i="6"/>
  <c r="J150" i="6"/>
  <c r="I150" i="6"/>
  <c r="H150" i="6"/>
  <c r="G150" i="6"/>
  <c r="F150" i="6"/>
  <c r="K150" i="6"/>
  <c r="L150" i="6"/>
  <c r="M150" i="6"/>
  <c r="N150" i="6"/>
  <c r="O150" i="6"/>
  <c r="P150" i="6"/>
  <c r="Q150" i="6"/>
  <c r="E150" i="6"/>
  <c r="S146" i="6"/>
  <c r="T146" i="6"/>
  <c r="U146" i="6"/>
  <c r="V146" i="6"/>
  <c r="W146" i="6"/>
  <c r="K146" i="6"/>
  <c r="L146" i="6"/>
  <c r="N146" i="6"/>
  <c r="O146" i="6"/>
  <c r="P146" i="6"/>
  <c r="O490" i="5"/>
  <c r="Q146" i="6"/>
  <c r="F146" i="6"/>
  <c r="H146" i="6"/>
  <c r="I146" i="6"/>
  <c r="I157" i="6"/>
  <c r="J146" i="6"/>
  <c r="S147" i="6"/>
  <c r="T147" i="6"/>
  <c r="U147" i="6"/>
  <c r="V147" i="6"/>
  <c r="W147" i="6"/>
  <c r="S148" i="6"/>
  <c r="T148" i="6"/>
  <c r="U148" i="6"/>
  <c r="V148" i="6"/>
  <c r="W148" i="6"/>
  <c r="S149" i="6"/>
  <c r="T149" i="6"/>
  <c r="U149" i="6"/>
  <c r="V149" i="6"/>
  <c r="W149" i="6"/>
  <c r="R149" i="6"/>
  <c r="R148" i="6"/>
  <c r="R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F148" i="6"/>
  <c r="G148" i="6"/>
  <c r="H148" i="6"/>
  <c r="I148" i="6"/>
  <c r="J148" i="6"/>
  <c r="K148" i="6"/>
  <c r="K157" i="6"/>
  <c r="L148" i="6"/>
  <c r="M148" i="6"/>
  <c r="N148" i="6"/>
  <c r="O148" i="6"/>
  <c r="P148" i="6"/>
  <c r="Q148" i="6"/>
  <c r="F149" i="6"/>
  <c r="G149" i="6"/>
  <c r="H149" i="6"/>
  <c r="I149" i="6"/>
  <c r="J149" i="6"/>
  <c r="K149" i="6"/>
  <c r="L149" i="6"/>
  <c r="M149" i="6"/>
  <c r="N149" i="6"/>
  <c r="N157" i="6"/>
  <c r="N441" i="6"/>
  <c r="O149" i="6"/>
  <c r="P149" i="6"/>
  <c r="Q149" i="6"/>
  <c r="E147" i="6"/>
  <c r="E148" i="6"/>
  <c r="E149" i="6"/>
  <c r="N484" i="5"/>
  <c r="W145" i="6"/>
  <c r="M484" i="5"/>
  <c r="V145" i="6"/>
  <c r="L484" i="5"/>
  <c r="U145" i="6"/>
  <c r="K484" i="5"/>
  <c r="T145" i="6"/>
  <c r="J484" i="5"/>
  <c r="S145" i="6"/>
  <c r="I484" i="5"/>
  <c r="R145" i="6"/>
  <c r="H484" i="5"/>
  <c r="J145" i="6"/>
  <c r="G484" i="5"/>
  <c r="I145" i="6"/>
  <c r="F484" i="5"/>
  <c r="H145" i="6"/>
  <c r="E484" i="5"/>
  <c r="G145" i="6"/>
  <c r="F145" i="6"/>
  <c r="K145" i="6"/>
  <c r="L145" i="6"/>
  <c r="L157" i="6"/>
  <c r="L441" i="6"/>
  <c r="M145" i="6"/>
  <c r="N145" i="6"/>
  <c r="O145" i="6"/>
  <c r="P145" i="6"/>
  <c r="Q145" i="6"/>
  <c r="E145" i="6"/>
  <c r="K86" i="2"/>
  <c r="M84" i="2"/>
  <c r="I18" i="2"/>
  <c r="I24" i="2"/>
  <c r="I28" i="2"/>
  <c r="I49" i="2"/>
  <c r="M83" i="2"/>
  <c r="K83" i="2"/>
  <c r="M82" i="2"/>
  <c r="K82" i="2"/>
  <c r="M81" i="2"/>
  <c r="M80" i="2"/>
  <c r="M79" i="2"/>
  <c r="M78" i="2"/>
  <c r="C18" i="2"/>
  <c r="P18" i="2"/>
  <c r="M77" i="2"/>
  <c r="K72" i="2"/>
  <c r="H72" i="2"/>
  <c r="G72" i="2"/>
  <c r="B44" i="2"/>
  <c r="P44" i="2"/>
  <c r="F72" i="2"/>
  <c r="O26" i="2"/>
  <c r="C72" i="2"/>
  <c r="L26" i="2"/>
  <c r="L44" i="2"/>
  <c r="B72" i="2"/>
  <c r="M63" i="2"/>
  <c r="M62" i="2"/>
  <c r="E62" i="2"/>
  <c r="M61" i="2"/>
  <c r="E61" i="2"/>
  <c r="M60" i="2"/>
  <c r="M59" i="2"/>
  <c r="M58" i="2"/>
  <c r="E58" i="2"/>
  <c r="M57" i="2"/>
  <c r="E57" i="2"/>
  <c r="E56" i="2"/>
  <c r="B3" i="2"/>
  <c r="B4" i="2"/>
  <c r="C3" i="2"/>
  <c r="C4" i="2"/>
  <c r="D3" i="2"/>
  <c r="E3" i="2"/>
  <c r="E6" i="2"/>
  <c r="E8" i="2"/>
  <c r="F3" i="2"/>
  <c r="G3" i="2"/>
  <c r="G6" i="2"/>
  <c r="G8" i="2"/>
  <c r="H3" i="2"/>
  <c r="H6" i="2"/>
  <c r="H8" i="2"/>
  <c r="I3" i="2"/>
  <c r="I6" i="2"/>
  <c r="I8" i="2"/>
  <c r="J3" i="2"/>
  <c r="K3" i="2"/>
  <c r="K6" i="2"/>
  <c r="L3" i="2"/>
  <c r="M3" i="2"/>
  <c r="M6" i="2"/>
  <c r="N3" i="2"/>
  <c r="N4" i="2"/>
  <c r="O3" i="2"/>
  <c r="O6" i="2"/>
  <c r="O8" i="2"/>
  <c r="E4" i="2"/>
  <c r="I4" i="2"/>
  <c r="K4" i="2"/>
  <c r="L4" i="2"/>
  <c r="M4" i="2"/>
  <c r="B5" i="2"/>
  <c r="B7" i="2"/>
  <c r="E5" i="2"/>
  <c r="H5" i="2"/>
  <c r="H7" i="2"/>
  <c r="I5" i="2"/>
  <c r="I7" i="2"/>
  <c r="J5" i="2"/>
  <c r="J7" i="2"/>
  <c r="K5" i="2"/>
  <c r="K7" i="2"/>
  <c r="L5" i="2"/>
  <c r="B6" i="2"/>
  <c r="B8" i="2"/>
  <c r="D6" i="2"/>
  <c r="D8" i="2"/>
  <c r="L6" i="2"/>
  <c r="L8" i="2"/>
  <c r="N6" i="2"/>
  <c r="N8" i="2"/>
  <c r="E7" i="2"/>
  <c r="L7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D16" i="2"/>
  <c r="F16" i="2"/>
  <c r="G16" i="2"/>
  <c r="H16" i="2"/>
  <c r="I16" i="2"/>
  <c r="J16" i="2"/>
  <c r="K16" i="2"/>
  <c r="L16" i="2"/>
  <c r="M16" i="2"/>
  <c r="N16" i="2"/>
  <c r="O16" i="2"/>
  <c r="C17" i="2"/>
  <c r="F17" i="2"/>
  <c r="G17" i="2"/>
  <c r="H17" i="2"/>
  <c r="I17" i="2"/>
  <c r="P17" i="2"/>
  <c r="K17" i="2"/>
  <c r="M17" i="2"/>
  <c r="N17" i="2"/>
  <c r="O17" i="2"/>
  <c r="B18" i="2"/>
  <c r="D18" i="2"/>
  <c r="E18" i="2"/>
  <c r="F18" i="2"/>
  <c r="G18" i="2"/>
  <c r="H18" i="2"/>
  <c r="J18" i="2"/>
  <c r="K18" i="2"/>
  <c r="L18" i="2"/>
  <c r="M18" i="2"/>
  <c r="N18" i="2"/>
  <c r="O18" i="2"/>
  <c r="B19" i="2"/>
  <c r="E19" i="2"/>
  <c r="F19" i="2"/>
  <c r="H19" i="2"/>
  <c r="I19" i="2"/>
  <c r="K19" i="2"/>
  <c r="L19" i="2"/>
  <c r="M19" i="2"/>
  <c r="N19" i="2"/>
  <c r="O19" i="2"/>
  <c r="B20" i="2"/>
  <c r="D20" i="2"/>
  <c r="E20" i="2"/>
  <c r="F20" i="2"/>
  <c r="H20" i="2"/>
  <c r="I20" i="2"/>
  <c r="J20" i="2"/>
  <c r="K20" i="2"/>
  <c r="L20" i="2"/>
  <c r="M20" i="2"/>
  <c r="N20" i="2"/>
  <c r="O20" i="2"/>
  <c r="B21" i="2"/>
  <c r="C21" i="2"/>
  <c r="D21" i="2"/>
  <c r="E21" i="2"/>
  <c r="G21" i="2"/>
  <c r="H21" i="2"/>
  <c r="J21" i="2"/>
  <c r="K21" i="2"/>
  <c r="L21" i="2"/>
  <c r="M21" i="2"/>
  <c r="N21" i="2"/>
  <c r="O21" i="2"/>
  <c r="B22" i="2"/>
  <c r="E22" i="2"/>
  <c r="F22" i="2"/>
  <c r="G22" i="2"/>
  <c r="I22" i="2"/>
  <c r="J22" i="2"/>
  <c r="K22" i="2"/>
  <c r="L22" i="2"/>
  <c r="M22" i="2"/>
  <c r="N22" i="2"/>
  <c r="O22" i="2"/>
  <c r="K26" i="2"/>
  <c r="K44" i="2"/>
  <c r="B35" i="2"/>
  <c r="B36" i="2"/>
  <c r="F26" i="2"/>
  <c r="F44" i="2"/>
  <c r="J26" i="2"/>
  <c r="J44" i="2"/>
  <c r="E26" i="2"/>
  <c r="E44" i="2"/>
  <c r="D26" i="2"/>
  <c r="D44" i="2"/>
  <c r="G26" i="2"/>
  <c r="G44" i="2"/>
  <c r="C26" i="2"/>
  <c r="C44" i="2"/>
  <c r="B26" i="2"/>
  <c r="K31" i="2"/>
  <c r="M35" i="2"/>
  <c r="M36" i="2"/>
  <c r="H35" i="2"/>
  <c r="I44" i="2"/>
  <c r="J35" i="2"/>
  <c r="K35" i="2"/>
  <c r="L35" i="2"/>
  <c r="N35" i="2"/>
  <c r="O35" i="2"/>
  <c r="J36" i="2"/>
  <c r="K36" i="2"/>
  <c r="L36" i="2"/>
  <c r="N36" i="2"/>
  <c r="O36" i="2"/>
  <c r="O44" i="2"/>
  <c r="N26" i="2"/>
  <c r="N44" i="2"/>
  <c r="I26" i="2"/>
  <c r="H26" i="2"/>
  <c r="O484" i="5"/>
  <c r="P484" i="5"/>
  <c r="D373" i="5"/>
  <c r="E373" i="5"/>
  <c r="F373" i="5"/>
  <c r="G373" i="5"/>
  <c r="H373" i="5"/>
  <c r="I373" i="5"/>
  <c r="J373" i="5"/>
  <c r="K373" i="5"/>
  <c r="K374" i="5"/>
  <c r="L373" i="5"/>
  <c r="L374" i="5"/>
  <c r="M373" i="5"/>
  <c r="M374" i="5"/>
  <c r="N373" i="5"/>
  <c r="N374" i="5"/>
  <c r="O373" i="5"/>
  <c r="O374" i="5"/>
  <c r="P373" i="5"/>
  <c r="D374" i="5"/>
  <c r="E374" i="5"/>
  <c r="F374" i="5"/>
  <c r="G374" i="5"/>
  <c r="H374" i="5"/>
  <c r="I374" i="5"/>
  <c r="J374" i="5"/>
  <c r="P374" i="5"/>
  <c r="C233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O15" i="5"/>
  <c r="O13" i="5"/>
  <c r="O17" i="5"/>
  <c r="P15" i="5"/>
  <c r="P13" i="5"/>
  <c r="C17" i="5"/>
  <c r="D17" i="5"/>
  <c r="E17" i="5"/>
  <c r="F17" i="5"/>
  <c r="G17" i="5"/>
  <c r="H17" i="5"/>
  <c r="I17" i="5"/>
  <c r="J17" i="5"/>
  <c r="K17" i="5"/>
  <c r="L17" i="5"/>
  <c r="M17" i="5"/>
  <c r="N17" i="5"/>
  <c r="P17" i="5"/>
  <c r="C20" i="5"/>
  <c r="C26" i="5"/>
  <c r="C119" i="5"/>
  <c r="D20" i="5"/>
  <c r="E20" i="5"/>
  <c r="F20" i="5"/>
  <c r="G20" i="5"/>
  <c r="H20" i="5"/>
  <c r="I20" i="5"/>
  <c r="J20" i="5"/>
  <c r="J26" i="5"/>
  <c r="K20" i="5"/>
  <c r="K26" i="5"/>
  <c r="K119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I26" i="5"/>
  <c r="J23" i="5"/>
  <c r="K23" i="5"/>
  <c r="L23" i="5"/>
  <c r="M23" i="5"/>
  <c r="N23" i="5"/>
  <c r="O23" i="5"/>
  <c r="P23" i="5"/>
  <c r="O24" i="5"/>
  <c r="P24" i="5"/>
  <c r="M26" i="5"/>
  <c r="M119" i="5"/>
  <c r="P35" i="5"/>
  <c r="C45" i="5"/>
  <c r="D45" i="5"/>
  <c r="E45" i="5"/>
  <c r="F45" i="5"/>
  <c r="G45" i="5"/>
  <c r="H45" i="5"/>
  <c r="I45" i="5"/>
  <c r="I99" i="5"/>
  <c r="R97" i="6"/>
  <c r="J45" i="5"/>
  <c r="K45" i="5"/>
  <c r="L45" i="5"/>
  <c r="M45" i="5"/>
  <c r="N45" i="5"/>
  <c r="O45" i="5"/>
  <c r="P45" i="5"/>
  <c r="C48" i="5"/>
  <c r="C57" i="5"/>
  <c r="D48" i="5"/>
  <c r="E48" i="5"/>
  <c r="E57" i="5"/>
  <c r="F48" i="5"/>
  <c r="G48" i="5"/>
  <c r="H48" i="5"/>
  <c r="H57" i="5"/>
  <c r="I48" i="5"/>
  <c r="J48" i="5"/>
  <c r="K48" i="5"/>
  <c r="L48" i="5"/>
  <c r="M48" i="5"/>
  <c r="M57" i="5"/>
  <c r="N48" i="5"/>
  <c r="N57" i="5"/>
  <c r="P49" i="6"/>
  <c r="O48" i="5"/>
  <c r="P48" i="5"/>
  <c r="P57" i="5"/>
  <c r="C49" i="5"/>
  <c r="D49" i="5"/>
  <c r="E49" i="5"/>
  <c r="F49" i="5"/>
  <c r="G49" i="5"/>
  <c r="G58" i="5"/>
  <c r="H49" i="5"/>
  <c r="I49" i="5"/>
  <c r="J49" i="5"/>
  <c r="J58" i="5"/>
  <c r="K49" i="5"/>
  <c r="L49" i="5"/>
  <c r="M49" i="5"/>
  <c r="M58" i="5"/>
  <c r="N49" i="5"/>
  <c r="N58" i="5"/>
  <c r="O49" i="5"/>
  <c r="O58" i="5"/>
  <c r="P49" i="5"/>
  <c r="C50" i="5"/>
  <c r="D50" i="5"/>
  <c r="D59" i="5"/>
  <c r="E50" i="5"/>
  <c r="F50" i="5"/>
  <c r="G50" i="5"/>
  <c r="G59" i="5"/>
  <c r="H50" i="5"/>
  <c r="I50" i="5"/>
  <c r="I59" i="5"/>
  <c r="J50" i="5"/>
  <c r="K50" i="5"/>
  <c r="L50" i="5"/>
  <c r="L59" i="5"/>
  <c r="M50" i="5"/>
  <c r="N50" i="5"/>
  <c r="O50" i="5"/>
  <c r="P50" i="5"/>
  <c r="D51" i="5"/>
  <c r="D60" i="5"/>
  <c r="E51" i="5"/>
  <c r="E60" i="5"/>
  <c r="F51" i="5"/>
  <c r="G51" i="5"/>
  <c r="G60" i="5"/>
  <c r="H51" i="5"/>
  <c r="I51" i="5"/>
  <c r="J51" i="5"/>
  <c r="K51" i="5"/>
  <c r="L51" i="5"/>
  <c r="L60" i="5"/>
  <c r="M51" i="5"/>
  <c r="N51" i="5"/>
  <c r="O51" i="5"/>
  <c r="O60" i="5"/>
  <c r="P51" i="5"/>
  <c r="O52" i="5"/>
  <c r="P52" i="5"/>
  <c r="P61" i="5"/>
  <c r="P54" i="5"/>
  <c r="D57" i="5"/>
  <c r="F57" i="5"/>
  <c r="G57" i="5"/>
  <c r="I57" i="5"/>
  <c r="J57" i="5"/>
  <c r="S49" i="6"/>
  <c r="K57" i="5"/>
  <c r="L57" i="5"/>
  <c r="O57" i="5"/>
  <c r="C58" i="5"/>
  <c r="D58" i="5"/>
  <c r="E58" i="5"/>
  <c r="F58" i="5"/>
  <c r="H58" i="5"/>
  <c r="I58" i="5"/>
  <c r="K58" i="5"/>
  <c r="L58" i="5"/>
  <c r="P58" i="5"/>
  <c r="C59" i="5"/>
  <c r="E59" i="5"/>
  <c r="F59" i="5"/>
  <c r="H59" i="5"/>
  <c r="J59" i="5"/>
  <c r="K59" i="5"/>
  <c r="M59" i="5"/>
  <c r="N59" i="5"/>
  <c r="O59" i="5"/>
  <c r="Q51" i="6"/>
  <c r="P59" i="5"/>
  <c r="F60" i="5"/>
  <c r="H60" i="5"/>
  <c r="I60" i="5"/>
  <c r="J60" i="5"/>
  <c r="K60" i="5"/>
  <c r="M60" i="5"/>
  <c r="V52" i="6"/>
  <c r="N60" i="5"/>
  <c r="P60" i="5"/>
  <c r="O61" i="5"/>
  <c r="F63" i="5"/>
  <c r="G63" i="5"/>
  <c r="H63" i="5"/>
  <c r="J59" i="6"/>
  <c r="L63" i="5"/>
  <c r="N63" i="5"/>
  <c r="O63" i="5"/>
  <c r="P63" i="5"/>
  <c r="O72" i="5"/>
  <c r="P72" i="5"/>
  <c r="P81" i="5"/>
  <c r="C84" i="5"/>
  <c r="D84" i="5"/>
  <c r="E84" i="5"/>
  <c r="F84" i="5"/>
  <c r="G84" i="5"/>
  <c r="H84" i="5"/>
  <c r="J67" i="6"/>
  <c r="I84" i="5"/>
  <c r="J84" i="5"/>
  <c r="K84" i="5"/>
  <c r="L84" i="5"/>
  <c r="M84" i="5"/>
  <c r="N84" i="5"/>
  <c r="P67" i="6"/>
  <c r="C85" i="5"/>
  <c r="D85" i="5"/>
  <c r="F68" i="6"/>
  <c r="E85" i="5"/>
  <c r="F85" i="5"/>
  <c r="G85" i="5"/>
  <c r="H85" i="5"/>
  <c r="I85" i="5"/>
  <c r="J85" i="5"/>
  <c r="K85" i="5"/>
  <c r="T68" i="6"/>
  <c r="L85" i="5"/>
  <c r="N68" i="6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I70" i="6"/>
  <c r="H87" i="5"/>
  <c r="I87" i="5"/>
  <c r="J87" i="5"/>
  <c r="K87" i="5"/>
  <c r="L87" i="5"/>
  <c r="M87" i="5"/>
  <c r="N87" i="5"/>
  <c r="W70" i="6"/>
  <c r="O87" i="5"/>
  <c r="Q70" i="6"/>
  <c r="P87" i="5"/>
  <c r="C90" i="5"/>
  <c r="D90" i="5"/>
  <c r="E90" i="5"/>
  <c r="F90" i="5"/>
  <c r="G90" i="5"/>
  <c r="H90" i="5"/>
  <c r="J77" i="6"/>
  <c r="J90" i="5"/>
  <c r="S77" i="6"/>
  <c r="K90" i="5"/>
  <c r="L90" i="5"/>
  <c r="M90" i="5"/>
  <c r="C93" i="5"/>
  <c r="D93" i="5"/>
  <c r="F84" i="6"/>
  <c r="E93" i="5"/>
  <c r="F93" i="5"/>
  <c r="G93" i="5"/>
  <c r="H93" i="5"/>
  <c r="I93" i="5"/>
  <c r="J93" i="5"/>
  <c r="K93" i="5"/>
  <c r="L93" i="5"/>
  <c r="U84" i="6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J86" i="6"/>
  <c r="I95" i="5"/>
  <c r="R86" i="6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S85" i="6"/>
  <c r="K96" i="5"/>
  <c r="T85" i="6"/>
  <c r="L96" i="5"/>
  <c r="U85" i="6"/>
  <c r="M96" i="5"/>
  <c r="N96" i="5"/>
  <c r="O96" i="5"/>
  <c r="P96" i="5"/>
  <c r="C97" i="5"/>
  <c r="D97" i="5"/>
  <c r="F87" i="6"/>
  <c r="E97" i="5"/>
  <c r="G87" i="6"/>
  <c r="F97" i="5"/>
  <c r="H87" i="6"/>
  <c r="G97" i="5"/>
  <c r="H97" i="5"/>
  <c r="I97" i="5"/>
  <c r="J97" i="5"/>
  <c r="K97" i="5"/>
  <c r="L97" i="5"/>
  <c r="U87" i="6"/>
  <c r="M97" i="5"/>
  <c r="V87" i="6"/>
  <c r="N97" i="5"/>
  <c r="W87" i="6"/>
  <c r="O97" i="5"/>
  <c r="P97" i="5"/>
  <c r="C99" i="5"/>
  <c r="D99" i="5"/>
  <c r="E99" i="5"/>
  <c r="F99" i="5"/>
  <c r="H97" i="6"/>
  <c r="G99" i="5"/>
  <c r="I97" i="6"/>
  <c r="H99" i="5"/>
  <c r="J97" i="6"/>
  <c r="L99" i="5"/>
  <c r="M99" i="5"/>
  <c r="N99" i="5"/>
  <c r="W97" i="6"/>
  <c r="O99" i="5"/>
  <c r="P99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P117" i="5"/>
  <c r="I119" i="5"/>
  <c r="J119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O159" i="5"/>
  <c r="P159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P247" i="5"/>
  <c r="P248" i="5"/>
  <c r="P271" i="5"/>
  <c r="P272" i="5"/>
  <c r="P170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95" i="5"/>
  <c r="D195" i="5"/>
  <c r="E195" i="5"/>
  <c r="F195" i="5"/>
  <c r="H108" i="6"/>
  <c r="G195" i="5"/>
  <c r="H195" i="5"/>
  <c r="I195" i="5"/>
  <c r="I196" i="5"/>
  <c r="J195" i="5"/>
  <c r="J196" i="5"/>
  <c r="K195" i="5"/>
  <c r="L195" i="5"/>
  <c r="M195" i="5"/>
  <c r="N195" i="5"/>
  <c r="O195" i="5"/>
  <c r="P195" i="5"/>
  <c r="C196" i="5"/>
  <c r="G196" i="5"/>
  <c r="H196" i="5"/>
  <c r="K196" i="5"/>
  <c r="N196" i="5"/>
  <c r="O196" i="5"/>
  <c r="P19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C221" i="5"/>
  <c r="C222" i="5"/>
  <c r="D221" i="5"/>
  <c r="D222" i="5"/>
  <c r="E221" i="5"/>
  <c r="F221" i="5"/>
  <c r="G221" i="5"/>
  <c r="H221" i="5"/>
  <c r="H223" i="5"/>
  <c r="I221" i="5"/>
  <c r="I223" i="5"/>
  <c r="J221" i="5"/>
  <c r="K221" i="5"/>
  <c r="K222" i="5"/>
  <c r="L221" i="5"/>
  <c r="L222" i="5"/>
  <c r="M221" i="5"/>
  <c r="N221" i="5"/>
  <c r="O221" i="5"/>
  <c r="P221" i="5"/>
  <c r="P223" i="5"/>
  <c r="E222" i="5"/>
  <c r="H222" i="5"/>
  <c r="I222" i="5"/>
  <c r="J222" i="5"/>
  <c r="M222" i="5"/>
  <c r="P222" i="5"/>
  <c r="C223" i="5"/>
  <c r="D223" i="5"/>
  <c r="E223" i="5"/>
  <c r="J223" i="5"/>
  <c r="K223" i="5"/>
  <c r="L223" i="5"/>
  <c r="M22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40" i="5"/>
  <c r="D240" i="5"/>
  <c r="E240" i="5"/>
  <c r="E248" i="5"/>
  <c r="F240" i="5"/>
  <c r="G240" i="5"/>
  <c r="G272" i="5"/>
  <c r="H240" i="5"/>
  <c r="I240" i="5"/>
  <c r="J240" i="5"/>
  <c r="J272" i="5"/>
  <c r="K240" i="5"/>
  <c r="L240" i="5"/>
  <c r="L248" i="5"/>
  <c r="M240" i="5"/>
  <c r="M248" i="5"/>
  <c r="N240" i="5"/>
  <c r="O240" i="5"/>
  <c r="O272" i="5"/>
  <c r="P240" i="5"/>
  <c r="C248" i="5"/>
  <c r="F248" i="5"/>
  <c r="J248" i="5"/>
  <c r="K248" i="5"/>
  <c r="N248" i="5"/>
  <c r="C255" i="5"/>
  <c r="C256" i="5"/>
  <c r="D255" i="5"/>
  <c r="D256" i="5"/>
  <c r="E255" i="5"/>
  <c r="E256" i="5"/>
  <c r="F255" i="5"/>
  <c r="G255" i="5"/>
  <c r="H255" i="5"/>
  <c r="H256" i="5"/>
  <c r="I255" i="5"/>
  <c r="J255" i="5"/>
  <c r="K255" i="5"/>
  <c r="K256" i="5"/>
  <c r="L255" i="5"/>
  <c r="L256" i="5"/>
  <c r="M255" i="5"/>
  <c r="M256" i="5"/>
  <c r="N255" i="5"/>
  <c r="O255" i="5"/>
  <c r="P255" i="5"/>
  <c r="P256" i="5"/>
  <c r="F256" i="5"/>
  <c r="G256" i="5"/>
  <c r="J256" i="5"/>
  <c r="N256" i="5"/>
  <c r="O256" i="5"/>
  <c r="C263" i="5"/>
  <c r="D263" i="5"/>
  <c r="D264" i="5"/>
  <c r="E263" i="5"/>
  <c r="E264" i="5"/>
  <c r="F263" i="5"/>
  <c r="G263" i="5"/>
  <c r="H263" i="5"/>
  <c r="H264" i="5"/>
  <c r="I263" i="5"/>
  <c r="I264" i="5"/>
  <c r="J263" i="5"/>
  <c r="K263" i="5"/>
  <c r="L263" i="5"/>
  <c r="L264" i="5"/>
  <c r="M263" i="5"/>
  <c r="M264" i="5"/>
  <c r="N263" i="5"/>
  <c r="O263" i="5"/>
  <c r="P263" i="5"/>
  <c r="P264" i="5"/>
  <c r="C264" i="5"/>
  <c r="F264" i="5"/>
  <c r="J264" i="5"/>
  <c r="K264" i="5"/>
  <c r="N264" i="5"/>
  <c r="C272" i="5"/>
  <c r="D272" i="5"/>
  <c r="E272" i="5"/>
  <c r="F272" i="5"/>
  <c r="K272" i="5"/>
  <c r="L272" i="5"/>
  <c r="M272" i="5"/>
  <c r="N272" i="5"/>
  <c r="C279" i="5"/>
  <c r="C280" i="5"/>
  <c r="D279" i="5"/>
  <c r="E279" i="5"/>
  <c r="E280" i="5"/>
  <c r="F279" i="5"/>
  <c r="F280" i="5"/>
  <c r="G279" i="5"/>
  <c r="G280" i="5"/>
  <c r="H279" i="5"/>
  <c r="I279" i="5"/>
  <c r="J279" i="5"/>
  <c r="J280" i="5"/>
  <c r="K279" i="5"/>
  <c r="K280" i="5"/>
  <c r="L279" i="5"/>
  <c r="M279" i="5"/>
  <c r="M280" i="5"/>
  <c r="N279" i="5"/>
  <c r="N280" i="5"/>
  <c r="O279" i="5"/>
  <c r="O280" i="5"/>
  <c r="P279" i="5"/>
  <c r="D280" i="5"/>
  <c r="H280" i="5"/>
  <c r="I280" i="5"/>
  <c r="L280" i="5"/>
  <c r="P280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O294" i="5"/>
  <c r="Q126" i="6"/>
  <c r="P294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C329" i="5"/>
  <c r="C338" i="5"/>
  <c r="D329" i="5"/>
  <c r="E329" i="5"/>
  <c r="F329" i="5"/>
  <c r="G329" i="5"/>
  <c r="H329" i="5"/>
  <c r="H338" i="5"/>
  <c r="I329" i="5"/>
  <c r="I338" i="5"/>
  <c r="J329" i="5"/>
  <c r="K329" i="5"/>
  <c r="K338" i="5"/>
  <c r="L329" i="5"/>
  <c r="L338" i="5"/>
  <c r="M329" i="5"/>
  <c r="M338" i="5"/>
  <c r="N329" i="5"/>
  <c r="O329" i="5"/>
  <c r="P329" i="5"/>
  <c r="P338" i="5"/>
  <c r="P337" i="5"/>
  <c r="D338" i="5"/>
  <c r="E338" i="5"/>
  <c r="F338" i="5"/>
  <c r="G338" i="5"/>
  <c r="J338" i="5"/>
  <c r="N338" i="5"/>
  <c r="O338" i="5"/>
  <c r="P344" i="5"/>
  <c r="P345" i="5"/>
  <c r="C354" i="5"/>
  <c r="E354" i="5"/>
  <c r="G354" i="5"/>
  <c r="I354" i="5"/>
  <c r="C373" i="5"/>
  <c r="C37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O394" i="5"/>
  <c r="P394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D480" i="5"/>
  <c r="E480" i="5"/>
  <c r="H480" i="5"/>
  <c r="I480" i="5"/>
  <c r="J480" i="5"/>
  <c r="K480" i="5"/>
  <c r="L480" i="5"/>
  <c r="M480" i="5"/>
  <c r="P490" i="5"/>
  <c r="O504" i="5"/>
  <c r="P504" i="5"/>
  <c r="P505" i="5"/>
  <c r="P506" i="5"/>
  <c r="P507" i="5"/>
  <c r="P508" i="5"/>
  <c r="D509" i="5"/>
  <c r="E509" i="5"/>
  <c r="G509" i="5"/>
  <c r="H509" i="5"/>
  <c r="I509" i="5"/>
  <c r="J509" i="5"/>
  <c r="K509" i="5"/>
  <c r="M509" i="5"/>
  <c r="N509" i="5"/>
  <c r="O509" i="5"/>
  <c r="P509" i="5"/>
  <c r="P510" i="5"/>
  <c r="S136" i="6"/>
  <c r="T136" i="6"/>
  <c r="T141" i="6"/>
  <c r="U136" i="6"/>
  <c r="V136" i="6"/>
  <c r="W136" i="6"/>
  <c r="S137" i="6"/>
  <c r="T137" i="6"/>
  <c r="U137" i="6"/>
  <c r="V137" i="6"/>
  <c r="V141" i="6"/>
  <c r="W137" i="6"/>
  <c r="R137" i="6"/>
  <c r="R141" i="6"/>
  <c r="R136" i="6"/>
  <c r="F136" i="6"/>
  <c r="F141" i="6"/>
  <c r="G136" i="6"/>
  <c r="H136" i="6"/>
  <c r="H141" i="6"/>
  <c r="I136" i="6"/>
  <c r="J136" i="6"/>
  <c r="K136" i="6"/>
  <c r="L136" i="6"/>
  <c r="L141" i="6"/>
  <c r="M136" i="6"/>
  <c r="N136" i="6"/>
  <c r="O136" i="6"/>
  <c r="O141" i="6"/>
  <c r="P136" i="6"/>
  <c r="P141" i="6"/>
  <c r="Q136" i="6"/>
  <c r="F137" i="6"/>
  <c r="G137" i="6"/>
  <c r="H137" i="6"/>
  <c r="I137" i="6"/>
  <c r="J137" i="6"/>
  <c r="K137" i="6"/>
  <c r="L137" i="6"/>
  <c r="M137" i="6"/>
  <c r="N137" i="6"/>
  <c r="N141" i="6"/>
  <c r="O137" i="6"/>
  <c r="P137" i="6"/>
  <c r="Q137" i="6"/>
  <c r="E136" i="6"/>
  <c r="E137" i="6"/>
  <c r="S123" i="6"/>
  <c r="T123" i="6"/>
  <c r="U123" i="6"/>
  <c r="V123" i="6"/>
  <c r="W123" i="6"/>
  <c r="S124" i="6"/>
  <c r="T124" i="6"/>
  <c r="U124" i="6"/>
  <c r="V124" i="6"/>
  <c r="W124" i="6"/>
  <c r="S125" i="6"/>
  <c r="T125" i="6"/>
  <c r="U125" i="6"/>
  <c r="V125" i="6"/>
  <c r="W125" i="6"/>
  <c r="W131" i="6"/>
  <c r="S126" i="6"/>
  <c r="T126" i="6"/>
  <c r="U126" i="6"/>
  <c r="V126" i="6"/>
  <c r="W126" i="6"/>
  <c r="S127" i="6"/>
  <c r="S131" i="6"/>
  <c r="T127" i="6"/>
  <c r="U127" i="6"/>
  <c r="V127" i="6"/>
  <c r="W127" i="6"/>
  <c r="S128" i="6"/>
  <c r="T128" i="6"/>
  <c r="U128" i="6"/>
  <c r="V128" i="6"/>
  <c r="W128" i="6"/>
  <c r="R128" i="6"/>
  <c r="R127" i="6"/>
  <c r="R126" i="6"/>
  <c r="R125" i="6"/>
  <c r="R124" i="6"/>
  <c r="R123" i="6"/>
  <c r="F123" i="6"/>
  <c r="F131" i="6"/>
  <c r="G123" i="6"/>
  <c r="H123" i="6"/>
  <c r="H131" i="6"/>
  <c r="I123" i="6"/>
  <c r="J123" i="6"/>
  <c r="K123" i="6"/>
  <c r="L123" i="6"/>
  <c r="L131" i="6"/>
  <c r="M123" i="6"/>
  <c r="N123" i="6"/>
  <c r="N131" i="6"/>
  <c r="O123" i="6"/>
  <c r="P123" i="6"/>
  <c r="P131" i="6"/>
  <c r="Q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F126" i="6"/>
  <c r="G126" i="6"/>
  <c r="H126" i="6"/>
  <c r="I126" i="6"/>
  <c r="J126" i="6"/>
  <c r="K126" i="6"/>
  <c r="L126" i="6"/>
  <c r="M126" i="6"/>
  <c r="N126" i="6"/>
  <c r="O126" i="6"/>
  <c r="P126" i="6"/>
  <c r="F127" i="6"/>
  <c r="G127" i="6"/>
  <c r="H127" i="6"/>
  <c r="I127" i="6"/>
  <c r="J127" i="6"/>
  <c r="J131" i="6"/>
  <c r="K127" i="6"/>
  <c r="L127" i="6"/>
  <c r="M127" i="6"/>
  <c r="N127" i="6"/>
  <c r="O127" i="6"/>
  <c r="P127" i="6"/>
  <c r="Q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E123" i="6"/>
  <c r="E124" i="6"/>
  <c r="E125" i="6"/>
  <c r="E126" i="6"/>
  <c r="E127" i="6"/>
  <c r="E128" i="6"/>
  <c r="F112" i="6"/>
  <c r="G112" i="6"/>
  <c r="H112" i="6"/>
  <c r="H116" i="6"/>
  <c r="H412" i="6"/>
  <c r="I112" i="6"/>
  <c r="I116" i="6"/>
  <c r="J112" i="6"/>
  <c r="J116" i="6"/>
  <c r="K112" i="6"/>
  <c r="L112" i="6"/>
  <c r="M112" i="6"/>
  <c r="M116" i="6"/>
  <c r="M412" i="6"/>
  <c r="N112" i="6"/>
  <c r="O112" i="6"/>
  <c r="P112" i="6"/>
  <c r="P116" i="6"/>
  <c r="P412" i="6"/>
  <c r="Q112" i="6"/>
  <c r="R112" i="6"/>
  <c r="S112" i="6"/>
  <c r="T112" i="6"/>
  <c r="U112" i="6"/>
  <c r="V112" i="6"/>
  <c r="W112" i="6"/>
  <c r="F113" i="6"/>
  <c r="G113" i="6"/>
  <c r="H113" i="6"/>
  <c r="I113" i="6"/>
  <c r="J113" i="6"/>
  <c r="J412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R116" i="6"/>
  <c r="R412" i="6"/>
  <c r="S114" i="6"/>
  <c r="T114" i="6"/>
  <c r="U114" i="6"/>
  <c r="V114" i="6"/>
  <c r="W114" i="6"/>
  <c r="E112" i="6"/>
  <c r="E113" i="6"/>
  <c r="E114" i="6"/>
  <c r="W108" i="6"/>
  <c r="T108" i="6"/>
  <c r="S108" i="6"/>
  <c r="R108" i="6"/>
  <c r="J108" i="6"/>
  <c r="I108" i="6"/>
  <c r="K108" i="6"/>
  <c r="L108" i="6"/>
  <c r="M108" i="6"/>
  <c r="N108" i="6"/>
  <c r="O108" i="6"/>
  <c r="P108" i="6"/>
  <c r="Q108" i="6"/>
  <c r="E108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E102" i="6"/>
  <c r="E103" i="6"/>
  <c r="E104" i="6"/>
  <c r="E105" i="6"/>
  <c r="E106" i="6"/>
  <c r="V95" i="6"/>
  <c r="U95" i="6"/>
  <c r="T95" i="6"/>
  <c r="S95" i="6"/>
  <c r="R95" i="6"/>
  <c r="J95" i="6"/>
  <c r="G95" i="6"/>
  <c r="F95" i="6"/>
  <c r="K95" i="6"/>
  <c r="L95" i="6"/>
  <c r="M95" i="6"/>
  <c r="N95" i="6"/>
  <c r="O95" i="6"/>
  <c r="P95" i="6"/>
  <c r="Q95" i="6"/>
  <c r="E95" i="6"/>
  <c r="V97" i="6"/>
  <c r="U97" i="6"/>
  <c r="G97" i="6"/>
  <c r="F97" i="6"/>
  <c r="K97" i="6"/>
  <c r="L97" i="6"/>
  <c r="M97" i="6"/>
  <c r="N97" i="6"/>
  <c r="O97" i="6"/>
  <c r="P97" i="6"/>
  <c r="Q97" i="6"/>
  <c r="E97" i="6"/>
  <c r="V92" i="6"/>
  <c r="U92" i="6"/>
  <c r="T92" i="6"/>
  <c r="S92" i="6"/>
  <c r="R92" i="6"/>
  <c r="J92" i="6"/>
  <c r="G92" i="6"/>
  <c r="F92" i="6"/>
  <c r="K92" i="6"/>
  <c r="L92" i="6"/>
  <c r="M92" i="6"/>
  <c r="N92" i="6"/>
  <c r="O92" i="6"/>
  <c r="P92" i="6"/>
  <c r="Q92" i="6"/>
  <c r="W86" i="6"/>
  <c r="V86" i="6"/>
  <c r="U86" i="6"/>
  <c r="T87" i="6"/>
  <c r="T86" i="6"/>
  <c r="S87" i="6"/>
  <c r="S86" i="6"/>
  <c r="R87" i="6"/>
  <c r="J87" i="6"/>
  <c r="I87" i="6"/>
  <c r="I86" i="6"/>
  <c r="H86" i="6"/>
  <c r="G86" i="6"/>
  <c r="F86" i="6"/>
  <c r="K86" i="6"/>
  <c r="L86" i="6"/>
  <c r="M86" i="6"/>
  <c r="N86" i="6"/>
  <c r="O86" i="6"/>
  <c r="P86" i="6"/>
  <c r="Q86" i="6"/>
  <c r="K87" i="6"/>
  <c r="L87" i="6"/>
  <c r="M87" i="6"/>
  <c r="N87" i="6"/>
  <c r="O87" i="6"/>
  <c r="P87" i="6"/>
  <c r="Q87" i="6"/>
  <c r="W85" i="6"/>
  <c r="V85" i="6"/>
  <c r="R85" i="6"/>
  <c r="J85" i="6"/>
  <c r="I85" i="6"/>
  <c r="H85" i="6"/>
  <c r="G85" i="6"/>
  <c r="F85" i="6"/>
  <c r="Q85" i="6"/>
  <c r="W45" i="6"/>
  <c r="V45" i="6"/>
  <c r="U45" i="6"/>
  <c r="T45" i="6"/>
  <c r="S45" i="6"/>
  <c r="J45" i="6"/>
  <c r="I45" i="6"/>
  <c r="H45" i="6"/>
  <c r="G45" i="6"/>
  <c r="K45" i="6"/>
  <c r="L45" i="6"/>
  <c r="N45" i="6"/>
  <c r="O45" i="6"/>
  <c r="P45" i="6"/>
  <c r="W38" i="6"/>
  <c r="W41" i="6"/>
  <c r="V38" i="6"/>
  <c r="U38" i="6"/>
  <c r="U41" i="6"/>
  <c r="T38" i="6"/>
  <c r="T41" i="6"/>
  <c r="S38" i="6"/>
  <c r="S41" i="6"/>
  <c r="R38" i="6"/>
  <c r="J38" i="6"/>
  <c r="I38" i="6"/>
  <c r="H38" i="6"/>
  <c r="G38" i="6"/>
  <c r="F38" i="6"/>
  <c r="W31" i="6"/>
  <c r="V31" i="6"/>
  <c r="U31" i="6"/>
  <c r="T31" i="6"/>
  <c r="S31" i="6"/>
  <c r="R31" i="6"/>
  <c r="J31" i="6"/>
  <c r="I31" i="6"/>
  <c r="H31" i="6"/>
  <c r="G31" i="6"/>
  <c r="F31" i="6"/>
  <c r="W30" i="6"/>
  <c r="W34" i="6"/>
  <c r="V30" i="6"/>
  <c r="U30" i="6"/>
  <c r="T30" i="6"/>
  <c r="S30" i="6"/>
  <c r="R30" i="6"/>
  <c r="J30" i="6"/>
  <c r="I30" i="6"/>
  <c r="H30" i="6"/>
  <c r="H34" i="6"/>
  <c r="G30" i="6"/>
  <c r="G394" i="6"/>
  <c r="F30" i="6"/>
  <c r="E30" i="6"/>
  <c r="W29" i="6"/>
  <c r="V29" i="6"/>
  <c r="U29" i="6"/>
  <c r="T29" i="6"/>
  <c r="S29" i="6"/>
  <c r="R29" i="6"/>
  <c r="J29" i="6"/>
  <c r="J34" i="6"/>
  <c r="I29" i="6"/>
  <c r="I394" i="6"/>
  <c r="H29" i="6"/>
  <c r="G29" i="6"/>
  <c r="F29" i="6"/>
  <c r="W28" i="6"/>
  <c r="V28" i="6"/>
  <c r="V393" i="6"/>
  <c r="U28" i="6"/>
  <c r="T28" i="6"/>
  <c r="T393" i="6"/>
  <c r="S28" i="6"/>
  <c r="R28" i="6"/>
  <c r="R393" i="6"/>
  <c r="J28" i="6"/>
  <c r="I28" i="6"/>
  <c r="I393" i="6"/>
  <c r="H28" i="6"/>
  <c r="G28" i="6"/>
  <c r="F28" i="6"/>
  <c r="V77" i="6"/>
  <c r="U77" i="6"/>
  <c r="T77" i="6"/>
  <c r="I77" i="6"/>
  <c r="H77" i="6"/>
  <c r="G77" i="6"/>
  <c r="F77" i="6"/>
  <c r="E77" i="6"/>
  <c r="K77" i="6"/>
  <c r="L77" i="6"/>
  <c r="M77" i="6"/>
  <c r="N77" i="6"/>
  <c r="O77" i="6"/>
  <c r="P77" i="6"/>
  <c r="Q77" i="6"/>
  <c r="W59" i="6"/>
  <c r="U59" i="6"/>
  <c r="I59" i="6"/>
  <c r="H59" i="6"/>
  <c r="K59" i="6"/>
  <c r="L59" i="6"/>
  <c r="M59" i="6"/>
  <c r="O59" i="6"/>
  <c r="P59" i="6"/>
  <c r="E59" i="6"/>
  <c r="W84" i="6"/>
  <c r="V84" i="6"/>
  <c r="T84" i="6"/>
  <c r="S84" i="6"/>
  <c r="R84" i="6"/>
  <c r="J84" i="6"/>
  <c r="I84" i="6"/>
  <c r="H84" i="6"/>
  <c r="G84" i="6"/>
  <c r="K84" i="6"/>
  <c r="L84" i="6"/>
  <c r="M84" i="6"/>
  <c r="N84" i="6"/>
  <c r="O84" i="6"/>
  <c r="P84" i="6"/>
  <c r="Q84" i="6"/>
  <c r="E87" i="6"/>
  <c r="E86" i="6"/>
  <c r="E92" i="6"/>
  <c r="E84" i="6"/>
  <c r="T67" i="6"/>
  <c r="U67" i="6"/>
  <c r="V67" i="6"/>
  <c r="W67" i="6"/>
  <c r="U68" i="6"/>
  <c r="V68" i="6"/>
  <c r="W68" i="6"/>
  <c r="T69" i="6"/>
  <c r="U69" i="6"/>
  <c r="V69" i="6"/>
  <c r="W69" i="6"/>
  <c r="T70" i="6"/>
  <c r="U70" i="6"/>
  <c r="V70" i="6"/>
  <c r="S67" i="6"/>
  <c r="S69" i="6"/>
  <c r="S70" i="6"/>
  <c r="R68" i="6"/>
  <c r="R69" i="6"/>
  <c r="R70" i="6"/>
  <c r="R67" i="6"/>
  <c r="F67" i="6"/>
  <c r="G67" i="6"/>
  <c r="H67" i="6"/>
  <c r="I67" i="6"/>
  <c r="K67" i="6"/>
  <c r="L67" i="6"/>
  <c r="M67" i="6"/>
  <c r="N67" i="6"/>
  <c r="O67" i="6"/>
  <c r="Q67" i="6"/>
  <c r="G68" i="6"/>
  <c r="H68" i="6"/>
  <c r="I68" i="6"/>
  <c r="J68" i="6"/>
  <c r="K68" i="6"/>
  <c r="O68" i="6"/>
  <c r="P68" i="6"/>
  <c r="Q68" i="6"/>
  <c r="F69" i="6"/>
  <c r="G69" i="6"/>
  <c r="H69" i="6"/>
  <c r="I69" i="6"/>
  <c r="J69" i="6"/>
  <c r="K69" i="6"/>
  <c r="L69" i="6"/>
  <c r="M69" i="6"/>
  <c r="N69" i="6"/>
  <c r="O69" i="6"/>
  <c r="P69" i="6"/>
  <c r="Q69" i="6"/>
  <c r="F70" i="6"/>
  <c r="G70" i="6"/>
  <c r="H70" i="6"/>
  <c r="J70" i="6"/>
  <c r="K70" i="6"/>
  <c r="L70" i="6"/>
  <c r="M70" i="6"/>
  <c r="N70" i="6"/>
  <c r="O70" i="6"/>
  <c r="P70" i="6"/>
  <c r="E67" i="6"/>
  <c r="E68" i="6"/>
  <c r="E69" i="6"/>
  <c r="E70" i="6"/>
  <c r="T49" i="6"/>
  <c r="U49" i="6"/>
  <c r="V49" i="6"/>
  <c r="W49" i="6"/>
  <c r="S50" i="6"/>
  <c r="T50" i="6"/>
  <c r="U50" i="6"/>
  <c r="V50" i="6"/>
  <c r="W50" i="6"/>
  <c r="S51" i="6"/>
  <c r="T51" i="6"/>
  <c r="U51" i="6"/>
  <c r="V51" i="6"/>
  <c r="S52" i="6"/>
  <c r="T52" i="6"/>
  <c r="U52" i="6"/>
  <c r="W52" i="6"/>
  <c r="R50" i="6"/>
  <c r="R51" i="6"/>
  <c r="R52" i="6"/>
  <c r="R49" i="6"/>
  <c r="F49" i="6"/>
  <c r="G49" i="6"/>
  <c r="H49" i="6"/>
  <c r="I49" i="6"/>
  <c r="J49" i="6"/>
  <c r="K49" i="6"/>
  <c r="L49" i="6"/>
  <c r="M49" i="6"/>
  <c r="N49" i="6"/>
  <c r="O49" i="6"/>
  <c r="Q49" i="6"/>
  <c r="F50" i="6"/>
  <c r="G50" i="6"/>
  <c r="H50" i="6"/>
  <c r="I50" i="6"/>
  <c r="J50" i="6"/>
  <c r="K50" i="6"/>
  <c r="L50" i="6"/>
  <c r="M50" i="6"/>
  <c r="N50" i="6"/>
  <c r="O50" i="6"/>
  <c r="P50" i="6"/>
  <c r="Q50" i="6"/>
  <c r="F51" i="6"/>
  <c r="G51" i="6"/>
  <c r="H51" i="6"/>
  <c r="I51" i="6"/>
  <c r="J51" i="6"/>
  <c r="K51" i="6"/>
  <c r="L51" i="6"/>
  <c r="M51" i="6"/>
  <c r="N51" i="6"/>
  <c r="O51" i="6"/>
  <c r="F52" i="6"/>
  <c r="G52" i="6"/>
  <c r="H52" i="6"/>
  <c r="I52" i="6"/>
  <c r="J52" i="6"/>
  <c r="K52" i="6"/>
  <c r="L52" i="6"/>
  <c r="M52" i="6"/>
  <c r="N52" i="6"/>
  <c r="O52" i="6"/>
  <c r="P52" i="6"/>
  <c r="Q52" i="6"/>
  <c r="E49" i="6"/>
  <c r="E50" i="6"/>
  <c r="E51" i="6"/>
  <c r="E52" i="6"/>
  <c r="K31" i="6"/>
  <c r="L31" i="6"/>
  <c r="M31" i="6"/>
  <c r="N31" i="6"/>
  <c r="O31" i="6"/>
  <c r="O394" i="6"/>
  <c r="P31" i="6"/>
  <c r="Q31" i="6"/>
  <c r="E31" i="6"/>
  <c r="K29" i="6"/>
  <c r="L29" i="6"/>
  <c r="M29" i="6"/>
  <c r="M394" i="6"/>
  <c r="N29" i="6"/>
  <c r="O29" i="6"/>
  <c r="P29" i="6"/>
  <c r="Q29" i="6"/>
  <c r="E29" i="6"/>
  <c r="E394" i="6"/>
  <c r="Q394" i="6"/>
  <c r="K30" i="6"/>
  <c r="L30" i="6"/>
  <c r="M30" i="6"/>
  <c r="N30" i="6"/>
  <c r="O30" i="6"/>
  <c r="P30" i="6"/>
  <c r="Q30" i="6"/>
  <c r="K38" i="6"/>
  <c r="K41" i="6"/>
  <c r="L38" i="6"/>
  <c r="L41" i="6"/>
  <c r="M38" i="6"/>
  <c r="M41" i="6"/>
  <c r="N38" i="6"/>
  <c r="N41" i="6"/>
  <c r="O38" i="6"/>
  <c r="O41" i="6"/>
  <c r="P38" i="6"/>
  <c r="Q38" i="6"/>
  <c r="E38" i="6"/>
  <c r="E41" i="6"/>
  <c r="K28" i="6"/>
  <c r="K34" i="6"/>
  <c r="K43" i="6"/>
  <c r="L28" i="6"/>
  <c r="M28" i="6"/>
  <c r="N28" i="6"/>
  <c r="O28" i="6"/>
  <c r="P28" i="6"/>
  <c r="Q28" i="6"/>
  <c r="E28" i="6"/>
  <c r="F12" i="6"/>
  <c r="F22" i="6"/>
  <c r="F419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W22" i="6"/>
  <c r="W419" i="6"/>
  <c r="F13" i="6"/>
  <c r="G13" i="6"/>
  <c r="H13" i="6"/>
  <c r="I13" i="6"/>
  <c r="J13" i="6"/>
  <c r="K13" i="6"/>
  <c r="L13" i="6"/>
  <c r="M13" i="6"/>
  <c r="M22" i="6"/>
  <c r="N13" i="6"/>
  <c r="O13" i="6"/>
  <c r="P13" i="6"/>
  <c r="Q13" i="6"/>
  <c r="R13" i="6"/>
  <c r="S13" i="6"/>
  <c r="T13" i="6"/>
  <c r="U13" i="6"/>
  <c r="V13" i="6"/>
  <c r="W13" i="6"/>
  <c r="F14" i="6"/>
  <c r="G14" i="6"/>
  <c r="G22" i="6"/>
  <c r="H14" i="6"/>
  <c r="H22" i="6"/>
  <c r="H419" i="6"/>
  <c r="I14" i="6"/>
  <c r="J14" i="6"/>
  <c r="K14" i="6"/>
  <c r="L14" i="6"/>
  <c r="M14" i="6"/>
  <c r="N14" i="6"/>
  <c r="O14" i="6"/>
  <c r="P14" i="6"/>
  <c r="P22" i="6"/>
  <c r="Q14" i="6"/>
  <c r="R14" i="6"/>
  <c r="S14" i="6"/>
  <c r="S22" i="6"/>
  <c r="T14" i="6"/>
  <c r="U14" i="6"/>
  <c r="V14" i="6"/>
  <c r="W14" i="6"/>
  <c r="F15" i="6"/>
  <c r="G15" i="6"/>
  <c r="H15" i="6"/>
  <c r="I15" i="6"/>
  <c r="I22" i="6"/>
  <c r="I419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E12" i="6"/>
  <c r="E22" i="6"/>
  <c r="E419" i="6"/>
  <c r="E13" i="6"/>
  <c r="E14" i="6"/>
  <c r="E15" i="6"/>
  <c r="D22" i="6"/>
  <c r="O22" i="6"/>
  <c r="D34" i="6"/>
  <c r="D43" i="6"/>
  <c r="D45" i="6"/>
  <c r="E34" i="6"/>
  <c r="G34" i="6"/>
  <c r="G43" i="6"/>
  <c r="I34" i="6"/>
  <c r="I43" i="6"/>
  <c r="R34" i="6"/>
  <c r="R43" i="6"/>
  <c r="T34" i="6"/>
  <c r="V34" i="6"/>
  <c r="V43" i="6"/>
  <c r="D41" i="6"/>
  <c r="F41" i="6"/>
  <c r="G41" i="6"/>
  <c r="H41" i="6"/>
  <c r="I41" i="6"/>
  <c r="J41" i="6"/>
  <c r="J43" i="6"/>
  <c r="P41" i="6"/>
  <c r="R41" i="6"/>
  <c r="V41" i="6"/>
  <c r="T43" i="6"/>
  <c r="Q62" i="6"/>
  <c r="D108" i="6"/>
  <c r="D116" i="6"/>
  <c r="E116" i="6"/>
  <c r="G116" i="6"/>
  <c r="G412" i="6"/>
  <c r="I412" i="6"/>
  <c r="K116" i="6"/>
  <c r="K412" i="6"/>
  <c r="O116" i="6"/>
  <c r="O412" i="6"/>
  <c r="S116" i="6"/>
  <c r="T116" i="6"/>
  <c r="T412" i="6"/>
  <c r="U116" i="6"/>
  <c r="U412" i="6"/>
  <c r="V116" i="6"/>
  <c r="W116" i="6"/>
  <c r="Q119" i="6"/>
  <c r="D131" i="6"/>
  <c r="G131" i="6"/>
  <c r="I131" i="6"/>
  <c r="K131" i="6"/>
  <c r="M131" i="6"/>
  <c r="O131" i="6"/>
  <c r="D141" i="6"/>
  <c r="E141" i="6"/>
  <c r="G141" i="6"/>
  <c r="I141" i="6"/>
  <c r="K141" i="6"/>
  <c r="M141" i="6"/>
  <c r="U141" i="6"/>
  <c r="W141" i="6"/>
  <c r="D157" i="6"/>
  <c r="E157" i="6"/>
  <c r="E164" i="6"/>
  <c r="E442" i="6"/>
  <c r="M164" i="6"/>
  <c r="M442" i="6"/>
  <c r="O157" i="6"/>
  <c r="Q160" i="6"/>
  <c r="Q161" i="6"/>
  <c r="D162" i="6"/>
  <c r="E162" i="6"/>
  <c r="G162" i="6"/>
  <c r="H162" i="6"/>
  <c r="H164" i="6"/>
  <c r="H442" i="6"/>
  <c r="I162" i="6"/>
  <c r="J162" i="6"/>
  <c r="L162" i="6"/>
  <c r="N162" i="6"/>
  <c r="P162" i="6"/>
  <c r="R162" i="6"/>
  <c r="T162" i="6"/>
  <c r="V162" i="6"/>
  <c r="D164" i="6"/>
  <c r="Q167" i="6"/>
  <c r="Q215" i="6"/>
  <c r="Q220" i="6"/>
  <c r="Q221" i="6"/>
  <c r="Q222" i="6"/>
  <c r="Q223" i="6"/>
  <c r="Q224" i="6"/>
  <c r="N405" i="6"/>
  <c r="O405" i="6"/>
  <c r="O225" i="6"/>
  <c r="O227" i="6"/>
  <c r="O237" i="6"/>
  <c r="D227" i="6"/>
  <c r="E227" i="6"/>
  <c r="F227" i="6"/>
  <c r="G227" i="6"/>
  <c r="G250" i="6"/>
  <c r="H227" i="6"/>
  <c r="I227" i="6"/>
  <c r="J227" i="6"/>
  <c r="K227" i="6"/>
  <c r="L227" i="6"/>
  <c r="P227" i="6"/>
  <c r="P237" i="6"/>
  <c r="P450" i="6"/>
  <c r="R227" i="6"/>
  <c r="S227" i="6"/>
  <c r="T227" i="6"/>
  <c r="U227" i="6"/>
  <c r="V227" i="6"/>
  <c r="W227" i="6"/>
  <c r="Q231" i="6"/>
  <c r="Q232" i="6"/>
  <c r="Q233" i="6"/>
  <c r="D235" i="6"/>
  <c r="E235" i="6"/>
  <c r="F235" i="6"/>
  <c r="F237" i="6"/>
  <c r="G235" i="6"/>
  <c r="H235" i="6"/>
  <c r="I235" i="6"/>
  <c r="J235" i="6"/>
  <c r="J237" i="6"/>
  <c r="K235" i="6"/>
  <c r="L235" i="6"/>
  <c r="M235" i="6"/>
  <c r="N235" i="6"/>
  <c r="O235" i="6"/>
  <c r="P235" i="6"/>
  <c r="R235" i="6"/>
  <c r="S235" i="6"/>
  <c r="S237" i="6"/>
  <c r="T235" i="6"/>
  <c r="U235" i="6"/>
  <c r="V235" i="6"/>
  <c r="W235" i="6"/>
  <c r="W250" i="6"/>
  <c r="W237" i="6"/>
  <c r="D237" i="6"/>
  <c r="G237" i="6"/>
  <c r="K237" i="6"/>
  <c r="Q241" i="6"/>
  <c r="Q242" i="6"/>
  <c r="Q243" i="6"/>
  <c r="Q244" i="6"/>
  <c r="Q245" i="6"/>
  <c r="Q246" i="6"/>
  <c r="D248" i="6"/>
  <c r="E248" i="6"/>
  <c r="E295" i="6"/>
  <c r="F248" i="6"/>
  <c r="G248" i="6"/>
  <c r="H248" i="6"/>
  <c r="I248" i="6"/>
  <c r="I295" i="6"/>
  <c r="J248" i="6"/>
  <c r="K248" i="6"/>
  <c r="L248" i="6"/>
  <c r="M248" i="6"/>
  <c r="M295" i="6"/>
  <c r="N248" i="6"/>
  <c r="O248" i="6"/>
  <c r="P248" i="6"/>
  <c r="Q248" i="6"/>
  <c r="R248" i="6"/>
  <c r="S248" i="6"/>
  <c r="T248" i="6"/>
  <c r="U248" i="6"/>
  <c r="U295" i="6"/>
  <c r="V248" i="6"/>
  <c r="W248" i="6"/>
  <c r="F250" i="6"/>
  <c r="S250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D269" i="6"/>
  <c r="D273" i="6"/>
  <c r="E269" i="6"/>
  <c r="F269" i="6"/>
  <c r="G269" i="6"/>
  <c r="H269" i="6"/>
  <c r="I269" i="6"/>
  <c r="I273" i="6"/>
  <c r="J269" i="6"/>
  <c r="K269" i="6"/>
  <c r="L269" i="6"/>
  <c r="M269" i="6"/>
  <c r="N269" i="6"/>
  <c r="O269" i="6"/>
  <c r="P269" i="6"/>
  <c r="R269" i="6"/>
  <c r="R273" i="6"/>
  <c r="S269" i="6"/>
  <c r="T269" i="6"/>
  <c r="T273" i="6"/>
  <c r="U269" i="6"/>
  <c r="U273" i="6"/>
  <c r="V269" i="6"/>
  <c r="V273" i="6"/>
  <c r="W269" i="6"/>
  <c r="Q271" i="6"/>
  <c r="E273" i="6"/>
  <c r="E289" i="6"/>
  <c r="F273" i="6"/>
  <c r="G273" i="6"/>
  <c r="H273" i="6"/>
  <c r="J273" i="6"/>
  <c r="M273" i="6"/>
  <c r="N273" i="6"/>
  <c r="O273" i="6"/>
  <c r="P273" i="6"/>
  <c r="W273" i="6"/>
  <c r="Q276" i="6"/>
  <c r="Q280" i="6"/>
  <c r="Q281" i="6"/>
  <c r="Q282" i="6"/>
  <c r="Q283" i="6"/>
  <c r="Q284" i="6"/>
  <c r="Q285" i="6"/>
  <c r="Q286" i="6"/>
  <c r="D287" i="6"/>
  <c r="E287" i="6"/>
  <c r="F287" i="6"/>
  <c r="G287" i="6"/>
  <c r="H287" i="6"/>
  <c r="H289" i="6"/>
  <c r="I287" i="6"/>
  <c r="J287" i="6"/>
  <c r="J295" i="6"/>
  <c r="K287" i="6"/>
  <c r="K295" i="6"/>
  <c r="L287" i="6"/>
  <c r="M287" i="6"/>
  <c r="N287" i="6"/>
  <c r="O287" i="6"/>
  <c r="P287" i="6"/>
  <c r="P289" i="6"/>
  <c r="R287" i="6"/>
  <c r="S287" i="6"/>
  <c r="T287" i="6"/>
  <c r="T295" i="6"/>
  <c r="U287" i="6"/>
  <c r="V287" i="6"/>
  <c r="W287" i="6"/>
  <c r="W295" i="6"/>
  <c r="D289" i="6"/>
  <c r="M289" i="6"/>
  <c r="D295" i="6"/>
  <c r="F295" i="6"/>
  <c r="H295" i="6"/>
  <c r="L295" i="6"/>
  <c r="P295" i="6"/>
  <c r="R295" i="6"/>
  <c r="S295" i="6"/>
  <c r="V295" i="6"/>
  <c r="Q301" i="6"/>
  <c r="Q302" i="6"/>
  <c r="Q303" i="6"/>
  <c r="Q304" i="6"/>
  <c r="E305" i="6"/>
  <c r="E354" i="6"/>
  <c r="F305" i="6"/>
  <c r="G305" i="6"/>
  <c r="H305" i="6"/>
  <c r="I305" i="6"/>
  <c r="J305" i="6"/>
  <c r="J350" i="6"/>
  <c r="K305" i="6"/>
  <c r="L305" i="6"/>
  <c r="M305" i="6"/>
  <c r="M354" i="6"/>
  <c r="N305" i="6"/>
  <c r="N350" i="6"/>
  <c r="O305" i="6"/>
  <c r="P305" i="6"/>
  <c r="R305" i="6"/>
  <c r="R331" i="6"/>
  <c r="S305" i="6"/>
  <c r="T305" i="6"/>
  <c r="U305" i="6"/>
  <c r="U354" i="6"/>
  <c r="V305" i="6"/>
  <c r="W305" i="6"/>
  <c r="Q309" i="6"/>
  <c r="Q310" i="6"/>
  <c r="Q311" i="6"/>
  <c r="Q312" i="6"/>
  <c r="Q313" i="6"/>
  <c r="Q314" i="6"/>
  <c r="Q315" i="6"/>
  <c r="Q316" i="6"/>
  <c r="Q317" i="6"/>
  <c r="Q318" i="6"/>
  <c r="E319" i="6"/>
  <c r="F319" i="6"/>
  <c r="G319" i="6"/>
  <c r="H319" i="6"/>
  <c r="H331" i="6"/>
  <c r="I319" i="6"/>
  <c r="J319" i="6"/>
  <c r="K319" i="6"/>
  <c r="K354" i="6"/>
  <c r="L319" i="6"/>
  <c r="M319" i="6"/>
  <c r="N319" i="6"/>
  <c r="O319" i="6"/>
  <c r="P319" i="6"/>
  <c r="R319" i="6"/>
  <c r="S319" i="6"/>
  <c r="T319" i="6"/>
  <c r="U319" i="6"/>
  <c r="V319" i="6"/>
  <c r="W319" i="6"/>
  <c r="Q322" i="6"/>
  <c r="Q325" i="6"/>
  <c r="Q326" i="6"/>
  <c r="Q327" i="6"/>
  <c r="Q328" i="6"/>
  <c r="E329" i="6"/>
  <c r="F329" i="6"/>
  <c r="G329" i="6"/>
  <c r="Q329" i="6"/>
  <c r="H329" i="6"/>
  <c r="I329" i="6"/>
  <c r="J329" i="6"/>
  <c r="K329" i="6"/>
  <c r="L329" i="6"/>
  <c r="M329" i="6"/>
  <c r="N329" i="6"/>
  <c r="O329" i="6"/>
  <c r="P329" i="6"/>
  <c r="R329" i="6"/>
  <c r="S329" i="6"/>
  <c r="T329" i="6"/>
  <c r="U329" i="6"/>
  <c r="V329" i="6"/>
  <c r="W329" i="6"/>
  <c r="Q330" i="6"/>
  <c r="E331" i="6"/>
  <c r="F331" i="6"/>
  <c r="J331" i="6"/>
  <c r="K331" i="6"/>
  <c r="L331" i="6"/>
  <c r="M331" i="6"/>
  <c r="N331" i="6"/>
  <c r="O331" i="6"/>
  <c r="S331" i="6"/>
  <c r="T331" i="6"/>
  <c r="U331" i="6"/>
  <c r="V331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K348" i="6"/>
  <c r="L348" i="6"/>
  <c r="M348" i="6"/>
  <c r="N348" i="6"/>
  <c r="O348" i="6"/>
  <c r="P348" i="6"/>
  <c r="Q349" i="6"/>
  <c r="E350" i="6"/>
  <c r="F350" i="6"/>
  <c r="H350" i="6"/>
  <c r="L350" i="6"/>
  <c r="O350" i="6"/>
  <c r="S350" i="6"/>
  <c r="T350" i="6"/>
  <c r="U350" i="6"/>
  <c r="V350" i="6"/>
  <c r="Q351" i="6"/>
  <c r="Q353" i="6"/>
  <c r="F354" i="6"/>
  <c r="H354" i="6"/>
  <c r="J354" i="6"/>
  <c r="O354" i="6"/>
  <c r="P354" i="6"/>
  <c r="S354" i="6"/>
  <c r="V354" i="6"/>
  <c r="Q359" i="6"/>
  <c r="Q360" i="6"/>
  <c r="Q361" i="6"/>
  <c r="Q362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R364" i="6"/>
  <c r="S364" i="6"/>
  <c r="T364" i="6"/>
  <c r="U364" i="6"/>
  <c r="V364" i="6"/>
  <c r="W364" i="6"/>
  <c r="Q368" i="6"/>
  <c r="Q369" i="6"/>
  <c r="Q370" i="6"/>
  <c r="Q374" i="6"/>
  <c r="Q377" i="6"/>
  <c r="Q378" i="6"/>
  <c r="Q381" i="6"/>
  <c r="Q382" i="6"/>
  <c r="Q383" i="6"/>
  <c r="Q384" i="6"/>
  <c r="Q385" i="6"/>
  <c r="Q386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R391" i="6"/>
  <c r="S391" i="6"/>
  <c r="T391" i="6"/>
  <c r="U391" i="6"/>
  <c r="V391" i="6"/>
  <c r="W391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E393" i="6"/>
  <c r="F393" i="6"/>
  <c r="G393" i="6"/>
  <c r="H393" i="6"/>
  <c r="J393" i="6"/>
  <c r="L393" i="6"/>
  <c r="M393" i="6"/>
  <c r="N393" i="6"/>
  <c r="O393" i="6"/>
  <c r="Q393" i="6"/>
  <c r="U393" i="6"/>
  <c r="W393" i="6"/>
  <c r="H394" i="6"/>
  <c r="J394" i="6"/>
  <c r="K394" i="6"/>
  <c r="R394" i="6"/>
  <c r="T394" i="6"/>
  <c r="V394" i="6"/>
  <c r="E405" i="6"/>
  <c r="F405" i="6"/>
  <c r="G405" i="6"/>
  <c r="G395" i="6"/>
  <c r="H405" i="6"/>
  <c r="I405" i="6"/>
  <c r="I395" i="6"/>
  <c r="J405" i="6"/>
  <c r="K405" i="6"/>
  <c r="L405" i="6"/>
  <c r="M405" i="6"/>
  <c r="M395" i="6"/>
  <c r="P405" i="6"/>
  <c r="R405" i="6"/>
  <c r="S405" i="6"/>
  <c r="S395" i="6"/>
  <c r="T405" i="6"/>
  <c r="U405" i="6"/>
  <c r="V405" i="6"/>
  <c r="W405" i="6"/>
  <c r="W395" i="6"/>
  <c r="Q396" i="6"/>
  <c r="Q397" i="6"/>
  <c r="Q398" i="6"/>
  <c r="Q399" i="6"/>
  <c r="Q400" i="6"/>
  <c r="Q401" i="6"/>
  <c r="Q402" i="6"/>
  <c r="Q403" i="6"/>
  <c r="Q406" i="6"/>
  <c r="S412" i="6"/>
  <c r="W412" i="6"/>
  <c r="G419" i="6"/>
  <c r="Q422" i="6"/>
  <c r="K439" i="6"/>
  <c r="E444" i="6"/>
  <c r="H444" i="6"/>
  <c r="I444" i="6"/>
  <c r="P444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R445" i="6"/>
  <c r="S445" i="6"/>
  <c r="T445" i="6"/>
  <c r="U445" i="6"/>
  <c r="V445" i="6"/>
  <c r="W445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R448" i="6"/>
  <c r="S448" i="6"/>
  <c r="T448" i="6"/>
  <c r="U448" i="6"/>
  <c r="V448" i="6"/>
  <c r="W448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R449" i="6"/>
  <c r="S449" i="6"/>
  <c r="T449" i="6"/>
  <c r="U449" i="6"/>
  <c r="V449" i="6"/>
  <c r="W449" i="6"/>
  <c r="K450" i="6"/>
  <c r="K451" i="6"/>
  <c r="E452" i="6"/>
  <c r="F452" i="6"/>
  <c r="G452" i="6"/>
  <c r="H452" i="6"/>
  <c r="I452" i="6"/>
  <c r="J452" i="6"/>
  <c r="M452" i="6"/>
  <c r="N452" i="6"/>
  <c r="O452" i="6"/>
  <c r="P452" i="6"/>
  <c r="R452" i="6"/>
  <c r="U452" i="6"/>
  <c r="V452" i="6"/>
  <c r="W452" i="6"/>
  <c r="E453" i="6"/>
  <c r="F453" i="6"/>
  <c r="H453" i="6"/>
  <c r="I453" i="6"/>
  <c r="J453" i="6"/>
  <c r="M453" i="6"/>
  <c r="N453" i="6"/>
  <c r="P453" i="6"/>
  <c r="R453" i="6"/>
  <c r="S453" i="6"/>
  <c r="T453" i="6"/>
  <c r="U453" i="6"/>
  <c r="V453" i="6"/>
  <c r="E454" i="6"/>
  <c r="F454" i="6"/>
  <c r="G454" i="6"/>
  <c r="H454" i="6"/>
  <c r="J454" i="6"/>
  <c r="K454" i="6"/>
  <c r="M454" i="6"/>
  <c r="N454" i="6"/>
  <c r="O454" i="6"/>
  <c r="P454" i="6"/>
  <c r="S454" i="6"/>
  <c r="T454" i="6"/>
  <c r="U454" i="6"/>
  <c r="V454" i="6"/>
  <c r="E455" i="6"/>
  <c r="E456" i="6"/>
  <c r="F455" i="6"/>
  <c r="H455" i="6"/>
  <c r="H456" i="6"/>
  <c r="I455" i="6"/>
  <c r="I456" i="6"/>
  <c r="J455" i="6"/>
  <c r="L455" i="6"/>
  <c r="L456" i="6"/>
  <c r="M455" i="6"/>
  <c r="M456" i="6"/>
  <c r="N455" i="6"/>
  <c r="P455" i="6"/>
  <c r="P456" i="6"/>
  <c r="R455" i="6"/>
  <c r="R456" i="6"/>
  <c r="S455" i="6"/>
  <c r="T455" i="6"/>
  <c r="U455" i="6"/>
  <c r="U456" i="6"/>
  <c r="V455" i="6"/>
  <c r="V456" i="6"/>
  <c r="F456" i="6"/>
  <c r="J456" i="6"/>
  <c r="N456" i="6"/>
  <c r="S456" i="6"/>
  <c r="T456" i="6"/>
  <c r="Q482" i="6"/>
  <c r="Q488" i="6"/>
  <c r="Q489" i="6"/>
  <c r="Q490" i="6"/>
  <c r="Q491" i="6"/>
  <c r="Q492" i="6"/>
  <c r="Q493" i="6"/>
  <c r="Q494" i="6"/>
  <c r="Q495" i="6"/>
  <c r="Q496" i="6"/>
  <c r="E497" i="6"/>
  <c r="E510" i="6"/>
  <c r="F497" i="6"/>
  <c r="G497" i="6"/>
  <c r="H497" i="6"/>
  <c r="I497" i="6"/>
  <c r="J497" i="6"/>
  <c r="K497" i="6"/>
  <c r="L497" i="6"/>
  <c r="M497" i="6"/>
  <c r="N497" i="6"/>
  <c r="O497" i="6"/>
  <c r="P497" i="6"/>
  <c r="R497" i="6"/>
  <c r="S497" i="6"/>
  <c r="S510" i="6"/>
  <c r="T497" i="6"/>
  <c r="U497" i="6"/>
  <c r="U510" i="6"/>
  <c r="V497" i="6"/>
  <c r="W497" i="6"/>
  <c r="W547" i="6"/>
  <c r="W551" i="6"/>
  <c r="Q500" i="6"/>
  <c r="Q501" i="6"/>
  <c r="Q502" i="6"/>
  <c r="Q503" i="6"/>
  <c r="Q504" i="6"/>
  <c r="Q505" i="6"/>
  <c r="Q506" i="6"/>
  <c r="Q507" i="6"/>
  <c r="E508" i="6"/>
  <c r="F508" i="6"/>
  <c r="G508" i="6"/>
  <c r="G510" i="6"/>
  <c r="H508" i="6"/>
  <c r="I508" i="6"/>
  <c r="J508" i="6"/>
  <c r="J510" i="6"/>
  <c r="K508" i="6"/>
  <c r="K547" i="6"/>
  <c r="K551" i="6"/>
  <c r="L508" i="6"/>
  <c r="L510" i="6"/>
  <c r="M508" i="6"/>
  <c r="N508" i="6"/>
  <c r="O508" i="6"/>
  <c r="O547" i="6"/>
  <c r="O551" i="6"/>
  <c r="P508" i="6"/>
  <c r="R508" i="6"/>
  <c r="S508" i="6"/>
  <c r="T508" i="6"/>
  <c r="U508" i="6"/>
  <c r="V508" i="6"/>
  <c r="W508" i="6"/>
  <c r="Q509" i="6"/>
  <c r="H510" i="6"/>
  <c r="I510" i="6"/>
  <c r="K510" i="6"/>
  <c r="M510" i="6"/>
  <c r="O510" i="6"/>
  <c r="P510" i="6"/>
  <c r="R510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E528" i="6"/>
  <c r="F528" i="6"/>
  <c r="G528" i="6"/>
  <c r="G545" i="6"/>
  <c r="H528" i="6"/>
  <c r="H547" i="6"/>
  <c r="H551" i="6"/>
  <c r="I528" i="6"/>
  <c r="J528" i="6"/>
  <c r="K528" i="6"/>
  <c r="K545" i="6"/>
  <c r="L528" i="6"/>
  <c r="M528" i="6"/>
  <c r="N528" i="6"/>
  <c r="N545" i="6"/>
  <c r="O528" i="6"/>
  <c r="P528" i="6"/>
  <c r="P547" i="6"/>
  <c r="P551" i="6"/>
  <c r="R528" i="6"/>
  <c r="S528" i="6"/>
  <c r="S545" i="6"/>
  <c r="T528" i="6"/>
  <c r="U528" i="6"/>
  <c r="V528" i="6"/>
  <c r="W528" i="6"/>
  <c r="W545" i="6"/>
  <c r="Q531" i="6"/>
  <c r="Q535" i="6"/>
  <c r="Q536" i="6"/>
  <c r="Q537" i="6"/>
  <c r="Q538" i="6"/>
  <c r="Q539" i="6"/>
  <c r="Q540" i="6"/>
  <c r="Q541" i="6"/>
  <c r="Q542" i="6"/>
  <c r="E543" i="6"/>
  <c r="F543" i="6"/>
  <c r="G543" i="6"/>
  <c r="H543" i="6"/>
  <c r="I543" i="6"/>
  <c r="J543" i="6"/>
  <c r="J545" i="6"/>
  <c r="K543" i="6"/>
  <c r="L543" i="6"/>
  <c r="L545" i="6"/>
  <c r="M543" i="6"/>
  <c r="N543" i="6"/>
  <c r="O543" i="6"/>
  <c r="P543" i="6"/>
  <c r="R543" i="6"/>
  <c r="R545" i="6"/>
  <c r="S543" i="6"/>
  <c r="T543" i="6"/>
  <c r="T545" i="6"/>
  <c r="U543" i="6"/>
  <c r="V543" i="6"/>
  <c r="W543" i="6"/>
  <c r="Q544" i="6"/>
  <c r="E545" i="6"/>
  <c r="H545" i="6"/>
  <c r="I545" i="6"/>
  <c r="M545" i="6"/>
  <c r="O545" i="6"/>
  <c r="P545" i="6"/>
  <c r="U545" i="6"/>
  <c r="V545" i="6"/>
  <c r="Q546" i="6"/>
  <c r="E547" i="6"/>
  <c r="G547" i="6"/>
  <c r="G551" i="6"/>
  <c r="I547" i="6"/>
  <c r="J547" i="6"/>
  <c r="J551" i="6"/>
  <c r="L547" i="6"/>
  <c r="M547" i="6"/>
  <c r="R547" i="6"/>
  <c r="R551" i="6"/>
  <c r="S547" i="6"/>
  <c r="S551" i="6"/>
  <c r="U547" i="6"/>
  <c r="Q548" i="6"/>
  <c r="Q549" i="6"/>
  <c r="Q550" i="6"/>
  <c r="E551" i="6"/>
  <c r="I551" i="6"/>
  <c r="L551" i="6"/>
  <c r="M551" i="6"/>
  <c r="U551" i="6"/>
  <c r="Q556" i="6"/>
  <c r="Q557" i="6"/>
  <c r="Q558" i="6"/>
  <c r="Q559" i="6"/>
  <c r="Q560" i="6"/>
  <c r="Q561" i="6"/>
  <c r="Q571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R572" i="6"/>
  <c r="S572" i="6"/>
  <c r="T572" i="6"/>
  <c r="U572" i="6"/>
  <c r="V572" i="6"/>
  <c r="W572" i="6"/>
  <c r="A584" i="6"/>
  <c r="P15" i="2"/>
  <c r="P10" i="2"/>
  <c r="P21" i="2"/>
  <c r="P19" i="2"/>
  <c r="P16" i="2"/>
  <c r="M8" i="2"/>
  <c r="K8" i="2"/>
  <c r="K24" i="2"/>
  <c r="K28" i="2"/>
  <c r="E24" i="2"/>
  <c r="E28" i="2"/>
  <c r="L24" i="2"/>
  <c r="C6" i="2"/>
  <c r="B24" i="2"/>
  <c r="L164" i="6"/>
  <c r="L442" i="6"/>
  <c r="O164" i="6"/>
  <c r="O442" i="6"/>
  <c r="K164" i="6"/>
  <c r="K442" i="6"/>
  <c r="O441" i="6"/>
  <c r="M441" i="6"/>
  <c r="K441" i="6"/>
  <c r="E441" i="6"/>
  <c r="V395" i="6"/>
  <c r="T395" i="6"/>
  <c r="R395" i="6"/>
  <c r="J395" i="6"/>
  <c r="H395" i="6"/>
  <c r="W394" i="6"/>
  <c r="S394" i="6"/>
  <c r="N354" i="5"/>
  <c r="L354" i="5"/>
  <c r="J354" i="5"/>
  <c r="F354" i="5"/>
  <c r="D354" i="5"/>
  <c r="H157" i="6"/>
  <c r="J157" i="6"/>
  <c r="S157" i="6"/>
  <c r="S164" i="6"/>
  <c r="S442" i="6"/>
  <c r="U157" i="6"/>
  <c r="W157" i="6"/>
  <c r="W441" i="6"/>
  <c r="W291" i="6"/>
  <c r="W437" i="6"/>
  <c r="W450" i="6"/>
  <c r="W451" i="6"/>
  <c r="W439" i="6"/>
  <c r="S291" i="6"/>
  <c r="S437" i="6"/>
  <c r="S450" i="6"/>
  <c r="S451" i="6"/>
  <c r="S439" i="6"/>
  <c r="O291" i="6"/>
  <c r="O437" i="6"/>
  <c r="O293" i="6"/>
  <c r="O438" i="6"/>
  <c r="O439" i="6"/>
  <c r="O450" i="6"/>
  <c r="O451" i="6"/>
  <c r="V237" i="6"/>
  <c r="V291" i="6"/>
  <c r="V437" i="6"/>
  <c r="W443" i="6"/>
  <c r="V250" i="6"/>
  <c r="T237" i="6"/>
  <c r="T250" i="6"/>
  <c r="N418" i="6"/>
  <c r="U418" i="6"/>
  <c r="V417" i="6"/>
  <c r="O417" i="6"/>
  <c r="O428" i="6"/>
  <c r="V428" i="6"/>
  <c r="O431" i="6"/>
  <c r="V431" i="6"/>
  <c r="M470" i="6"/>
  <c r="T470" i="6"/>
  <c r="V413" i="6"/>
  <c r="O413" i="6"/>
  <c r="U413" i="6"/>
  <c r="N413" i="6"/>
  <c r="T413" i="6"/>
  <c r="M413" i="6"/>
  <c r="S413" i="6"/>
  <c r="L413" i="6"/>
  <c r="R418" i="6"/>
  <c r="K418" i="6"/>
  <c r="P418" i="6"/>
  <c r="W418" i="6"/>
  <c r="L418" i="6"/>
  <c r="S418" i="6"/>
  <c r="T417" i="6"/>
  <c r="M417" i="6"/>
  <c r="W427" i="6"/>
  <c r="P427" i="6"/>
  <c r="O427" i="6"/>
  <c r="V427" i="6"/>
  <c r="U427" i="6"/>
  <c r="N427" i="6"/>
  <c r="M427" i="6"/>
  <c r="T427" i="6"/>
  <c r="S427" i="6"/>
  <c r="L427" i="6"/>
  <c r="K428" i="6"/>
  <c r="R428" i="6"/>
  <c r="M428" i="6"/>
  <c r="T428" i="6"/>
  <c r="O429" i="6"/>
  <c r="V429" i="6"/>
  <c r="W430" i="6"/>
  <c r="P430" i="6"/>
  <c r="M430" i="6"/>
  <c r="T430" i="6"/>
  <c r="K431" i="6"/>
  <c r="R431" i="6"/>
  <c r="O354" i="5"/>
  <c r="O470" i="6"/>
  <c r="V470" i="6"/>
  <c r="S470" i="6"/>
  <c r="L470" i="6"/>
  <c r="Q415" i="6"/>
  <c r="O415" i="6"/>
  <c r="M415" i="6"/>
  <c r="H44" i="2"/>
  <c r="N432" i="6"/>
  <c r="L432" i="6"/>
  <c r="P467" i="6"/>
  <c r="N467" i="6"/>
  <c r="L467" i="6"/>
  <c r="P469" i="6"/>
  <c r="N469" i="6"/>
  <c r="L469" i="6"/>
  <c r="F31" i="2"/>
  <c r="F40" i="2"/>
  <c r="D31" i="2"/>
  <c r="D40" i="2"/>
  <c r="D46" i="2"/>
  <c r="C31" i="2"/>
  <c r="C40" i="2"/>
  <c r="C46" i="2"/>
  <c r="I31" i="2"/>
  <c r="I40" i="2"/>
  <c r="I46" i="2"/>
  <c r="M31" i="2"/>
  <c r="M40" i="2"/>
  <c r="O31" i="2"/>
  <c r="O40" i="2"/>
  <c r="B31" i="2"/>
  <c r="E31" i="2"/>
  <c r="E40" i="2"/>
  <c r="G31" i="2"/>
  <c r="G40" i="2"/>
  <c r="G46" i="2"/>
  <c r="H31" i="2"/>
  <c r="H40" i="2"/>
  <c r="H46" i="2"/>
  <c r="J31" i="2"/>
  <c r="J40" i="2"/>
  <c r="K46" i="2"/>
  <c r="K49" i="2"/>
  <c r="L31" i="2"/>
  <c r="L40" i="2"/>
  <c r="N31" i="2"/>
  <c r="N40" i="2"/>
  <c r="C8" i="2"/>
  <c r="L28" i="2"/>
  <c r="L32" i="2"/>
  <c r="J164" i="6"/>
  <c r="J442" i="6"/>
  <c r="J441" i="6"/>
  <c r="W164" i="6"/>
  <c r="W442" i="6"/>
  <c r="S441" i="6"/>
  <c r="H441" i="6"/>
  <c r="T439" i="6"/>
  <c r="T451" i="6"/>
  <c r="V439" i="6"/>
  <c r="V293" i="6"/>
  <c r="V438" i="6"/>
  <c r="V450" i="6"/>
  <c r="V451" i="6"/>
  <c r="N46" i="2"/>
  <c r="J46" i="2"/>
  <c r="B40" i="2"/>
  <c r="B46" i="2"/>
  <c r="P31" i="2"/>
  <c r="P40" i="2"/>
  <c r="F46" i="2"/>
  <c r="F32" i="2"/>
  <c r="B32" i="2"/>
  <c r="P32" i="2"/>
  <c r="G32" i="2"/>
  <c r="H32" i="2"/>
  <c r="J32" i="2"/>
  <c r="D32" i="2"/>
  <c r="C32" i="2"/>
  <c r="K32" i="2"/>
  <c r="K40" i="2"/>
  <c r="K42" i="2"/>
  <c r="P46" i="2"/>
  <c r="B42" i="2"/>
  <c r="B49" i="2"/>
  <c r="E35" i="2"/>
  <c r="B51" i="2"/>
  <c r="F35" i="2"/>
  <c r="G35" i="2"/>
  <c r="C35" i="2"/>
  <c r="D22" i="2"/>
  <c r="P22" i="2"/>
  <c r="H22" i="2"/>
  <c r="I93" i="2"/>
  <c r="C22" i="2"/>
  <c r="D11" i="2"/>
  <c r="P11" i="2"/>
  <c r="H11" i="2"/>
  <c r="J93" i="2"/>
  <c r="C11" i="2"/>
  <c r="D59" i="2"/>
  <c r="D60" i="2"/>
  <c r="D62" i="2"/>
  <c r="D57" i="2"/>
  <c r="D56" i="2"/>
  <c r="M26" i="2"/>
  <c r="M44" i="2"/>
  <c r="M46" i="2"/>
  <c r="E42" i="2"/>
  <c r="E51" i="2"/>
  <c r="E46" i="2"/>
  <c r="E49" i="2"/>
  <c r="T289" i="6"/>
  <c r="O444" i="6"/>
  <c r="N289" i="6"/>
  <c r="J293" i="6"/>
  <c r="J438" i="6"/>
  <c r="J439" i="6"/>
  <c r="J450" i="6"/>
  <c r="J443" i="6"/>
  <c r="J451" i="6"/>
  <c r="K443" i="6"/>
  <c r="E237" i="6"/>
  <c r="E250" i="6"/>
  <c r="F394" i="6"/>
  <c r="F395" i="6"/>
  <c r="P293" i="6"/>
  <c r="P438" i="6"/>
  <c r="N444" i="6"/>
  <c r="R237" i="6"/>
  <c r="R250" i="6"/>
  <c r="P395" i="6"/>
  <c r="P394" i="6"/>
  <c r="M419" i="6"/>
  <c r="N164" i="6"/>
  <c r="N442" i="6"/>
  <c r="K393" i="6"/>
  <c r="F34" i="6"/>
  <c r="F43" i="6"/>
  <c r="O295" i="6"/>
  <c r="O289" i="6"/>
  <c r="G295" i="6"/>
  <c r="Q295" i="6"/>
  <c r="Q287" i="6"/>
  <c r="G289" i="6"/>
  <c r="G439" i="6"/>
  <c r="G443" i="6"/>
  <c r="G451" i="6"/>
  <c r="G291" i="6"/>
  <c r="G437" i="6"/>
  <c r="G293" i="6"/>
  <c r="G438" i="6"/>
  <c r="G450" i="6"/>
  <c r="P443" i="6"/>
  <c r="P451" i="6"/>
  <c r="P291" i="6"/>
  <c r="P437" i="6"/>
  <c r="P439" i="6"/>
  <c r="E412" i="6"/>
  <c r="J468" i="6"/>
  <c r="H345" i="5"/>
  <c r="J470" i="6"/>
  <c r="H354" i="5"/>
  <c r="T452" i="6"/>
  <c r="D293" i="6"/>
  <c r="D291" i="6"/>
  <c r="V467" i="6"/>
  <c r="O467" i="6"/>
  <c r="I42" i="2"/>
  <c r="L46" i="2"/>
  <c r="L49" i="2"/>
  <c r="L42" i="2"/>
  <c r="N547" i="6"/>
  <c r="N551" i="6"/>
  <c r="N510" i="6"/>
  <c r="Q497" i="6"/>
  <c r="F547" i="6"/>
  <c r="F510" i="6"/>
  <c r="Q510" i="6"/>
  <c r="J250" i="6"/>
  <c r="N22" i="6"/>
  <c r="P250" i="6"/>
  <c r="P297" i="6"/>
  <c r="P436" i="6"/>
  <c r="T547" i="6"/>
  <c r="T551" i="6"/>
  <c r="T510" i="6"/>
  <c r="Q405" i="6"/>
  <c r="E395" i="6"/>
  <c r="Q395" i="6"/>
  <c r="F291" i="6"/>
  <c r="F437" i="6"/>
  <c r="F443" i="6"/>
  <c r="F451" i="6"/>
  <c r="F293" i="6"/>
  <c r="F438" i="6"/>
  <c r="F450" i="6"/>
  <c r="F439" i="6"/>
  <c r="I237" i="6"/>
  <c r="I250" i="6"/>
  <c r="H95" i="6"/>
  <c r="H92" i="6"/>
  <c r="O46" i="2"/>
  <c r="S273" i="6"/>
  <c r="S452" i="6"/>
  <c r="T291" i="6"/>
  <c r="T437" i="6"/>
  <c r="T293" i="6"/>
  <c r="T438" i="6"/>
  <c r="T443" i="6"/>
  <c r="T450" i="6"/>
  <c r="U164" i="6"/>
  <c r="U442" i="6"/>
  <c r="U441" i="6"/>
  <c r="V547" i="6"/>
  <c r="V551" i="6"/>
  <c r="V510" i="6"/>
  <c r="W289" i="6"/>
  <c r="W444" i="6"/>
  <c r="W293" i="6"/>
  <c r="W438" i="6"/>
  <c r="K291" i="6"/>
  <c r="K437" i="6"/>
  <c r="K273" i="6"/>
  <c r="U250" i="6"/>
  <c r="U237" i="6"/>
  <c r="U34" i="6"/>
  <c r="U43" i="6"/>
  <c r="U394" i="6"/>
  <c r="U395" i="6"/>
  <c r="W95" i="6"/>
  <c r="W92" i="6"/>
  <c r="P26" i="2"/>
  <c r="B28" i="2"/>
  <c r="T297" i="6"/>
  <c r="T436" i="6"/>
  <c r="W331" i="6"/>
  <c r="W455" i="6"/>
  <c r="W456" i="6"/>
  <c r="W350" i="6"/>
  <c r="W354" i="6"/>
  <c r="W453" i="6"/>
  <c r="W454" i="6"/>
  <c r="J291" i="6"/>
  <c r="J437" i="6"/>
  <c r="D35" i="2"/>
  <c r="I35" i="2"/>
  <c r="P35" i="2"/>
  <c r="Q528" i="6"/>
  <c r="F545" i="6"/>
  <c r="Q545" i="6"/>
  <c r="W510" i="6"/>
  <c r="K452" i="6"/>
  <c r="R22" i="6"/>
  <c r="R419" i="6"/>
  <c r="L395" i="6"/>
  <c r="F444" i="6"/>
  <c r="G444" i="6"/>
  <c r="F289" i="6"/>
  <c r="V22" i="6"/>
  <c r="V419" i="6"/>
  <c r="M34" i="6"/>
  <c r="M43" i="6"/>
  <c r="S34" i="6"/>
  <c r="S43" i="6"/>
  <c r="S393" i="6"/>
  <c r="O4" i="2"/>
  <c r="O5" i="2"/>
  <c r="O7" i="2"/>
  <c r="S417" i="6"/>
  <c r="L417" i="6"/>
  <c r="S429" i="6"/>
  <c r="L429" i="6"/>
  <c r="W432" i="6"/>
  <c r="N480" i="5"/>
  <c r="P432" i="6"/>
  <c r="I32" i="2"/>
  <c r="E32" i="2"/>
  <c r="V443" i="6"/>
  <c r="K395" i="6"/>
  <c r="O455" i="6"/>
  <c r="O456" i="6"/>
  <c r="O453" i="6"/>
  <c r="G350" i="6"/>
  <c r="G354" i="6"/>
  <c r="Q354" i="6"/>
  <c r="G455" i="6"/>
  <c r="G456" i="6"/>
  <c r="G331" i="6"/>
  <c r="Q331" i="6"/>
  <c r="G453" i="6"/>
  <c r="W297" i="6"/>
  <c r="W436" i="6"/>
  <c r="N395" i="6"/>
  <c r="N225" i="6"/>
  <c r="O34" i="6"/>
  <c r="O43" i="6"/>
  <c r="L34" i="6"/>
  <c r="L43" i="6"/>
  <c r="N34" i="6"/>
  <c r="N43" i="6"/>
  <c r="N394" i="6"/>
  <c r="K85" i="6"/>
  <c r="L85" i="6"/>
  <c r="E85" i="6"/>
  <c r="O85" i="6"/>
  <c r="M85" i="6"/>
  <c r="N85" i="6"/>
  <c r="P85" i="6"/>
  <c r="I95" i="6"/>
  <c r="I92" i="6"/>
  <c r="P51" i="6"/>
  <c r="W51" i="6"/>
  <c r="Q543" i="6"/>
  <c r="Q508" i="6"/>
  <c r="L453" i="6"/>
  <c r="L454" i="6"/>
  <c r="R354" i="6"/>
  <c r="R454" i="6"/>
  <c r="I454" i="6"/>
  <c r="I354" i="6"/>
  <c r="M237" i="6"/>
  <c r="M250" i="6"/>
  <c r="M297" i="6"/>
  <c r="M436" i="6"/>
  <c r="Q235" i="6"/>
  <c r="H237" i="6"/>
  <c r="H250" i="6"/>
  <c r="H297" i="6"/>
  <c r="H436" i="6"/>
  <c r="Q162" i="6"/>
  <c r="Q41" i="6"/>
  <c r="L394" i="6"/>
  <c r="I164" i="6"/>
  <c r="I442" i="6"/>
  <c r="I441" i="6"/>
  <c r="O32" i="2"/>
  <c r="N32" i="2"/>
  <c r="Q572" i="6"/>
  <c r="Q364" i="6"/>
  <c r="K453" i="6"/>
  <c r="K350" i="6"/>
  <c r="Q348" i="6"/>
  <c r="K455" i="6"/>
  <c r="K456" i="6"/>
  <c r="J289" i="6"/>
  <c r="J444" i="6"/>
  <c r="V289" i="6"/>
  <c r="V297" i="6"/>
  <c r="V436" i="6"/>
  <c r="V444" i="6"/>
  <c r="Q269" i="6"/>
  <c r="G297" i="6"/>
  <c r="G436" i="6"/>
  <c r="L22" i="6"/>
  <c r="M32" i="2"/>
  <c r="Q319" i="6"/>
  <c r="U289" i="6"/>
  <c r="U444" i="6"/>
  <c r="L452" i="6"/>
  <c r="L273" i="6"/>
  <c r="E43" i="6"/>
  <c r="K22" i="6"/>
  <c r="P393" i="6"/>
  <c r="P34" i="6"/>
  <c r="P43" i="6"/>
  <c r="N354" i="6"/>
  <c r="Q305" i="6"/>
  <c r="I350" i="6"/>
  <c r="I331" i="6"/>
  <c r="R289" i="6"/>
  <c r="O250" i="6"/>
  <c r="J22" i="6"/>
  <c r="J419" i="6"/>
  <c r="O395" i="6"/>
  <c r="F116" i="6"/>
  <c r="F412" i="6"/>
  <c r="F196" i="5"/>
  <c r="C510" i="5"/>
  <c r="E430" i="6"/>
  <c r="C508" i="5"/>
  <c r="E431" i="6"/>
  <c r="C507" i="5"/>
  <c r="E428" i="6"/>
  <c r="C480" i="5"/>
  <c r="C509" i="5"/>
  <c r="K419" i="6"/>
  <c r="M350" i="6"/>
  <c r="P331" i="6"/>
  <c r="P350" i="6"/>
  <c r="I289" i="6"/>
  <c r="N295" i="6"/>
  <c r="K250" i="6"/>
  <c r="U131" i="6"/>
  <c r="I272" i="5"/>
  <c r="I248" i="5"/>
  <c r="P26" i="5"/>
  <c r="L250" i="6"/>
  <c r="D250" i="6"/>
  <c r="D297" i="6"/>
  <c r="U22" i="6"/>
  <c r="V131" i="6"/>
  <c r="S141" i="6"/>
  <c r="L237" i="6"/>
  <c r="T22" i="6"/>
  <c r="H43" i="6"/>
  <c r="W43" i="6"/>
  <c r="N223" i="5"/>
  <c r="N222" i="5"/>
  <c r="F223" i="5"/>
  <c r="F222" i="5"/>
  <c r="O248" i="5"/>
  <c r="O170" i="5"/>
  <c r="Q418" i="6"/>
  <c r="F508" i="5"/>
  <c r="H431" i="6"/>
  <c r="F509" i="5"/>
  <c r="F504" i="5"/>
  <c r="H426" i="6"/>
  <c r="F480" i="5"/>
  <c r="F506" i="5"/>
  <c r="H429" i="6"/>
  <c r="P431" i="6"/>
  <c r="W431" i="6"/>
  <c r="T354" i="6"/>
  <c r="L354" i="6"/>
  <c r="E131" i="6"/>
  <c r="Q131" i="6"/>
  <c r="L68" i="6"/>
  <c r="S68" i="6"/>
  <c r="K414" i="6"/>
  <c r="R414" i="6"/>
  <c r="C506" i="5"/>
  <c r="E429" i="6"/>
  <c r="I54" i="5"/>
  <c r="I510" i="5"/>
  <c r="I90" i="5"/>
  <c r="R77" i="6"/>
  <c r="R350" i="6"/>
  <c r="M68" i="6"/>
  <c r="L116" i="6"/>
  <c r="L412" i="6"/>
  <c r="R131" i="6"/>
  <c r="O264" i="5"/>
  <c r="G264" i="5"/>
  <c r="H272" i="5"/>
  <c r="H248" i="5"/>
  <c r="C501" i="5"/>
  <c r="C505" i="5"/>
  <c r="E427" i="6"/>
  <c r="T388" i="6"/>
  <c r="K99" i="5"/>
  <c r="T97" i="6"/>
  <c r="V412" i="6"/>
  <c r="O223" i="5"/>
  <c r="O222" i="5"/>
  <c r="G223" i="5"/>
  <c r="G222" i="5"/>
  <c r="G157" i="6"/>
  <c r="P157" i="6"/>
  <c r="T157" i="6"/>
  <c r="G169" i="5"/>
  <c r="I417" i="6"/>
  <c r="G168" i="5"/>
  <c r="I414" i="6"/>
  <c r="G248" i="5"/>
  <c r="F505" i="5"/>
  <c r="H427" i="6"/>
  <c r="K63" i="5"/>
  <c r="T59" i="6"/>
  <c r="L388" i="6"/>
  <c r="S388" i="6"/>
  <c r="S419" i="6"/>
  <c r="J99" i="5"/>
  <c r="S97" i="6"/>
  <c r="T131" i="6"/>
  <c r="I256" i="5"/>
  <c r="V108" i="6"/>
  <c r="M196" i="5"/>
  <c r="G108" i="6"/>
  <c r="E196" i="5"/>
  <c r="P119" i="5"/>
  <c r="E26" i="5"/>
  <c r="E119" i="5"/>
  <c r="N119" i="5"/>
  <c r="N90" i="5"/>
  <c r="W77" i="6"/>
  <c r="L415" i="6"/>
  <c r="P415" i="6"/>
  <c r="E415" i="6"/>
  <c r="O418" i="6"/>
  <c r="V418" i="6"/>
  <c r="W429" i="6"/>
  <c r="P429" i="6"/>
  <c r="D510" i="5"/>
  <c r="F430" i="6"/>
  <c r="F45" i="6"/>
  <c r="D63" i="5"/>
  <c r="F59" i="6"/>
  <c r="J510" i="5"/>
  <c r="J63" i="5"/>
  <c r="S59" i="6"/>
  <c r="I345" i="5"/>
  <c r="R468" i="6"/>
  <c r="K354" i="5"/>
  <c r="T468" i="6"/>
  <c r="J141" i="6"/>
  <c r="Q141" i="6"/>
  <c r="U108" i="6"/>
  <c r="L196" i="5"/>
  <c r="F108" i="6"/>
  <c r="D196" i="5"/>
  <c r="H26" i="5"/>
  <c r="H119" i="5"/>
  <c r="N26" i="5"/>
  <c r="F26" i="5"/>
  <c r="F119" i="5"/>
  <c r="L26" i="5"/>
  <c r="L119" i="5"/>
  <c r="D26" i="5"/>
  <c r="D119" i="5"/>
  <c r="J6" i="2"/>
  <c r="J8" i="2"/>
  <c r="J4" i="2"/>
  <c r="N59" i="6"/>
  <c r="Q59" i="6"/>
  <c r="N116" i="6"/>
  <c r="N412" i="6"/>
  <c r="D170" i="5"/>
  <c r="F418" i="6"/>
  <c r="D169" i="5"/>
  <c r="F417" i="6"/>
  <c r="D248" i="5"/>
  <c r="Q45" i="6"/>
  <c r="E45" i="6"/>
  <c r="M45" i="6"/>
  <c r="L508" i="5"/>
  <c r="L510" i="5"/>
  <c r="L509" i="5"/>
  <c r="L506" i="5"/>
  <c r="G468" i="6"/>
  <c r="D345" i="5"/>
  <c r="F470" i="6"/>
  <c r="F468" i="6"/>
  <c r="P20" i="2"/>
  <c r="N49" i="2"/>
  <c r="P12" i="2"/>
  <c r="D4" i="2"/>
  <c r="D5" i="2"/>
  <c r="D7" i="2"/>
  <c r="V157" i="6"/>
  <c r="N167" i="5"/>
  <c r="N417" i="6"/>
  <c r="K508" i="5"/>
  <c r="P13" i="2"/>
  <c r="F157" i="6"/>
  <c r="R146" i="6"/>
  <c r="R157" i="6"/>
  <c r="I501" i="5"/>
  <c r="I505" i="5"/>
  <c r="E63" i="5"/>
  <c r="G59" i="6"/>
  <c r="M63" i="5"/>
  <c r="V59" i="6"/>
  <c r="M510" i="5"/>
  <c r="O26" i="5"/>
  <c r="O119" i="5"/>
  <c r="G26" i="5"/>
  <c r="G119" i="5"/>
  <c r="P14" i="2"/>
  <c r="M5" i="2"/>
  <c r="C5" i="2"/>
  <c r="H4" i="2"/>
  <c r="H24" i="2"/>
  <c r="E510" i="5"/>
  <c r="G430" i="6"/>
  <c r="G4" i="2"/>
  <c r="G24" i="2"/>
  <c r="G5" i="2"/>
  <c r="G7" i="2"/>
  <c r="P3" i="2"/>
  <c r="E169" i="5"/>
  <c r="G417" i="6"/>
  <c r="E168" i="5"/>
  <c r="G414" i="6"/>
  <c r="P354" i="5"/>
  <c r="F507" i="5"/>
  <c r="H428" i="6"/>
  <c r="I506" i="5"/>
  <c r="P388" i="6"/>
  <c r="P419" i="6"/>
  <c r="F6" i="2"/>
  <c r="F4" i="2"/>
  <c r="F5" i="2"/>
  <c r="F7" i="2"/>
  <c r="O414" i="6"/>
  <c r="C169" i="5"/>
  <c r="E417" i="6"/>
  <c r="C170" i="5"/>
  <c r="E418" i="6"/>
  <c r="C504" i="5"/>
  <c r="L507" i="5"/>
  <c r="K506" i="5"/>
  <c r="L345" i="5"/>
  <c r="U468" i="6"/>
  <c r="O419" i="6"/>
  <c r="U388" i="6"/>
  <c r="U419" i="6"/>
  <c r="N388" i="6"/>
  <c r="N419" i="6"/>
  <c r="N5" i="2"/>
  <c r="K430" i="6"/>
  <c r="R430" i="6"/>
  <c r="N431" i="6"/>
  <c r="U431" i="6"/>
  <c r="L444" i="6"/>
  <c r="L289" i="6"/>
  <c r="M444" i="6"/>
  <c r="M291" i="6"/>
  <c r="M437" i="6"/>
  <c r="M443" i="6"/>
  <c r="M293" i="6"/>
  <c r="M438" i="6"/>
  <c r="M439" i="6"/>
  <c r="M450" i="6"/>
  <c r="M451" i="6"/>
  <c r="S293" i="6"/>
  <c r="S438" i="6"/>
  <c r="S444" i="6"/>
  <c r="S289" i="6"/>
  <c r="S297" i="6"/>
  <c r="S436" i="6"/>
  <c r="F551" i="6"/>
  <c r="Q551" i="6"/>
  <c r="Q547" i="6"/>
  <c r="T444" i="6"/>
  <c r="O430" i="6"/>
  <c r="V430" i="6"/>
  <c r="J24" i="2"/>
  <c r="R470" i="6"/>
  <c r="K470" i="6"/>
  <c r="T164" i="6"/>
  <c r="T442" i="6"/>
  <c r="T441" i="6"/>
  <c r="L293" i="6"/>
  <c r="L438" i="6"/>
  <c r="L291" i="6"/>
  <c r="L437" i="6"/>
  <c r="L439" i="6"/>
  <c r="L450" i="6"/>
  <c r="L443" i="6"/>
  <c r="L451" i="6"/>
  <c r="Q116" i="6"/>
  <c r="K429" i="6"/>
  <c r="R429" i="6"/>
  <c r="Q350" i="6"/>
  <c r="O24" i="2"/>
  <c r="L297" i="6"/>
  <c r="L436" i="6"/>
  <c r="N470" i="6"/>
  <c r="U470" i="6"/>
  <c r="W413" i="6"/>
  <c r="P413" i="6"/>
  <c r="P164" i="6"/>
  <c r="P442" i="6"/>
  <c r="P441" i="6"/>
  <c r="H42" i="2"/>
  <c r="H28" i="2"/>
  <c r="H49" i="2"/>
  <c r="V164" i="6"/>
  <c r="V442" i="6"/>
  <c r="V441" i="6"/>
  <c r="S430" i="6"/>
  <c r="L430" i="6"/>
  <c r="L419" i="6"/>
  <c r="G441" i="6"/>
  <c r="G164" i="6"/>
  <c r="G442" i="6"/>
  <c r="T419" i="6"/>
  <c r="Q225" i="6"/>
  <c r="N227" i="6"/>
  <c r="E297" i="6"/>
  <c r="N7" i="2"/>
  <c r="N24" i="2"/>
  <c r="M429" i="6"/>
  <c r="T429" i="6"/>
  <c r="F8" i="2"/>
  <c r="P8" i="2"/>
  <c r="P6" i="2"/>
  <c r="C7" i="2"/>
  <c r="P5" i="2"/>
  <c r="R427" i="6"/>
  <c r="K427" i="6"/>
  <c r="U429" i="6"/>
  <c r="N429" i="6"/>
  <c r="U291" i="6"/>
  <c r="U437" i="6"/>
  <c r="U451" i="6"/>
  <c r="U293" i="6"/>
  <c r="U438" i="6"/>
  <c r="U443" i="6"/>
  <c r="U439" i="6"/>
  <c r="U450" i="6"/>
  <c r="K289" i="6"/>
  <c r="K297" i="6"/>
  <c r="K436" i="6"/>
  <c r="K444" i="6"/>
  <c r="Q273" i="6"/>
  <c r="R444" i="6"/>
  <c r="M431" i="6"/>
  <c r="T431" i="6"/>
  <c r="U428" i="6"/>
  <c r="N428" i="6"/>
  <c r="M7" i="2"/>
  <c r="M24" i="2"/>
  <c r="R441" i="6"/>
  <c r="R164" i="6"/>
  <c r="R442" i="6"/>
  <c r="P4" i="2"/>
  <c r="K293" i="6"/>
  <c r="K438" i="6"/>
  <c r="O297" i="6"/>
  <c r="O436" i="6"/>
  <c r="H439" i="6"/>
  <c r="H450" i="6"/>
  <c r="H443" i="6"/>
  <c r="H451" i="6"/>
  <c r="H291" i="6"/>
  <c r="H437" i="6"/>
  <c r="H293" i="6"/>
  <c r="H438" i="6"/>
  <c r="U297" i="6"/>
  <c r="U436" i="6"/>
  <c r="I297" i="6"/>
  <c r="I436" i="6"/>
  <c r="R297" i="6"/>
  <c r="R436" i="6"/>
  <c r="E291" i="6"/>
  <c r="E443" i="6"/>
  <c r="E450" i="6"/>
  <c r="E293" i="6"/>
  <c r="E451" i="6"/>
  <c r="E439" i="6"/>
  <c r="K426" i="6"/>
  <c r="N426" i="6"/>
  <c r="P426" i="6"/>
  <c r="E426" i="6"/>
  <c r="O426" i="6"/>
  <c r="Q426" i="6"/>
  <c r="M426" i="6"/>
  <c r="L426" i="6"/>
  <c r="G28" i="2"/>
  <c r="G49" i="2"/>
  <c r="G42" i="2"/>
  <c r="G51" i="2"/>
  <c r="D24" i="2"/>
  <c r="F164" i="6"/>
  <c r="F442" i="6"/>
  <c r="F441" i="6"/>
  <c r="Q157" i="6"/>
  <c r="Q164" i="6"/>
  <c r="U430" i="6"/>
  <c r="N430" i="6"/>
  <c r="I63" i="5"/>
  <c r="R59" i="6"/>
  <c r="R45" i="6"/>
  <c r="Q43" i="6"/>
  <c r="F297" i="6"/>
  <c r="F436" i="6"/>
  <c r="I439" i="6"/>
  <c r="I450" i="6"/>
  <c r="I443" i="6"/>
  <c r="I291" i="6"/>
  <c r="I437" i="6"/>
  <c r="I451" i="6"/>
  <c r="I293" i="6"/>
  <c r="I438" i="6"/>
  <c r="J297" i="6"/>
  <c r="J436" i="6"/>
  <c r="R450" i="6"/>
  <c r="R439" i="6"/>
  <c r="R291" i="6"/>
  <c r="R437" i="6"/>
  <c r="R451" i="6"/>
  <c r="S443" i="6"/>
  <c r="R293" i="6"/>
  <c r="R438" i="6"/>
  <c r="N28" i="2"/>
  <c r="N42" i="2"/>
  <c r="P24" i="2"/>
  <c r="M42" i="2"/>
  <c r="M28" i="2"/>
  <c r="E436" i="6"/>
  <c r="J28" i="2"/>
  <c r="J42" i="2"/>
  <c r="P7" i="2"/>
  <c r="Q289" i="6"/>
  <c r="F24" i="2"/>
  <c r="D28" i="2"/>
  <c r="D49" i="2"/>
  <c r="D42" i="2"/>
  <c r="D51" i="2"/>
  <c r="E438" i="6"/>
  <c r="C24" i="2"/>
  <c r="N250" i="6"/>
  <c r="N237" i="6"/>
  <c r="Q227" i="6"/>
  <c r="E437" i="6"/>
  <c r="O28" i="2"/>
  <c r="O42" i="2"/>
  <c r="F28" i="2"/>
  <c r="F49" i="2"/>
  <c r="F42" i="2"/>
  <c r="F51" i="2"/>
  <c r="N297" i="6"/>
  <c r="Q250" i="6"/>
  <c r="C28" i="2"/>
  <c r="C49" i="2"/>
  <c r="C42" i="2"/>
  <c r="C51" i="2"/>
  <c r="P28" i="2"/>
  <c r="P49" i="2"/>
  <c r="D33" i="2"/>
  <c r="L33" i="2"/>
  <c r="O33" i="2"/>
  <c r="B33" i="2"/>
  <c r="P33" i="2"/>
  <c r="M33" i="2"/>
  <c r="C33" i="2"/>
  <c r="F33" i="2"/>
  <c r="M49" i="2"/>
  <c r="H33" i="2"/>
  <c r="G33" i="2"/>
  <c r="N33" i="2"/>
  <c r="E33" i="2"/>
  <c r="I33" i="2"/>
  <c r="K33" i="2"/>
  <c r="J33" i="2"/>
  <c r="G34" i="2"/>
  <c r="I34" i="2"/>
  <c r="M34" i="2"/>
  <c r="K34" i="2"/>
  <c r="F34" i="2"/>
  <c r="L34" i="2"/>
  <c r="B34" i="2"/>
  <c r="P34" i="2"/>
  <c r="O34" i="2"/>
  <c r="H34" i="2"/>
  <c r="O49" i="2"/>
  <c r="J34" i="2"/>
  <c r="D34" i="2"/>
  <c r="C34" i="2"/>
  <c r="E34" i="2"/>
  <c r="N34" i="2"/>
  <c r="N291" i="6"/>
  <c r="N293" i="6"/>
  <c r="O443" i="6"/>
  <c r="N439" i="6"/>
  <c r="N443" i="6"/>
  <c r="N451" i="6"/>
  <c r="N450" i="6"/>
  <c r="Q237" i="6"/>
  <c r="H36" i="2"/>
  <c r="J49" i="2"/>
  <c r="F36" i="2"/>
  <c r="D36" i="2"/>
  <c r="C36" i="2"/>
  <c r="P36" i="2"/>
  <c r="E36" i="2"/>
  <c r="I36" i="2"/>
  <c r="G36" i="2"/>
  <c r="P42" i="2"/>
  <c r="P51" i="2"/>
  <c r="N436" i="6"/>
  <c r="Q297" i="6"/>
  <c r="N438" i="6"/>
  <c r="Q293" i="6"/>
  <c r="N437" i="6"/>
  <c r="Q291" i="6"/>
  <c r="Q443" i="6"/>
  <c r="R443" i="6"/>
  <c r="E16" i="24"/>
  <c r="J16" i="24"/>
  <c r="G16" i="24"/>
  <c r="D16" i="24"/>
  <c r="X4" i="24"/>
  <c r="Z5" i="24"/>
  <c r="Z7" i="24"/>
  <c r="Z4" i="24"/>
  <c r="B97" i="24"/>
  <c r="W4" i="24"/>
  <c r="X5" i="24"/>
  <c r="L5" i="24"/>
  <c r="L7" i="24"/>
  <c r="G6" i="24"/>
  <c r="G8" i="24"/>
  <c r="AB26" i="24"/>
  <c r="AB41" i="24"/>
  <c r="K4" i="24"/>
  <c r="K5" i="24"/>
  <c r="K7" i="24"/>
  <c r="W6" i="24"/>
  <c r="W8" i="24"/>
  <c r="Y4" i="24"/>
  <c r="G5" i="24"/>
  <c r="G7" i="24"/>
  <c r="E4" i="24"/>
  <c r="E5" i="24"/>
  <c r="E7" i="24"/>
  <c r="H4" i="24"/>
  <c r="Y5" i="24"/>
  <c r="Y7" i="24"/>
  <c r="B6" i="24"/>
  <c r="J5" i="24"/>
  <c r="J7" i="24"/>
  <c r="Y26" i="24"/>
  <c r="Y41" i="24"/>
  <c r="AA5" i="24"/>
  <c r="AA7" i="24"/>
  <c r="H5" i="24"/>
  <c r="H7" i="24"/>
  <c r="T6" i="24"/>
  <c r="T8" i="24"/>
  <c r="AA4" i="24"/>
  <c r="T5" i="24"/>
  <c r="B41" i="24"/>
  <c r="L6" i="24"/>
  <c r="L8" i="24"/>
  <c r="M6" i="24"/>
  <c r="M8" i="24"/>
  <c r="U5" i="24"/>
  <c r="U7" i="24"/>
  <c r="AD10" i="24"/>
  <c r="AD13" i="24"/>
  <c r="AD9" i="24"/>
  <c r="C6" i="24"/>
  <c r="C8" i="24"/>
  <c r="D4" i="24"/>
  <c r="D5" i="24"/>
  <c r="D7" i="24"/>
  <c r="AD15" i="24"/>
  <c r="N6" i="24"/>
  <c r="N8" i="24"/>
  <c r="AC6" i="24"/>
  <c r="AC8" i="24"/>
  <c r="Q5" i="24"/>
  <c r="Q7" i="24"/>
  <c r="O4" i="24"/>
  <c r="N4" i="24"/>
  <c r="L24" i="24"/>
  <c r="L28" i="24"/>
  <c r="M5" i="24"/>
  <c r="M7" i="24"/>
  <c r="AD11" i="24"/>
  <c r="C4" i="24"/>
  <c r="C24" i="24"/>
  <c r="O6" i="24"/>
  <c r="O8" i="24"/>
  <c r="AD18" i="24"/>
  <c r="AD21" i="24"/>
  <c r="J6" i="24"/>
  <c r="J8" i="24"/>
  <c r="Q6" i="24"/>
  <c r="Q8" i="24"/>
  <c r="V5" i="24"/>
  <c r="V7" i="24"/>
  <c r="V6" i="24"/>
  <c r="V8" i="24"/>
  <c r="AD14" i="24"/>
  <c r="AD22" i="24"/>
  <c r="U6" i="24"/>
  <c r="U8" i="24"/>
  <c r="X26" i="24"/>
  <c r="X41" i="24"/>
  <c r="AD17" i="24"/>
  <c r="AC5" i="24"/>
  <c r="AD126" i="24"/>
  <c r="AD20" i="24"/>
  <c r="AD111" i="24"/>
  <c r="E8" i="24"/>
  <c r="AD105" i="24"/>
  <c r="AD108" i="24"/>
  <c r="H24" i="24"/>
  <c r="K24" i="24"/>
  <c r="R6" i="24"/>
  <c r="R8" i="24"/>
  <c r="R5" i="24"/>
  <c r="R7" i="24"/>
  <c r="R4" i="24"/>
  <c r="W24" i="24"/>
  <c r="AD123" i="24"/>
  <c r="C16" i="24"/>
  <c r="T7" i="24"/>
  <c r="AD120" i="24"/>
  <c r="D8" i="24"/>
  <c r="F6" i="24"/>
  <c r="F8" i="24"/>
  <c r="F4" i="24"/>
  <c r="F5" i="24"/>
  <c r="F7" i="24"/>
  <c r="S5" i="24"/>
  <c r="S7" i="24"/>
  <c r="S6" i="24"/>
  <c r="S8" i="24"/>
  <c r="S4" i="24"/>
  <c r="M16" i="24"/>
  <c r="B8" i="24"/>
  <c r="X7" i="24"/>
  <c r="AD124" i="24"/>
  <c r="Z24" i="24"/>
  <c r="G24" i="24"/>
  <c r="AD107" i="24"/>
  <c r="AD12" i="24"/>
  <c r="O7" i="24"/>
  <c r="AD115" i="24"/>
  <c r="AA8" i="24"/>
  <c r="AD19" i="24"/>
  <c r="AD3" i="24"/>
  <c r="B5" i="24"/>
  <c r="B4" i="24"/>
  <c r="P6" i="24"/>
  <c r="P8" i="24"/>
  <c r="P4" i="24"/>
  <c r="P5" i="24"/>
  <c r="P7" i="24"/>
  <c r="AB6" i="24"/>
  <c r="AB8" i="24"/>
  <c r="AB5" i="24"/>
  <c r="AB7" i="24"/>
  <c r="AB4" i="24"/>
  <c r="AC7" i="24"/>
  <c r="AD129" i="24"/>
  <c r="AC24" i="24"/>
  <c r="I6" i="24"/>
  <c r="I8" i="24"/>
  <c r="I4" i="24"/>
  <c r="I5" i="24"/>
  <c r="I7" i="24"/>
  <c r="Y8" i="24"/>
  <c r="Y24" i="24"/>
  <c r="AD112" i="24"/>
  <c r="AD127" i="24"/>
  <c r="AA24" i="24"/>
  <c r="E24" i="24"/>
  <c r="AD114" i="24"/>
  <c r="N24" i="24"/>
  <c r="N28" i="24"/>
  <c r="AD118" i="24"/>
  <c r="D24" i="24"/>
  <c r="J24" i="24"/>
  <c r="J28" i="24"/>
  <c r="M24" i="24"/>
  <c r="M28" i="24"/>
  <c r="AD117" i="24"/>
  <c r="AD113" i="24"/>
  <c r="AD110" i="24"/>
  <c r="Q24" i="24"/>
  <c r="Q28" i="24"/>
  <c r="AD103" i="24"/>
  <c r="AD121" i="24"/>
  <c r="AD125" i="24"/>
  <c r="O24" i="24"/>
  <c r="O28" i="24"/>
  <c r="V24" i="24"/>
  <c r="V28" i="24"/>
  <c r="AD122" i="24"/>
  <c r="AD104" i="24"/>
  <c r="AA28" i="24"/>
  <c r="Y28" i="24"/>
  <c r="U24" i="24"/>
  <c r="AD116" i="24"/>
  <c r="X24" i="24"/>
  <c r="D28" i="24"/>
  <c r="H28" i="24"/>
  <c r="AD119" i="24"/>
  <c r="W28" i="24"/>
  <c r="AD16" i="24"/>
  <c r="AD128" i="24"/>
  <c r="AD8" i="24"/>
  <c r="T24" i="24"/>
  <c r="Z28" i="24"/>
  <c r="AD6" i="24"/>
  <c r="AD109" i="24"/>
  <c r="I24" i="24"/>
  <c r="P24" i="24"/>
  <c r="AC28" i="24"/>
  <c r="R24" i="24"/>
  <c r="AD4" i="24"/>
  <c r="AD106" i="24"/>
  <c r="S24" i="24"/>
  <c r="E28" i="24"/>
  <c r="AB24" i="24"/>
  <c r="AD5" i="24"/>
  <c r="B7" i="24"/>
  <c r="G28" i="24"/>
  <c r="F24" i="24"/>
  <c r="K28" i="24"/>
  <c r="C28" i="24"/>
  <c r="X28" i="24"/>
  <c r="AD7" i="24"/>
  <c r="AD24" i="24"/>
  <c r="T28" i="24"/>
  <c r="U28" i="24"/>
  <c r="AB28" i="24"/>
  <c r="K34" i="24"/>
  <c r="T34" i="24"/>
  <c r="C34" i="24"/>
  <c r="O34" i="24"/>
  <c r="S34" i="24"/>
  <c r="E34" i="24"/>
  <c r="Y34" i="24"/>
  <c r="L34" i="24"/>
  <c r="AB34" i="24"/>
  <c r="D34" i="24"/>
  <c r="R34" i="24"/>
  <c r="U34" i="24"/>
  <c r="Q34" i="24"/>
  <c r="I34" i="24"/>
  <c r="M34" i="24"/>
  <c r="V34" i="24"/>
  <c r="AA34" i="24"/>
  <c r="G34" i="24"/>
  <c r="B34" i="24"/>
  <c r="X34" i="24"/>
  <c r="H34" i="24"/>
  <c r="P34" i="24"/>
  <c r="J34" i="24"/>
  <c r="N34" i="24"/>
  <c r="F34" i="24"/>
  <c r="W34" i="24"/>
  <c r="Z34" i="24"/>
  <c r="B24" i="24"/>
  <c r="AD102" i="24"/>
  <c r="I28" i="24"/>
  <c r="B33" i="24"/>
  <c r="AC33" i="24"/>
  <c r="H33" i="24"/>
  <c r="AB33" i="24"/>
  <c r="U32" i="24"/>
  <c r="H32" i="24"/>
  <c r="J32" i="24"/>
  <c r="Q32" i="24"/>
  <c r="D32" i="24"/>
  <c r="AC32" i="24"/>
  <c r="X32" i="24"/>
  <c r="O32" i="24"/>
  <c r="T32" i="24"/>
  <c r="C32" i="24"/>
  <c r="B32" i="24"/>
  <c r="N32" i="24"/>
  <c r="W32" i="24"/>
  <c r="I32" i="24"/>
  <c r="S32" i="24"/>
  <c r="AB32" i="24"/>
  <c r="E32" i="24"/>
  <c r="R32" i="24"/>
  <c r="F32" i="24"/>
  <c r="M32" i="24"/>
  <c r="V32" i="24"/>
  <c r="Y32" i="24"/>
  <c r="P32" i="24"/>
  <c r="L32" i="24"/>
  <c r="K32" i="24"/>
  <c r="G32" i="24"/>
  <c r="AA32" i="24"/>
  <c r="P28" i="24"/>
  <c r="F28" i="24"/>
  <c r="S28" i="24"/>
  <c r="R28" i="24"/>
  <c r="AD31" i="24"/>
  <c r="AD32" i="24"/>
  <c r="AD34" i="24"/>
  <c r="AD28" i="24"/>
  <c r="B28" i="24"/>
  <c r="D35" i="24"/>
  <c r="B35" i="24"/>
  <c r="C35" i="24"/>
  <c r="O35" i="24"/>
  <c r="V35" i="24"/>
  <c r="U35" i="24"/>
  <c r="Q35" i="24"/>
  <c r="R35" i="24"/>
  <c r="E35" i="24"/>
  <c r="W35" i="24"/>
  <c r="P35" i="24"/>
  <c r="M35" i="24"/>
  <c r="J35" i="24"/>
  <c r="T35" i="24"/>
  <c r="L35" i="24"/>
  <c r="Z35" i="24"/>
  <c r="X35" i="24"/>
  <c r="N35" i="24"/>
  <c r="Y35" i="24"/>
  <c r="AA35" i="24"/>
  <c r="H35" i="24"/>
  <c r="I35" i="24"/>
  <c r="K35" i="24"/>
  <c r="F35" i="24"/>
  <c r="S35" i="24"/>
  <c r="G35" i="24"/>
  <c r="AD35" i="24"/>
  <c r="B39" i="24"/>
  <c r="B43" i="24"/>
  <c r="B45" i="24"/>
  <c r="B47" i="24"/>
  <c r="D36" i="24"/>
  <c r="I36" i="24"/>
  <c r="H36" i="24"/>
  <c r="E36" i="24"/>
  <c r="F36" i="24"/>
  <c r="C36" i="24"/>
  <c r="B50" i="24"/>
  <c r="AD36" i="24"/>
  <c r="C33" i="24"/>
  <c r="D33" i="24"/>
  <c r="E33" i="24"/>
  <c r="F33" i="24"/>
  <c r="G33" i="24"/>
  <c r="I33" i="24"/>
  <c r="J33" i="24"/>
  <c r="K33" i="24"/>
  <c r="L33" i="24"/>
  <c r="M33" i="24"/>
  <c r="N33" i="24"/>
  <c r="T33" i="24"/>
  <c r="U33" i="24"/>
  <c r="R33" i="24"/>
  <c r="S33" i="24"/>
  <c r="O33" i="24"/>
  <c r="Y33" i="24"/>
  <c r="V33" i="24"/>
  <c r="P33" i="24"/>
  <c r="Z33" i="24"/>
  <c r="Q33" i="24"/>
  <c r="W33" i="24"/>
  <c r="X33" i="24"/>
  <c r="X39" i="24"/>
  <c r="X43" i="24"/>
  <c r="X45" i="24"/>
  <c r="X47" i="24"/>
  <c r="X50" i="24"/>
  <c r="AD33" i="24"/>
  <c r="X62" i="24"/>
  <c r="X61" i="24"/>
  <c r="X60" i="24"/>
  <c r="X58" i="24"/>
  <c r="X59" i="24"/>
  <c r="X57" i="24"/>
  <c r="H37" i="24"/>
  <c r="H39" i="24"/>
  <c r="AC37" i="24"/>
  <c r="AC39" i="24"/>
  <c r="W37" i="24"/>
  <c r="W39" i="24"/>
  <c r="T37" i="24"/>
  <c r="T39" i="24"/>
  <c r="AB37" i="24"/>
  <c r="AB39" i="24"/>
  <c r="O37" i="24"/>
  <c r="O39" i="24"/>
  <c r="I37" i="24"/>
  <c r="I39" i="24"/>
  <c r="R37" i="24"/>
  <c r="R39" i="24"/>
  <c r="F37" i="24"/>
  <c r="F39" i="24"/>
  <c r="U37" i="24"/>
  <c r="U39" i="24"/>
  <c r="V37" i="24"/>
  <c r="V39" i="24"/>
  <c r="C37" i="24"/>
  <c r="AA37" i="24"/>
  <c r="AA39" i="24"/>
  <c r="K37" i="24"/>
  <c r="K39" i="24"/>
  <c r="J37" i="24"/>
  <c r="J39" i="24"/>
  <c r="Y37" i="24"/>
  <c r="Y39" i="24"/>
  <c r="S37" i="24"/>
  <c r="S39" i="24"/>
  <c r="Q37" i="24"/>
  <c r="Q39" i="24"/>
  <c r="D37" i="24"/>
  <c r="D39" i="24"/>
  <c r="G37" i="24"/>
  <c r="G39" i="24"/>
  <c r="E37" i="24"/>
  <c r="E39" i="24"/>
  <c r="P37" i="24"/>
  <c r="P39" i="24"/>
  <c r="M37" i="24"/>
  <c r="M39" i="24"/>
  <c r="L37" i="24"/>
  <c r="L39" i="24"/>
  <c r="N37" i="24"/>
  <c r="N39" i="24"/>
  <c r="Z37" i="24"/>
  <c r="Z39" i="24"/>
  <c r="R43" i="24"/>
  <c r="R45" i="24"/>
  <c r="R47" i="24"/>
  <c r="R50" i="24"/>
  <c r="I43" i="24"/>
  <c r="I45" i="24"/>
  <c r="I47" i="24"/>
  <c r="I50" i="24"/>
  <c r="Y43" i="24"/>
  <c r="Y45" i="24"/>
  <c r="Y47" i="24"/>
  <c r="O47" i="24"/>
  <c r="O50" i="24"/>
  <c r="O43" i="24"/>
  <c r="O45" i="24"/>
  <c r="K47" i="24"/>
  <c r="K50" i="24"/>
  <c r="K65536" i="24"/>
  <c r="K43" i="24"/>
  <c r="K45" i="24"/>
  <c r="AB43" i="24"/>
  <c r="AB45" i="24"/>
  <c r="AB47" i="24"/>
  <c r="L47" i="24"/>
  <c r="L50" i="24"/>
  <c r="L43" i="24"/>
  <c r="L45" i="24"/>
  <c r="E43" i="24"/>
  <c r="E45" i="24"/>
  <c r="E47" i="24"/>
  <c r="E50" i="24"/>
  <c r="AD37" i="24"/>
  <c r="AD39" i="24"/>
  <c r="C39" i="24"/>
  <c r="T47" i="24"/>
  <c r="T50" i="24"/>
  <c r="T43" i="24"/>
  <c r="T45" i="24"/>
  <c r="J47" i="24"/>
  <c r="J50" i="24"/>
  <c r="J43" i="24"/>
  <c r="J45" i="24"/>
  <c r="D43" i="24"/>
  <c r="D45" i="24"/>
  <c r="D47" i="24"/>
  <c r="D50" i="24"/>
  <c r="V43" i="24"/>
  <c r="V45" i="24"/>
  <c r="V47" i="24"/>
  <c r="V50" i="24"/>
  <c r="W43" i="24"/>
  <c r="W45" i="24"/>
  <c r="W47" i="24"/>
  <c r="W50" i="24"/>
  <c r="M43" i="24"/>
  <c r="M45" i="24"/>
  <c r="M47" i="24"/>
  <c r="M50" i="24"/>
  <c r="AA43" i="24"/>
  <c r="AA45" i="24"/>
  <c r="AA47" i="24"/>
  <c r="Z43" i="24"/>
  <c r="Z45" i="24"/>
  <c r="Z47" i="24"/>
  <c r="Q43" i="24"/>
  <c r="Q45" i="24"/>
  <c r="Q47" i="24"/>
  <c r="Q50" i="24"/>
  <c r="U47" i="24"/>
  <c r="U50" i="24"/>
  <c r="U43" i="24"/>
  <c r="U45" i="24"/>
  <c r="AC47" i="24"/>
  <c r="AC43" i="24"/>
  <c r="AC45" i="24"/>
  <c r="P43" i="24"/>
  <c r="P45" i="24"/>
  <c r="P47" i="24"/>
  <c r="P50" i="24"/>
  <c r="G43" i="24"/>
  <c r="G45" i="24"/>
  <c r="G47" i="24"/>
  <c r="G50" i="24"/>
  <c r="N43" i="24"/>
  <c r="N45" i="24"/>
  <c r="N47" i="24"/>
  <c r="N50" i="24"/>
  <c r="S47" i="24"/>
  <c r="S50" i="24"/>
  <c r="S43" i="24"/>
  <c r="S45" i="24"/>
  <c r="F47" i="24"/>
  <c r="F50" i="24"/>
  <c r="F43" i="24"/>
  <c r="F45" i="24"/>
  <c r="H47" i="24"/>
  <c r="H50" i="24"/>
  <c r="H43" i="24"/>
  <c r="H45" i="24"/>
  <c r="W55" i="24"/>
  <c r="W56" i="24"/>
  <c r="W54" i="24"/>
  <c r="W51" i="24"/>
  <c r="W52" i="24"/>
  <c r="W53" i="24"/>
  <c r="C47" i="24"/>
  <c r="C43" i="24"/>
  <c r="C45" i="24"/>
  <c r="AD47" i="24"/>
  <c r="AD50" i="24"/>
  <c r="C50" i="24"/>
</calcChain>
</file>

<file path=xl/comments1.xml><?xml version="1.0" encoding="utf-8"?>
<comments xmlns="http://schemas.openxmlformats.org/spreadsheetml/2006/main">
  <authors>
    <author>Sergio Catardo</author>
  </authors>
  <commentList>
    <comment ref="Y57" authorId="0" shapeId="0">
      <text>
        <r>
          <rPr>
            <b/>
            <sz val="9"/>
            <color indexed="81"/>
            <rFont val="Tahoma"/>
            <charset val="1"/>
          </rPr>
          <t>Sergio Catardo:</t>
        </r>
        <r>
          <rPr>
            <sz val="9"/>
            <color indexed="81"/>
            <rFont val="Tahoma"/>
            <charset val="1"/>
          </rPr>
          <t xml:space="preserve">
VALOR UNITARIO DESEJUM</t>
        </r>
      </text>
    </comment>
    <comment ref="Y58" authorId="0" shapeId="0">
      <text>
        <r>
          <rPr>
            <b/>
            <sz val="9"/>
            <color indexed="81"/>
            <rFont val="Tahoma"/>
            <charset val="1"/>
          </rPr>
          <t>Sergio Catardo:</t>
        </r>
        <r>
          <rPr>
            <sz val="9"/>
            <color indexed="81"/>
            <rFont val="Tahoma"/>
            <charset val="1"/>
          </rPr>
          <t xml:space="preserve">
VALOR UNITARIO COLAÇÃO</t>
        </r>
      </text>
    </comment>
    <comment ref="Y59" authorId="0" shapeId="0">
      <text>
        <r>
          <rPr>
            <b/>
            <sz val="9"/>
            <color indexed="81"/>
            <rFont val="Tahoma"/>
            <charset val="1"/>
          </rPr>
          <t>Sergio Catardo:</t>
        </r>
        <r>
          <rPr>
            <sz val="9"/>
            <color indexed="81"/>
            <rFont val="Tahoma"/>
            <charset val="1"/>
          </rPr>
          <t xml:space="preserve">
VALOR UNITARIO ALMOÇO</t>
        </r>
      </text>
    </comment>
    <comment ref="Y60" authorId="0" shapeId="0">
      <text>
        <r>
          <rPr>
            <b/>
            <sz val="9"/>
            <color indexed="81"/>
            <rFont val="Tahoma"/>
            <charset val="1"/>
          </rPr>
          <t>Sergio Catardo:</t>
        </r>
        <r>
          <rPr>
            <sz val="9"/>
            <color indexed="81"/>
            <rFont val="Tahoma"/>
            <charset val="1"/>
          </rPr>
          <t xml:space="preserve">
VALOR UNITARIO LANCHE DA TARDE</t>
        </r>
      </text>
    </comment>
    <comment ref="Y61" authorId="0" shapeId="0">
      <text>
        <r>
          <rPr>
            <b/>
            <sz val="9"/>
            <color indexed="81"/>
            <rFont val="Tahoma"/>
            <charset val="1"/>
          </rPr>
          <t>Sergio Catardo:</t>
        </r>
        <r>
          <rPr>
            <sz val="9"/>
            <color indexed="81"/>
            <rFont val="Tahoma"/>
            <charset val="1"/>
          </rPr>
          <t xml:space="preserve">
VALOR UNITARIO JANTAR</t>
        </r>
      </text>
    </comment>
    <comment ref="Y62" authorId="0" shapeId="0">
      <text>
        <r>
          <rPr>
            <b/>
            <sz val="9"/>
            <color indexed="81"/>
            <rFont val="Tahoma"/>
            <charset val="1"/>
          </rPr>
          <t>Sergio Catardo:</t>
        </r>
        <r>
          <rPr>
            <sz val="9"/>
            <color indexed="81"/>
            <rFont val="Tahoma"/>
            <charset val="1"/>
          </rPr>
          <t xml:space="preserve">
VALOR UNITARIO JANTAR</t>
        </r>
      </text>
    </comment>
    <comment ref="Y63" authorId="0" shapeId="0">
      <text>
        <r>
          <rPr>
            <b/>
            <sz val="9"/>
            <color indexed="81"/>
            <rFont val="Tahoma"/>
            <charset val="1"/>
          </rPr>
          <t>Sergio Catardo:</t>
        </r>
        <r>
          <rPr>
            <sz val="9"/>
            <color indexed="81"/>
            <rFont val="Tahoma"/>
            <charset val="1"/>
          </rPr>
          <t xml:space="preserve">
VALOR UNITARIO EXTRA. EXEMPLO GARRAFA DE CAFÉ 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Sergio Catardo:</t>
        </r>
        <r>
          <rPr>
            <sz val="9"/>
            <color indexed="81"/>
            <rFont val="Tahoma"/>
            <family val="2"/>
          </rPr>
          <t xml:space="preserve">
METRO QUADRADO</t>
        </r>
      </text>
    </comment>
    <comment ref="D66" authorId="0" shapeId="0">
      <text>
        <r>
          <rPr>
            <b/>
            <sz val="9"/>
            <color indexed="81"/>
            <rFont val="Tahoma"/>
            <family val="2"/>
          </rPr>
          <t>Sergio Catardo:</t>
        </r>
        <r>
          <rPr>
            <sz val="9"/>
            <color indexed="81"/>
            <rFont val="Tahoma"/>
            <family val="2"/>
          </rPr>
          <t xml:space="preserve">
KL ROUPA LAVADA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Sergio Catardo:</t>
        </r>
        <r>
          <rPr>
            <sz val="9"/>
            <color indexed="81"/>
            <rFont val="Tahoma"/>
            <family val="2"/>
          </rPr>
          <t xml:space="preserve">
NUMERO DE REPAROS POR SETOR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Sergio Catardo:</t>
        </r>
        <r>
          <rPr>
            <sz val="9"/>
            <color indexed="81"/>
            <rFont val="Tahoma"/>
            <family val="2"/>
          </rPr>
          <t xml:space="preserve">
TOTAL PEQUENO + MEDIO + GRANDE
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>Sergio Catardo:</t>
        </r>
        <r>
          <rPr>
            <sz val="9"/>
            <color indexed="81"/>
            <rFont val="Tahoma"/>
            <family val="2"/>
          </rPr>
          <t xml:space="preserve">
NÃO PRODUZ PARA ELE MESMO
</t>
        </r>
      </text>
    </comment>
    <comment ref="H97" authorId="0" shapeId="0">
      <text>
        <r>
          <rPr>
            <b/>
            <sz val="9"/>
            <color indexed="81"/>
            <rFont val="Tahoma"/>
            <charset val="1"/>
          </rPr>
          <t>Sergio Catardo:</t>
        </r>
        <r>
          <rPr>
            <sz val="9"/>
            <color indexed="81"/>
            <rFont val="Tahoma"/>
            <charset val="1"/>
          </rPr>
          <t xml:space="preserve">
não vai numero celula vazia sem inserção de numero
</t>
        </r>
      </text>
    </comment>
    <comment ref="J132" authorId="0" shapeId="0">
      <text>
        <r>
          <rPr>
            <b/>
            <sz val="9"/>
            <color indexed="81"/>
            <rFont val="Tahoma"/>
            <family val="2"/>
          </rPr>
          <t>Sergio Catardo:</t>
        </r>
        <r>
          <rPr>
            <sz val="9"/>
            <color indexed="81"/>
            <rFont val="Tahoma"/>
            <family val="2"/>
          </rPr>
          <t xml:space="preserve">
valor total de agua gasta no mês
valor rateado conforme o uso
</t>
        </r>
      </text>
    </comment>
  </commentList>
</comments>
</file>

<file path=xl/sharedStrings.xml><?xml version="1.0" encoding="utf-8"?>
<sst xmlns="http://schemas.openxmlformats.org/spreadsheetml/2006/main" count="1994" uniqueCount="918">
  <si>
    <t xml:space="preserve">                                                               RELATÓRIO DE ATIVIDADES - </t>
  </si>
  <si>
    <t>ENTIDADE:                         ASSOCIAÇÃO DE CARIDADE NOSSA SENHORA DO CARMO</t>
  </si>
  <si>
    <t>DEPARTAMENTO:        HOSPITAL IMACULADA CONCEIÇÃO</t>
  </si>
  <si>
    <t>CIDADE:   GUANHÃES</t>
  </si>
  <si>
    <t>UF:    MG</t>
  </si>
  <si>
    <t xml:space="preserve"> </t>
  </si>
  <si>
    <t>DIRETOR:                            SERGIO CATARDO</t>
  </si>
  <si>
    <t>PREVISTAS</t>
  </si>
  <si>
    <t>REALIZADAS</t>
  </si>
  <si>
    <r>
      <t>1.</t>
    </r>
    <r>
      <rPr>
        <u/>
        <sz val="10"/>
        <rFont val="Arial"/>
        <family val="2"/>
      </rPr>
      <t>ATIVIDADES ASSISTENCIAIS</t>
    </r>
  </si>
  <si>
    <t>JANEIRO</t>
  </si>
  <si>
    <t>FEVEREIRO</t>
  </si>
  <si>
    <t>MARÇO</t>
  </si>
  <si>
    <t>ABRIL</t>
  </si>
  <si>
    <t>MAIO</t>
  </si>
  <si>
    <t xml:space="preserve"> JUNHO</t>
  </si>
  <si>
    <t>JULHO</t>
  </si>
  <si>
    <t>AGOSTO</t>
  </si>
  <si>
    <t>SETEMBRO</t>
  </si>
  <si>
    <t>OUTUBRO</t>
  </si>
  <si>
    <t>NOVEMBRO</t>
  </si>
  <si>
    <t>DEZEMBRO</t>
  </si>
  <si>
    <t>ACUMULADAS</t>
  </si>
  <si>
    <t>SETEMB</t>
  </si>
  <si>
    <t>OUT</t>
  </si>
  <si>
    <t>NOV</t>
  </si>
  <si>
    <t>DEZ</t>
  </si>
  <si>
    <r>
      <t xml:space="preserve">1.1. </t>
    </r>
    <r>
      <rPr>
        <u/>
        <sz val="10"/>
        <rFont val="Arial"/>
        <family val="2"/>
      </rPr>
      <t>NÚMERO DE LEITOS DO HOSPITAL</t>
    </r>
  </si>
  <si>
    <t>1.1.1. Clínica Médica</t>
  </si>
  <si>
    <t>1.1.2. Clínica Pediátrica</t>
  </si>
  <si>
    <t>1.1.3. Clínica Cirúrgica</t>
  </si>
  <si>
    <t>1.1.4. Clínica Obstétrica</t>
  </si>
  <si>
    <t>TOTAL DE LEITOS</t>
  </si>
  <si>
    <r>
      <t xml:space="preserve">1.2. </t>
    </r>
    <r>
      <rPr>
        <u/>
        <sz val="10"/>
        <rFont val="Arial"/>
        <family val="2"/>
      </rPr>
      <t>NÚMERO DE PACIENTES/DIA</t>
    </r>
  </si>
  <si>
    <r>
      <t xml:space="preserve">1.2.1. </t>
    </r>
    <r>
      <rPr>
        <u/>
        <sz val="10"/>
        <rFont val="Arial"/>
        <family val="2"/>
      </rPr>
      <t>PACIENTES PAGANTES</t>
    </r>
  </si>
  <si>
    <t>1.2.1.1. Particulares</t>
  </si>
  <si>
    <t>1.2.1.2. Convênio unimed</t>
  </si>
  <si>
    <t>SUB-TOTAL ( 1 )</t>
  </si>
  <si>
    <r>
      <t xml:space="preserve">1.2.2. </t>
    </r>
    <r>
      <rPr>
        <u/>
        <sz val="10"/>
        <rFont val="Arial"/>
        <family val="2"/>
      </rPr>
      <t>GRATUITOS</t>
    </r>
  </si>
  <si>
    <t>1.2.2.1. SUS</t>
  </si>
  <si>
    <t>SUB-TOTAL ( 2 )</t>
  </si>
  <si>
    <t>TOTAL DE PACIENTES/DIA ( 1 + 2 )</t>
  </si>
  <si>
    <t>MÉDIA DIÁRIA DE PACIENTES</t>
  </si>
  <si>
    <r>
      <t xml:space="preserve">1.3. </t>
    </r>
    <r>
      <rPr>
        <u/>
        <sz val="10"/>
        <rFont val="Arial"/>
        <family val="2"/>
      </rPr>
      <t>PORCENTAGEM DE OCUPAÇÃO</t>
    </r>
  </si>
  <si>
    <t>1.3.1. Clínica Médica</t>
  </si>
  <si>
    <t>1.3.2. Clínica Pediátrica</t>
  </si>
  <si>
    <t>1.3.3. Clínica Cirúrgica</t>
  </si>
  <si>
    <t>1.3.4. Clínica Obstétrica</t>
  </si>
  <si>
    <t>PORCENTAGEM GERAL DE OCUPAÇÃO</t>
  </si>
  <si>
    <t>DEPARTAMENTO:  HOSPITAL IMACULADA CONCEIÇÃO</t>
  </si>
  <si>
    <r>
      <t xml:space="preserve">1.4. </t>
    </r>
    <r>
      <rPr>
        <u/>
        <sz val="10"/>
        <rFont val="Arial"/>
        <family val="2"/>
      </rPr>
      <t>MÉDIA DE PERMANÊNCIA POR</t>
    </r>
  </si>
  <si>
    <t>JUNHO</t>
  </si>
  <si>
    <r>
      <t xml:space="preserve">      </t>
    </r>
    <r>
      <rPr>
        <u/>
        <sz val="10"/>
        <rFont val="Arial"/>
        <family val="2"/>
      </rPr>
      <t>ESPECIALIDADES</t>
    </r>
  </si>
  <si>
    <t>1.4.1. Clínica Médica</t>
  </si>
  <si>
    <t>1.4.2. Clínica Pediátrica</t>
  </si>
  <si>
    <t>1.4.3. Clínica Cirúrgica</t>
  </si>
  <si>
    <t>1.4.4. Clínica Obstétrica</t>
  </si>
  <si>
    <t>MÉDIA GERAL DE PERMANÊNCIA</t>
  </si>
  <si>
    <r>
      <t xml:space="preserve">1.5. </t>
    </r>
    <r>
      <rPr>
        <u/>
        <sz val="10"/>
        <rFont val="Arial"/>
        <family val="2"/>
      </rPr>
      <t>MÉDIA GERAL DE PERMANÊNCIA</t>
    </r>
    <r>
      <rPr>
        <sz val="10"/>
        <rFont val="Arial"/>
        <family val="2"/>
      </rPr>
      <t xml:space="preserve"> </t>
    </r>
  </si>
  <si>
    <r>
      <t xml:space="preserve">      </t>
    </r>
    <r>
      <rPr>
        <u/>
        <sz val="10"/>
        <rFont val="Arial"/>
        <family val="2"/>
      </rPr>
      <t>POR CONVÊNIOS</t>
    </r>
  </si>
  <si>
    <r>
      <t xml:space="preserve">1.5.1. </t>
    </r>
    <r>
      <rPr>
        <u/>
        <sz val="10"/>
        <rFont val="Arial"/>
        <family val="2"/>
      </rPr>
      <t>PACIENTES PAGANTES</t>
    </r>
  </si>
  <si>
    <t>1.5.1.1. Particulares</t>
  </si>
  <si>
    <t>1.5.1.2. Convênio  UNIMED</t>
  </si>
  <si>
    <r>
      <t xml:space="preserve">1.5.2. </t>
    </r>
    <r>
      <rPr>
        <u/>
        <sz val="10"/>
        <rFont val="Arial"/>
        <family val="2"/>
      </rPr>
      <t>GRATUITOS</t>
    </r>
  </si>
  <si>
    <t>1.5.2.1. SUS</t>
  </si>
  <si>
    <r>
      <t xml:space="preserve">1.6. </t>
    </r>
    <r>
      <rPr>
        <u/>
        <sz val="10"/>
        <rFont val="Arial"/>
        <family val="2"/>
      </rPr>
      <t>NÚMERO DE CIRURGIAS NO BLOCO</t>
    </r>
  </si>
  <si>
    <r>
      <t xml:space="preserve">      </t>
    </r>
    <r>
      <rPr>
        <u/>
        <sz val="10"/>
        <rFont val="Arial"/>
        <family val="2"/>
      </rPr>
      <t>OPERATÓRIO</t>
    </r>
  </si>
  <si>
    <t>1.6.1. Cirurgias Grandes</t>
  </si>
  <si>
    <t>1.6.2. Cirurgias Médias</t>
  </si>
  <si>
    <t>1.6.3. Cirurgias Pequenas</t>
  </si>
  <si>
    <t>1.6.4. Curetagens</t>
  </si>
  <si>
    <t>1.6.5. Cesáreas</t>
  </si>
  <si>
    <t>TOTAL DE CIRURGIAS</t>
  </si>
  <si>
    <r>
      <t xml:space="preserve">1.7. </t>
    </r>
    <r>
      <rPr>
        <u/>
        <sz val="10"/>
        <rFont val="Arial"/>
        <family val="2"/>
      </rPr>
      <t>NÚMERO DE PARTOS</t>
    </r>
  </si>
  <si>
    <t>1.7.1. Normais</t>
  </si>
  <si>
    <t>1.7.2. Cesáreos</t>
  </si>
  <si>
    <t>1.7.3. Outros</t>
  </si>
  <si>
    <t>TOTAL DE PARTOS</t>
  </si>
  <si>
    <r>
      <t xml:space="preserve">1.8. </t>
    </r>
    <r>
      <rPr>
        <u/>
        <sz val="10"/>
        <rFont val="Arial"/>
        <family val="2"/>
      </rPr>
      <t>SERV. AUX. DIAG. TRATAMENTO</t>
    </r>
  </si>
  <si>
    <t xml:space="preserve">JULHO </t>
  </si>
  <si>
    <t>P</t>
  </si>
  <si>
    <t>T</t>
  </si>
  <si>
    <t>1.8.6. Mamografia</t>
  </si>
  <si>
    <t>TOTAL</t>
  </si>
  <si>
    <r>
      <t xml:space="preserve">1.9. </t>
    </r>
    <r>
      <rPr>
        <u/>
        <sz val="10"/>
        <rFont val="Arial"/>
        <family val="2"/>
      </rPr>
      <t>AMBULATÓRIO E URGÊNCIA</t>
    </r>
  </si>
  <si>
    <r>
      <t xml:space="preserve">2. </t>
    </r>
    <r>
      <rPr>
        <u/>
        <sz val="10"/>
        <rFont val="Arial"/>
        <family val="2"/>
      </rPr>
      <t>RECURSOS HUMANOS</t>
    </r>
  </si>
  <si>
    <t>2.1. Administração</t>
  </si>
  <si>
    <t>2.2. Enfermagem - Total</t>
  </si>
  <si>
    <t>2.2.1. Enfermeiros</t>
  </si>
  <si>
    <t>2.2.2. Técnicos de Enfermagem</t>
  </si>
  <si>
    <t>2.2.3. Auxiliares de Enfermagem</t>
  </si>
  <si>
    <t>2.3. S.A.D.T.</t>
  </si>
  <si>
    <t>2.4. Nutrição</t>
  </si>
  <si>
    <t>2.5. Limpeza e Higienização</t>
  </si>
  <si>
    <t>2.6. Processamento da Roupa</t>
  </si>
  <si>
    <t>2.7. Manutenção</t>
  </si>
  <si>
    <t xml:space="preserve">2.9. Médicos </t>
  </si>
  <si>
    <t>2.10. Outros</t>
  </si>
  <si>
    <t>TOTAL ( 1 + 2 )</t>
  </si>
  <si>
    <r>
      <t xml:space="preserve">2.11. </t>
    </r>
    <r>
      <rPr>
        <u/>
        <sz val="10"/>
        <rFont val="Arial"/>
        <family val="2"/>
      </rPr>
      <t>ROTATIVIDADE</t>
    </r>
  </si>
  <si>
    <t>SETEM</t>
  </si>
  <si>
    <r>
      <t xml:space="preserve">3. </t>
    </r>
    <r>
      <rPr>
        <u/>
        <sz val="10"/>
        <rFont val="Arial"/>
        <family val="2"/>
      </rPr>
      <t>ATIVIDADES SOCIAIS</t>
    </r>
  </si>
  <si>
    <r>
      <t xml:space="preserve">3.1. </t>
    </r>
    <r>
      <rPr>
        <u/>
        <sz val="10"/>
        <rFont val="Arial"/>
        <family val="2"/>
      </rPr>
      <t>PASTORAL DA SAÚDE / SAÚDE</t>
    </r>
  </si>
  <si>
    <r>
      <t xml:space="preserve">      </t>
    </r>
    <r>
      <rPr>
        <u/>
        <sz val="10"/>
        <rFont val="Arial"/>
        <family val="2"/>
      </rPr>
      <t>COMUNITÁRIA</t>
    </r>
  </si>
  <si>
    <t>3.1.1. Visitas Domiciliares</t>
  </si>
  <si>
    <t>3.1.2. Visitas a Pacientes Internados</t>
  </si>
  <si>
    <t>3.1.3. Cursos Ministrados</t>
  </si>
  <si>
    <t>3.1.3.1. Número de Participantes</t>
  </si>
  <si>
    <t>3.1.4. Outras</t>
  </si>
  <si>
    <r>
      <t xml:space="preserve">3.2. </t>
    </r>
    <r>
      <rPr>
        <u/>
        <sz val="10"/>
        <rFont val="Arial"/>
        <family val="2"/>
      </rPr>
      <t>ASSISTÊNCIA SOCIAL</t>
    </r>
  </si>
  <si>
    <r>
      <t xml:space="preserve">3.3. </t>
    </r>
    <r>
      <rPr>
        <u/>
        <sz val="10"/>
        <rFont val="Arial"/>
        <family val="2"/>
      </rPr>
      <t>EDUCAÇÃO</t>
    </r>
  </si>
  <si>
    <t>3.3.1. Cursos Ministrados</t>
  </si>
  <si>
    <t>3.3.1.1. Número de Participantes</t>
  </si>
  <si>
    <t>3.3.2. Participação em Cursos Externos</t>
  </si>
  <si>
    <t>3.3.3. Número de Estagiários</t>
  </si>
  <si>
    <r>
      <t xml:space="preserve">4. </t>
    </r>
    <r>
      <rPr>
        <u/>
        <sz val="10"/>
        <rFont val="Arial"/>
        <family val="2"/>
      </rPr>
      <t>ATIVIDADES ECONÔMICAS</t>
    </r>
  </si>
  <si>
    <r>
      <t xml:space="preserve">4.1. </t>
    </r>
    <r>
      <rPr>
        <u/>
        <sz val="10"/>
        <rFont val="Arial"/>
        <family val="2"/>
      </rPr>
      <t>RECEITAS OPERACIONAIS</t>
    </r>
  </si>
  <si>
    <t>4.1.1. Diárias e Taxas</t>
  </si>
  <si>
    <t>4.1.2. S.A.D.T.</t>
  </si>
  <si>
    <t>4.1.3. Mat./Med.</t>
  </si>
  <si>
    <t>4.1.4. Gases Medicinais</t>
  </si>
  <si>
    <t>4.1.5. Honorários</t>
  </si>
  <si>
    <t>4.1.6. Equipamentos</t>
  </si>
  <si>
    <t>SUB-TOTAL DE REC. OPERACIONAIS ( 1 )</t>
  </si>
  <si>
    <r>
      <t xml:space="preserve">4.2. </t>
    </r>
    <r>
      <rPr>
        <u/>
        <sz val="10"/>
        <rFont val="Arial"/>
        <family val="2"/>
      </rPr>
      <t>DEDUÇÕES DAS REC. OPERACIONAIS</t>
    </r>
  </si>
  <si>
    <t>4.2.1. Glosas</t>
  </si>
  <si>
    <t>4.2.2. Descontos Concedidos</t>
  </si>
  <si>
    <t xml:space="preserve">4.2.3. Outras </t>
  </si>
  <si>
    <t>TOTAL DE REC. OPERACIONAIS ( 1 - 2 )</t>
  </si>
  <si>
    <r>
      <t xml:space="preserve">4.3. </t>
    </r>
    <r>
      <rPr>
        <u/>
        <sz val="10"/>
        <rFont val="Arial"/>
        <family val="2"/>
      </rPr>
      <t>RECEITAS NÃO OPERACIONAIS</t>
    </r>
  </si>
  <si>
    <t>4.3.1. Aluguéis</t>
  </si>
  <si>
    <t>4.3.2. Subvenções e Doações</t>
  </si>
  <si>
    <t xml:space="preserve">4.3.3. Financeiras </t>
  </si>
  <si>
    <t>4.3.4. Honorários Médicos</t>
  </si>
  <si>
    <t>4.3.5. Plano Próprio de Saúde-Resultado</t>
  </si>
  <si>
    <t xml:space="preserve">4.3.6. Outras </t>
  </si>
  <si>
    <t>TOTAL DE REC. NÃO OPERACIONAIS ( 3 )</t>
  </si>
  <si>
    <t>TOTAL DE RECEITAS ( 1-2+3)</t>
  </si>
  <si>
    <r>
      <t xml:space="preserve">4.4. </t>
    </r>
    <r>
      <rPr>
        <u/>
        <sz val="10"/>
        <rFont val="Arial"/>
        <family val="2"/>
      </rPr>
      <t>DESPESAS OPERACIONAIS</t>
    </r>
  </si>
  <si>
    <t>4.4.1. Pessoal Próprio</t>
  </si>
  <si>
    <t>4.4.2. Encargos Sociais</t>
  </si>
  <si>
    <t>4.4.3. Serviços de Terc.(P. Jurídica)</t>
  </si>
  <si>
    <t>4.4.4. Serviços de Terc.(P. Física)</t>
  </si>
  <si>
    <t>4.4.5. Serviços Médicos - cooperativa</t>
  </si>
  <si>
    <t>4.4.6. Gases Medicinais</t>
  </si>
  <si>
    <t>4.4.7. Mat. Med. Não Reembolsável</t>
  </si>
  <si>
    <t>4.4.8. Gêneros Alimentícios</t>
  </si>
  <si>
    <t>4.4.9. Telefone</t>
  </si>
  <si>
    <t>4.4.10. Água</t>
  </si>
  <si>
    <t>4.4.11. Energia Elétrica</t>
  </si>
  <si>
    <t>4.4.12. Aluguéis</t>
  </si>
  <si>
    <t>4.4.13. Impostos, Taxas e Contribuições</t>
  </si>
  <si>
    <t>4.4.14. Gerais</t>
  </si>
  <si>
    <t>SUB-TOTAL DE DESP. OPERACIONAIS ( 4 )</t>
  </si>
  <si>
    <t>4.4.16. Depreciação</t>
  </si>
  <si>
    <t>TOTAL DE DESPESAS OPERACIONAIS ( 5 )</t>
  </si>
  <si>
    <t>DEPARTAMENTO:  HOSPITAL  IMACULADA CONCEIÇÃO</t>
  </si>
  <si>
    <r>
      <t xml:space="preserve">4.5. </t>
    </r>
    <r>
      <rPr>
        <u/>
        <sz val="10"/>
        <rFont val="Arial"/>
        <family val="2"/>
      </rPr>
      <t>DESPESAS NÃO OPERACIONAIS</t>
    </r>
  </si>
  <si>
    <t>4.5.1. Financeiras</t>
  </si>
  <si>
    <t>4.5.2. Doações</t>
  </si>
  <si>
    <t>4.5.3. Reformas</t>
  </si>
  <si>
    <t>4.5.4. Honorários Médicos</t>
  </si>
  <si>
    <t>4.5.5. Plano Próprio de Saúde - Resultado</t>
  </si>
  <si>
    <t>4.5.6. Outras</t>
  </si>
  <si>
    <t>TOTAL DE DESP. NÃO OPERACIONAIS ( 6 )</t>
  </si>
  <si>
    <t>TOTAL DE DESPESAS ( 5+6 )</t>
  </si>
  <si>
    <t>4.6. RESUL. OPER. ANTES DA DEPREC.</t>
  </si>
  <si>
    <t>4.7. RESUL. OPER. APÓS A DEPREC.</t>
  </si>
  <si>
    <t>4.8. RESULTADO NÃO OPERACIONAL</t>
  </si>
  <si>
    <t>4.9. RESULTADO TOTAL</t>
  </si>
  <si>
    <r>
      <t xml:space="preserve">4.10. </t>
    </r>
    <r>
      <rPr>
        <u/>
        <sz val="10"/>
        <rFont val="Arial"/>
        <family val="2"/>
      </rPr>
      <t>DISPONÍVEL</t>
    </r>
  </si>
  <si>
    <t>4.10.1. Bancos - C/C</t>
  </si>
  <si>
    <t>4.10.2. Bancos - Aplicações</t>
  </si>
  <si>
    <t>4.10.3. Bancos -  Fundo Fixo</t>
  </si>
  <si>
    <t>TOTAL ( 1 )</t>
  </si>
  <si>
    <r>
      <t xml:space="preserve">4.11. </t>
    </r>
    <r>
      <rPr>
        <u/>
        <sz val="10"/>
        <rFont val="Arial"/>
        <family val="2"/>
      </rPr>
      <t>REALIZÁVEL</t>
    </r>
  </si>
  <si>
    <t>4.11.1. A Receber do SUS - Interno</t>
  </si>
  <si>
    <t>4.11.2. A Receber do SUS - Externo</t>
  </si>
  <si>
    <t>4.11.3. A Receber - Convênio  A</t>
  </si>
  <si>
    <t>4.11.4. A Receber - Convênio B</t>
  </si>
  <si>
    <t>4.11.5. A Receber - Convênio C</t>
  </si>
  <si>
    <t>4.11.6. A Receber de Outros Convênios</t>
  </si>
  <si>
    <t>4.11.7. A Receber de Outros - rifa</t>
  </si>
  <si>
    <t>4.11.8. A Receber de outros - receita federal</t>
  </si>
  <si>
    <t>4.11.9. Estoques</t>
  </si>
  <si>
    <t>TOTAL ( 2 )</t>
  </si>
  <si>
    <t>DEPARTAMENTO:  HOSPITAL IMACULDA CONCEIÇÃO</t>
  </si>
  <si>
    <r>
      <t xml:space="preserve">4.12. </t>
    </r>
    <r>
      <rPr>
        <u/>
        <sz val="10"/>
        <rFont val="Arial"/>
        <family val="2"/>
      </rPr>
      <t>PERMANENTE</t>
    </r>
  </si>
  <si>
    <t>4.12.1. Investimentos</t>
  </si>
  <si>
    <t>4.12.2. Imobilizado</t>
  </si>
  <si>
    <t>4.12.3. Diferido</t>
  </si>
  <si>
    <t>TOTAL ( 3 )</t>
  </si>
  <si>
    <t>TOTAL GERAL ( 1+2+3 )</t>
  </si>
  <si>
    <r>
      <t xml:space="preserve">4.13. </t>
    </r>
    <r>
      <rPr>
        <u/>
        <sz val="10"/>
        <rFont val="Arial"/>
        <family val="2"/>
      </rPr>
      <t>EXIGÍVEL</t>
    </r>
  </si>
  <si>
    <t>4.13.1. Pessoal Próprio</t>
  </si>
  <si>
    <t>4.13.2. Encargos Sociais</t>
  </si>
  <si>
    <t>4.13.3. Serviços Médicos</t>
  </si>
  <si>
    <t>4.13.4. Provisão do 13o. Salário</t>
  </si>
  <si>
    <t>4.13.5. Provisão de Férias</t>
  </si>
  <si>
    <t>4.13.6. Encargos s/Provisões</t>
  </si>
  <si>
    <t>4.13.8. Fornecedores - material/medicamento</t>
  </si>
  <si>
    <t>4.13.9. Fornecedores - material ortese/protese</t>
  </si>
  <si>
    <t>4.13.10. STPJ/STPF</t>
  </si>
  <si>
    <t>4.13.11. Gases medicinais</t>
  </si>
  <si>
    <t>4.13.12. Agua/luz/telefone</t>
  </si>
  <si>
    <t>4.13.13. Gerais</t>
  </si>
  <si>
    <t>4,13,14. Aquisição de equipamentos</t>
  </si>
  <si>
    <t>TOTAL ( 4 )</t>
  </si>
  <si>
    <t>4.14. Direitos Líquidos ( 1+2-4 )</t>
  </si>
  <si>
    <t>4.15. Exigível a Longo Prazo ( 5 )</t>
  </si>
  <si>
    <t>4.16. Patrimônio Líquido ( 1+2+3-4-5 )</t>
  </si>
  <si>
    <r>
      <t xml:space="preserve">5. </t>
    </r>
    <r>
      <rPr>
        <u/>
        <sz val="10"/>
        <rFont val="Arial"/>
        <family val="2"/>
      </rPr>
      <t>PROGRAMAS</t>
    </r>
  </si>
  <si>
    <t>5.1. Equipamentos e Móveis</t>
  </si>
  <si>
    <t>5.2. Construções Novas</t>
  </si>
  <si>
    <t>5.3. Outros (Especificar)</t>
  </si>
  <si>
    <t>5.4. Outros (Especificar)</t>
  </si>
  <si>
    <r>
      <t>6.</t>
    </r>
    <r>
      <rPr>
        <u/>
        <sz val="10"/>
        <rFont val="Arial"/>
        <family val="2"/>
      </rPr>
      <t>INVEST. C/RECURSOS DE TERCEIROS</t>
    </r>
  </si>
  <si>
    <t>6.1. (Especificar)</t>
  </si>
  <si>
    <t>+</t>
  </si>
  <si>
    <t>6.2. (Especificar)</t>
  </si>
  <si>
    <t>6.3. (Especificar)</t>
  </si>
  <si>
    <r>
      <t xml:space="preserve">7. </t>
    </r>
    <r>
      <rPr>
        <u/>
        <sz val="10"/>
        <rFont val="Arial"/>
        <family val="2"/>
      </rPr>
      <t>INFORMAÇÕES GERAIS</t>
    </r>
  </si>
  <si>
    <t>7.1. Cota de Ambulatório - Física</t>
  </si>
  <si>
    <t>7.2. Cota de Ambulatório - Orçamentária</t>
  </si>
  <si>
    <t>7.3. Quant. Apresentada de Ambulatório - Física</t>
  </si>
  <si>
    <t>7.3.1, Quant. Apresentada de Ambulatório -Orçamentaria</t>
  </si>
  <si>
    <t>7.4. Cota de AIH - Física</t>
  </si>
  <si>
    <t>7.5. Cota de AIH - Orçamentária</t>
  </si>
  <si>
    <t>7.6. Quant. Apresentada de AIH - Física</t>
  </si>
  <si>
    <t>7.6. Quant. Apresentada de AIH - orçamentária</t>
  </si>
  <si>
    <t>7.7. Laudos em Excesso no Mês</t>
  </si>
  <si>
    <t>7.8. Laudos em Excesso Acumulado</t>
  </si>
  <si>
    <t>7.9. Total de Internações no Mês</t>
  </si>
  <si>
    <t>7.10. Total de Saídos no Mês</t>
  </si>
  <si>
    <t>7.11. Valor do Ponto (S.A.D.T.)</t>
  </si>
  <si>
    <t>7.12. Valor do Ponto (Honorários Profissionais)</t>
  </si>
  <si>
    <t>7.13. Média Geral de Fat. de Amb. por Conta</t>
  </si>
  <si>
    <t>7.14. Média Geral de Fat. de SUS(AIH) por Conta</t>
  </si>
  <si>
    <t>7.15. Média Geral de Fat. de Part. por Conta</t>
  </si>
  <si>
    <t>7.16. Média Geral de Fat. de Conv. por Conta</t>
  </si>
  <si>
    <t>7.17. Média Geral Total de Fat. por Conta</t>
  </si>
  <si>
    <t>7.18. Total de Fat. SUS (Externo)</t>
  </si>
  <si>
    <t>7.19. Total de Fat. SUS - AIH</t>
  </si>
  <si>
    <t>7,26 Total ambulatorio</t>
  </si>
  <si>
    <t>7,27. Total geral faturamento</t>
  </si>
  <si>
    <r>
      <t xml:space="preserve">8. </t>
    </r>
    <r>
      <rPr>
        <u/>
        <sz val="10"/>
        <rFont val="Arial"/>
        <family val="2"/>
      </rPr>
      <t>INDICADORES HOSPITALARES</t>
    </r>
  </si>
  <si>
    <r>
      <t xml:space="preserve">8.1. </t>
    </r>
    <r>
      <rPr>
        <u/>
        <sz val="10"/>
        <rFont val="Arial"/>
        <family val="2"/>
      </rPr>
      <t>ASSISTENCIAIS</t>
    </r>
  </si>
  <si>
    <t>8.1.1. Percentual de Cesareanas</t>
  </si>
  <si>
    <t>8.1.2. Taxa de Mortalidade Global</t>
  </si>
  <si>
    <t>8.1.3. Taxa de Mortalidade Neonatal</t>
  </si>
  <si>
    <t>8.1.4. Taxa de Mortalidade Operatória</t>
  </si>
  <si>
    <t>8.1.5. Taxa de Infecção Hospitalar</t>
  </si>
  <si>
    <t>8.1.6. Porcentagem de Natimortos</t>
  </si>
  <si>
    <t>8.1.7. Porcentagem de Prematuros</t>
  </si>
  <si>
    <t>8.1.8. Índice de Giro dos Leitos</t>
  </si>
  <si>
    <r>
      <t xml:space="preserve">8.2. </t>
    </r>
    <r>
      <rPr>
        <u/>
        <sz val="10"/>
        <rFont val="Arial"/>
        <family val="2"/>
      </rPr>
      <t>RECURSOS HUMANOS</t>
    </r>
  </si>
  <si>
    <t>8.2.1. Porcentagem de Pessoal na Administração</t>
  </si>
  <si>
    <t>8.2.2. Porcentagem de Pessoal na Enfermagem</t>
  </si>
  <si>
    <t>8.2.3. Porcentagem de Pessoal no S.A.D.T.</t>
  </si>
  <si>
    <t>8.2.4. Porcentagem de Pessoal no Apoio</t>
  </si>
  <si>
    <t>8.2.5. Coeficiente de Func. p/Leito Ocupado</t>
  </si>
  <si>
    <t>8.2.6. Índice de Rotatividade do Pessoal</t>
  </si>
  <si>
    <t>8.2.7. Total de Pessoal - Serv. Terceirizados</t>
  </si>
  <si>
    <r>
      <t xml:space="preserve">8.3. </t>
    </r>
    <r>
      <rPr>
        <u/>
        <sz val="10"/>
        <rFont val="Arial"/>
        <family val="2"/>
      </rPr>
      <t>ECONÔMICOS</t>
    </r>
  </si>
  <si>
    <t>8.3.1. Margem Líquida de Resultado Total</t>
  </si>
  <si>
    <t>INFL.+10 p.p.</t>
  </si>
  <si>
    <t>8.3.2. Margem Líq. de Resul. Op.-Antes da Deprec.</t>
  </si>
  <si>
    <t>INFL.+ 8 p.p.</t>
  </si>
  <si>
    <t>8.3.3. Margem Líq. de Resul. Op.-Depois da Deprec.</t>
  </si>
  <si>
    <t>INFL.+ 5 p.p.</t>
  </si>
  <si>
    <t>8.3.4. Porc. de Encargos RH / Rec. Operacional</t>
  </si>
  <si>
    <t>8.3.5. Média Salário Base</t>
  </si>
  <si>
    <t>8.3.6. Média Salário Bruto</t>
  </si>
  <si>
    <t>8.3.7. Média de Salários c/ Encargos Sociais</t>
  </si>
  <si>
    <t>8.3.8. Evolução Percentual das Rec. Operacionais</t>
  </si>
  <si>
    <t>&gt;INFL.</t>
  </si>
  <si>
    <t>8.3.9. Evolução Percentual das Desp. Operacionais</t>
  </si>
  <si>
    <t>&lt;INFL.</t>
  </si>
  <si>
    <t>8.3.10. Margem de Comerc. de Mat/Med Reemb.</t>
  </si>
  <si>
    <t>8.3.11. Total Geral de Compras</t>
  </si>
  <si>
    <t>8.3.12. Total de Compras - Central de Compras</t>
  </si>
  <si>
    <t>8.3.13. Estoque em Dias de Consumo - Mat/Med</t>
  </si>
  <si>
    <t>8.3.14. Índice de Débito a Fornecedores / Estoques</t>
  </si>
  <si>
    <t>8.3.15. Percentual do Total de Compras / Rec. Operac.</t>
  </si>
  <si>
    <t>8.3.16. Período Médio de Recebimentos</t>
  </si>
  <si>
    <t>45 DIAS</t>
  </si>
  <si>
    <t>8.3.17. Período Médio de Pagamentos</t>
  </si>
  <si>
    <t>30 DIAS</t>
  </si>
  <si>
    <t>8.3.18. Índice de Liquidez Imediata</t>
  </si>
  <si>
    <t>8.3.19. Índice de Liquidez Seca</t>
  </si>
  <si>
    <t>8.3.20. Índice de Liquidez Corrente</t>
  </si>
  <si>
    <t>8.3.21. Índice de Liquidez Geral</t>
  </si>
  <si>
    <r>
      <t xml:space="preserve">9. </t>
    </r>
    <r>
      <rPr>
        <u/>
        <sz val="10"/>
        <rFont val="Arial"/>
        <family val="2"/>
      </rPr>
      <t>INFORMAÇÕES DE CUSTOS</t>
    </r>
  </si>
  <si>
    <t>9.1. Custo da Diária - Enfermaria</t>
  </si>
  <si>
    <t>9.2. Custo do Paciente/Dia - Enfermaria</t>
  </si>
  <si>
    <t>9.3. Custo do Almoço</t>
  </si>
  <si>
    <t>9.4. Custo do Kg de Roupa Lavada</t>
  </si>
  <si>
    <r>
      <t xml:space="preserve">10. </t>
    </r>
    <r>
      <rPr>
        <u/>
        <sz val="10"/>
        <rFont val="Arial"/>
        <family val="2"/>
      </rPr>
      <t>ADMINISTRATIVOS</t>
    </r>
  </si>
  <si>
    <t>10.1. Número de Refeições Servidas</t>
  </si>
  <si>
    <t>10.2. Kg de Roupas Lavadas</t>
  </si>
  <si>
    <t>10.3. Kg Prod. Utilizados Proces.Lavagem de Roupa</t>
  </si>
  <si>
    <t>10.4. Gramas por Quilo de Roupa Lavada</t>
  </si>
  <si>
    <t>10.5. Metros Cúbicos de Oxigênio Utilizados</t>
  </si>
  <si>
    <t>10.6 Preço do M3 de Oxigênio Gasoso</t>
  </si>
  <si>
    <t>10.7. Preço do M3 de Oxigênio Líquido</t>
  </si>
  <si>
    <t>10.8. Preço do M2 de Filme Radiológico Consumido</t>
  </si>
  <si>
    <t>10.9. Preço do M3 de Água</t>
  </si>
  <si>
    <t>10.10. Quantidade de Água Consumida em M3</t>
  </si>
  <si>
    <t>10.11. Preço do KW/H de Energia Elétrica</t>
  </si>
  <si>
    <t>10.12. Quantidade de KW/H Consumida</t>
  </si>
  <si>
    <t>10.13, kilometros rodados ambulância</t>
  </si>
  <si>
    <r>
      <t xml:space="preserve">11. </t>
    </r>
    <r>
      <rPr>
        <u/>
        <sz val="10"/>
        <rFont val="Arial"/>
        <family val="2"/>
      </rPr>
      <t>FLUXO DE CAIXA</t>
    </r>
  </si>
  <si>
    <r>
      <t xml:space="preserve">11.1. </t>
    </r>
    <r>
      <rPr>
        <u/>
        <sz val="10"/>
        <rFont val="Arial"/>
        <family val="2"/>
      </rPr>
      <t>ENTRADAS OPERACIONAIS</t>
    </r>
  </si>
  <si>
    <t>11.1.1. Particulares</t>
  </si>
  <si>
    <t>11.1.2. SUS - AIH</t>
  </si>
  <si>
    <t>11.1.3. SUS - Externo</t>
  </si>
  <si>
    <t>11.1.4. Convênio unimed</t>
  </si>
  <si>
    <t>11.1.5. Convênio capesaude</t>
  </si>
  <si>
    <t>11.1.6. Convênio Agf Seguros</t>
  </si>
  <si>
    <t>11.1.7. Outros  convenios</t>
  </si>
  <si>
    <t>11.1.8. Ciscen/cisvas</t>
  </si>
  <si>
    <t>11.1.9. Outros</t>
  </si>
  <si>
    <r>
      <t xml:space="preserve">11.2. </t>
    </r>
    <r>
      <rPr>
        <u/>
        <sz val="10"/>
        <rFont val="Arial"/>
        <family val="2"/>
      </rPr>
      <t>ENTRADAS NÃO OPERACIONAIS</t>
    </r>
  </si>
  <si>
    <t>11.2.1. Financeiras</t>
  </si>
  <si>
    <t>11.2.2. Doações e Subvenções</t>
  </si>
  <si>
    <t>11.2.3. Transferências - Fundo Fixo</t>
  </si>
  <si>
    <t>11.2.4. Empréstimos</t>
  </si>
  <si>
    <t>11.2.5. Plano Próprio de Saúde</t>
  </si>
  <si>
    <t>11.2.6. Outras - Devolução de adiantamenos</t>
  </si>
  <si>
    <t>TOTAL DE ENTRADAS ( 1+2 )</t>
  </si>
  <si>
    <r>
      <t xml:space="preserve">11.3. </t>
    </r>
    <r>
      <rPr>
        <u/>
        <sz val="10"/>
        <rFont val="Arial"/>
        <family val="2"/>
      </rPr>
      <t>SAÍDAS OPERACIONAIS</t>
    </r>
  </si>
  <si>
    <t>11.3.1. Pessoal Próprio</t>
  </si>
  <si>
    <t>11.3.2. Encargos Sociais</t>
  </si>
  <si>
    <t>11.3.3. Serviços de Terceiros</t>
  </si>
  <si>
    <t>11.3.4. Honorários Médicos (P.J.)</t>
  </si>
  <si>
    <t>11.3.5. Honorários Médicos (P.F.)</t>
  </si>
  <si>
    <t>11.3.6. Gases Medicinais</t>
  </si>
  <si>
    <t>11.3.7. Mat/Med</t>
  </si>
  <si>
    <t>11.3.8. Gêneros Alimentícios</t>
  </si>
  <si>
    <t>11.3.9. Telefone</t>
  </si>
  <si>
    <t>11.3.10. Água</t>
  </si>
  <si>
    <t>11.3.11. Energia Elétrica</t>
  </si>
  <si>
    <t>11.3.12. Aluguéis</t>
  </si>
  <si>
    <t>11.3.13. Outras - Provisão Fundo Fixo - Adiant. Viagens</t>
  </si>
  <si>
    <t>SUB-TOTAL ( 3 )</t>
  </si>
  <si>
    <r>
      <t xml:space="preserve">11.4. </t>
    </r>
    <r>
      <rPr>
        <u/>
        <sz val="10"/>
        <rFont val="Arial"/>
        <family val="2"/>
      </rPr>
      <t>SAÍDAS NÃO OPERACIONAIS</t>
    </r>
  </si>
  <si>
    <t>11.4.1. Doações</t>
  </si>
  <si>
    <t xml:space="preserve">11.4.2. Financeiras </t>
  </si>
  <si>
    <t>11.4.3. Imobilizado</t>
  </si>
  <si>
    <t>11.4.4. Reformas</t>
  </si>
  <si>
    <t>11.4.5. Transferências - Fundo Pró-Saúde</t>
  </si>
  <si>
    <t>11.4.6. Empréstimos</t>
  </si>
  <si>
    <t>11.4.7. Outras</t>
  </si>
  <si>
    <t>SUB-TOTAL  ( 4 )</t>
  </si>
  <si>
    <t>TOTAL DE SAÍDAS ( 3+4 )</t>
  </si>
  <si>
    <t>SALDO DO MÊS ( 1+2-3-4 )</t>
  </si>
  <si>
    <t>SALDO DO MÊS ANTERIOR ( 5 )</t>
  </si>
  <si>
    <t>SALDO DO MÊS ATUAL ( 1+2-3-4+ ou - 5 )</t>
  </si>
  <si>
    <r>
      <t xml:space="preserve">12. </t>
    </r>
    <r>
      <rPr>
        <u/>
        <sz val="10"/>
        <rFont val="Arial"/>
        <family val="2"/>
      </rPr>
      <t>DÉBITOS VENCIDOS</t>
    </r>
  </si>
  <si>
    <t>12.1. Convênios médicos</t>
  </si>
  <si>
    <t>12.2. Fornecedores material/medicamento</t>
  </si>
  <si>
    <t>12.3. Encargos Sociais/Impostos</t>
  </si>
  <si>
    <t>12,4  gases medicinais</t>
  </si>
  <si>
    <t>12,5 serviço terceiros pessoa juridica</t>
  </si>
  <si>
    <t>12,6 Fornecedores material ortese/protese</t>
  </si>
  <si>
    <t>12.7. Agua/luz/telefone</t>
  </si>
  <si>
    <t>SOMA DOS DÉBITOS VENCIDOS</t>
  </si>
  <si>
    <t>LEGENDA:</t>
  </si>
  <si>
    <t xml:space="preserve"> + = Não Existe Atividade/Serviço</t>
  </si>
  <si>
    <t xml:space="preserve"> 0 = Sem Ocorrência da Atividade/Serviço</t>
  </si>
  <si>
    <t xml:space="preserve"> - = Existe a Atividade/Serviço, Falta Informação</t>
  </si>
  <si>
    <t>SÉRGIO CATARDO</t>
  </si>
  <si>
    <t>DATA</t>
  </si>
  <si>
    <t xml:space="preserve">     Diretor Geral</t>
  </si>
  <si>
    <t xml:space="preserve">        CRA-61.107-SP</t>
  </si>
  <si>
    <t>SETOR</t>
  </si>
  <si>
    <t>ADMINIS</t>
  </si>
  <si>
    <t>CL MEDICA</t>
  </si>
  <si>
    <t>CL PEDIAT.</t>
  </si>
  <si>
    <t>CL CIRURG</t>
  </si>
  <si>
    <t>P.S.</t>
  </si>
  <si>
    <t>CENTRO.C</t>
  </si>
  <si>
    <t>C.M.</t>
  </si>
  <si>
    <t>LIMPEZA</t>
  </si>
  <si>
    <t>LAVAND</t>
  </si>
  <si>
    <t xml:space="preserve">TRANSP. </t>
  </si>
  <si>
    <t>MANUT.</t>
  </si>
  <si>
    <t>P.PRÓPRIO</t>
  </si>
  <si>
    <t>ENCARGOS SOCIAIS</t>
  </si>
  <si>
    <t xml:space="preserve">PROVISAO 13º </t>
  </si>
  <si>
    <t>PROVISAO DE FERIAS</t>
  </si>
  <si>
    <t>IMPOSTOS S. PROVISAO 13º</t>
  </si>
  <si>
    <t>IMPOSTO S. PROV.   FERIAS</t>
  </si>
  <si>
    <t>STPJ</t>
  </si>
  <si>
    <t>STPF</t>
  </si>
  <si>
    <t>SERVICO MED. PJ</t>
  </si>
  <si>
    <t>MAT/MED</t>
  </si>
  <si>
    <t>DESP.DIR</t>
  </si>
  <si>
    <t>IMPOSTOS</t>
  </si>
  <si>
    <t>DESPESA FINANCEIRA</t>
  </si>
  <si>
    <t>AGUA</t>
  </si>
  <si>
    <t>ENERGIA ELETRICA</t>
  </si>
  <si>
    <t>TELEFONE</t>
  </si>
  <si>
    <t>GLP</t>
  </si>
  <si>
    <t>GASOLINA</t>
  </si>
  <si>
    <t>GASES MEDICINAIS</t>
  </si>
  <si>
    <t>SERVIÇO MED. P.F.</t>
  </si>
  <si>
    <t>SUB TOTAL 1</t>
  </si>
  <si>
    <t>UNID. MENSUR</t>
  </si>
  <si>
    <t>CUS. PARC. 1</t>
  </si>
  <si>
    <t>SND</t>
  </si>
  <si>
    <t>LAVAN.</t>
  </si>
  <si>
    <t>ADMINIS.</t>
  </si>
  <si>
    <t>C. MATER.</t>
  </si>
  <si>
    <t>SUB TOTAL 2</t>
  </si>
  <si>
    <t>TOTAL 1+2</t>
  </si>
  <si>
    <t>CUS PAR 2</t>
  </si>
  <si>
    <t>C. TOTAL 1+2</t>
  </si>
  <si>
    <t>PAC/DIA</t>
  </si>
  <si>
    <t>SETORES</t>
  </si>
  <si>
    <t>TRANSP</t>
  </si>
  <si>
    <t>MANUT</t>
  </si>
  <si>
    <t>PACIENTES</t>
  </si>
  <si>
    <t>P. SOC.</t>
  </si>
  <si>
    <t>C. MAT.</t>
  </si>
  <si>
    <t>MEDICA</t>
  </si>
  <si>
    <t>PEDIATRIA</t>
  </si>
  <si>
    <t>CIRURGICA</t>
  </si>
  <si>
    <t>C. CIRUR</t>
  </si>
  <si>
    <t>LAVAND.</t>
  </si>
  <si>
    <t>TRANSP.</t>
  </si>
  <si>
    <t>F. PGTO</t>
  </si>
  <si>
    <t>IMPOSTO</t>
  </si>
  <si>
    <t>DESP. FIN</t>
  </si>
  <si>
    <t>S. MED. PF</t>
  </si>
  <si>
    <t>S. MED. PJ</t>
  </si>
  <si>
    <t>ÁGUA</t>
  </si>
  <si>
    <t>EN. ELE.</t>
  </si>
  <si>
    <t>GASES</t>
  </si>
  <si>
    <t>CIRÚRGICA</t>
  </si>
  <si>
    <t>,</t>
  </si>
  <si>
    <t>PLANO ESTATÍSTICO</t>
  </si>
  <si>
    <t>1)</t>
  </si>
  <si>
    <t>Número de Leitos por Especialidade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</si>
  <si>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</si>
  <si>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</si>
  <si>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</si>
  <si>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</si>
  <si>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</si>
  <si>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</si>
  <si>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</si>
  <si>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</si>
  <si>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</si>
  <si>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</si>
  <si>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</si>
  <si>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</si>
  <si>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Clínica Médica</t>
  </si>
  <si>
    <t>Clínica Pediátrica</t>
  </si>
  <si>
    <t>Clínica Cirúrgica</t>
  </si>
  <si>
    <t>Clínica Obstétrica</t>
  </si>
  <si>
    <t>2)</t>
  </si>
  <si>
    <t>Número de Leitos por Setor/Unidade</t>
  </si>
  <si>
    <t>Unidade de Internação - SUS</t>
  </si>
  <si>
    <t>Unidade de Internação - Particular / Convênios</t>
  </si>
  <si>
    <t>3)</t>
  </si>
  <si>
    <t>Número de Leitos/Dia por Especialidade</t>
  </si>
  <si>
    <t>4)</t>
  </si>
  <si>
    <t>Pacientes/Dia por Especialidade</t>
  </si>
  <si>
    <t>5)</t>
  </si>
  <si>
    <t>Pacientes Dia por Convênio</t>
  </si>
  <si>
    <t>Particular</t>
  </si>
  <si>
    <t>SUS</t>
  </si>
  <si>
    <t>Ipseng</t>
  </si>
  <si>
    <t>Convênio B unimed</t>
  </si>
  <si>
    <t>Outros</t>
  </si>
  <si>
    <t>6)</t>
  </si>
  <si>
    <t>Média Diária de Pacientes por Especialidade</t>
  </si>
  <si>
    <t>7)</t>
  </si>
  <si>
    <t>Porcentagem de Ocupação p/ Especialidade</t>
  </si>
  <si>
    <t xml:space="preserve">8) </t>
  </si>
  <si>
    <t>Pacientes Saídos por Especialidade</t>
  </si>
  <si>
    <t>9)</t>
  </si>
  <si>
    <t>Pacientes Saídos por Convênio</t>
  </si>
  <si>
    <t>10)</t>
  </si>
  <si>
    <t>Média de Permanência por Especialidade</t>
  </si>
  <si>
    <t>11)</t>
  </si>
  <si>
    <t>Média de Permanência por Convênio</t>
  </si>
  <si>
    <t>Sus</t>
  </si>
  <si>
    <t>12)</t>
  </si>
  <si>
    <t>Internações por Especialidade</t>
  </si>
  <si>
    <t>13)</t>
  </si>
  <si>
    <t>Internações por Convênio</t>
  </si>
  <si>
    <t>Convênio C</t>
  </si>
  <si>
    <t>INDICE DE GIRO DE LEITOS</t>
  </si>
  <si>
    <t>14)</t>
  </si>
  <si>
    <t>Óbitos por Especialidade</t>
  </si>
  <si>
    <t>15)</t>
  </si>
  <si>
    <t>Óbitos não Institucionais p/esp. -48 Is</t>
  </si>
  <si>
    <t>16)</t>
  </si>
  <si>
    <t>Óbitos Institucionais p/Esp + 48 Is</t>
  </si>
  <si>
    <t>17)</t>
  </si>
  <si>
    <t>Óbitos por faixa etária</t>
  </si>
  <si>
    <t>Natimorto</t>
  </si>
  <si>
    <t>Menos de 01 mês</t>
  </si>
  <si>
    <t>01 a 11 meses</t>
  </si>
  <si>
    <t>01 a 04 anos</t>
  </si>
  <si>
    <t>05 a 09 anos</t>
  </si>
  <si>
    <t>10 a 14 anos</t>
  </si>
  <si>
    <t>15 a 19 anos</t>
  </si>
  <si>
    <t>20 a 29 anos</t>
  </si>
  <si>
    <t>30 a 39 anos</t>
  </si>
  <si>
    <t>40 a 49 anos</t>
  </si>
  <si>
    <t>50 a 64 anos</t>
  </si>
  <si>
    <t>65 a 79 anos</t>
  </si>
  <si>
    <t>Mais de 80 anos</t>
  </si>
  <si>
    <t>18)</t>
  </si>
  <si>
    <t>Taxa de Mortalidade por Especialidade</t>
  </si>
  <si>
    <t>Taxa mortalidade global</t>
  </si>
  <si>
    <t>Taxa de mortalidade neonatal</t>
  </si>
  <si>
    <t>Porcentagem de natimortos</t>
  </si>
  <si>
    <t>Porcentagem de prematuros</t>
  </si>
  <si>
    <t>19)</t>
  </si>
  <si>
    <t>Pronto Socorro -  Observação</t>
  </si>
  <si>
    <t>Nº de Leitos de Observação ADULTO</t>
  </si>
  <si>
    <t>Nº de Leitos de Observação INFANTIL</t>
  </si>
  <si>
    <t>Total de Admissões na Observação ADUL</t>
  </si>
  <si>
    <t>Total de Admissões na Observação INF.</t>
  </si>
  <si>
    <t>Total de Altas na Observação ADULTO</t>
  </si>
  <si>
    <t>Total de Altas na Observação INFANTIL</t>
  </si>
  <si>
    <t>Total de Óbitos na Observação</t>
  </si>
  <si>
    <t>Total de Pacientes-Dia em Observação AD.</t>
  </si>
  <si>
    <t>Total de Pacientes-Dia em Observação INF.</t>
  </si>
  <si>
    <t>Média de Pacientes-Dia em Observação AD.</t>
  </si>
  <si>
    <t>Média de Pacientes-Dia em Observação INF.</t>
  </si>
  <si>
    <t>Média de Permanência em Observação AD.</t>
  </si>
  <si>
    <t>Média de Permanência em Observação  INF.</t>
  </si>
  <si>
    <t>% de Ocupação da Observação ADULTO</t>
  </si>
  <si>
    <t>% de Ocupação da Observação INFANTIL</t>
  </si>
  <si>
    <t>20)</t>
  </si>
  <si>
    <t>Total de Cirurgias por Porte</t>
  </si>
  <si>
    <t>Cirurgias Grandes</t>
  </si>
  <si>
    <t>Cirurgias Médias</t>
  </si>
  <si>
    <t>Cirurgias Pequenas</t>
  </si>
  <si>
    <t>Curetagens</t>
  </si>
  <si>
    <t>Cesáreas</t>
  </si>
  <si>
    <t>MÉDIA DIÁRIA DE CIRURGIAS</t>
  </si>
  <si>
    <t>21)</t>
  </si>
  <si>
    <t>Número de Cirurgias por Convênio</t>
  </si>
  <si>
    <t>Número de Anestesias por Tipo</t>
  </si>
  <si>
    <t xml:space="preserve">  </t>
  </si>
  <si>
    <t>Geral</t>
  </si>
  <si>
    <t>Peridural</t>
  </si>
  <si>
    <t>Raqui</t>
  </si>
  <si>
    <t>Local</t>
  </si>
  <si>
    <t>Outras</t>
  </si>
  <si>
    <t>Volume de Partos por Tipo</t>
  </si>
  <si>
    <t>Partos Normais</t>
  </si>
  <si>
    <t>Partos Cesáreos</t>
  </si>
  <si>
    <t>Partos Instrumentais</t>
  </si>
  <si>
    <t>MÉDIA DIÁRIA DE PARTOS</t>
  </si>
  <si>
    <t>% CESÁREOS SOBRE NORMAIS</t>
  </si>
  <si>
    <t>Partos por Convênio</t>
  </si>
  <si>
    <t>25)</t>
  </si>
  <si>
    <t>Total de Nascidos por Sexo</t>
  </si>
  <si>
    <t>Masculino</t>
  </si>
  <si>
    <t>Feminino</t>
  </si>
  <si>
    <t>Não Identificado</t>
  </si>
  <si>
    <t>26)</t>
  </si>
  <si>
    <t>Nativivos por Sexo</t>
  </si>
  <si>
    <t>% SOBRE TOTAL DE NASCIDOS</t>
  </si>
  <si>
    <t>27)</t>
  </si>
  <si>
    <t>Natimortos por Sexo</t>
  </si>
  <si>
    <t>28)</t>
  </si>
  <si>
    <t>Nascidos  por Sexo (após 36 sem.)</t>
  </si>
  <si>
    <t>29)</t>
  </si>
  <si>
    <t>Nascidos por sexo  (antes 36 sem.)</t>
  </si>
  <si>
    <t>30)</t>
  </si>
  <si>
    <t>Nativivos com até 2500 gr por sexo</t>
  </si>
  <si>
    <t>31)</t>
  </si>
  <si>
    <t>Urgência (PS) Ambulatório</t>
  </si>
  <si>
    <t>Consultas no Pronto Socorro</t>
  </si>
  <si>
    <t>Consultas no Ambulatório</t>
  </si>
  <si>
    <t>32)</t>
  </si>
  <si>
    <t>SADT</t>
  </si>
  <si>
    <t>RADIOLOGIA</t>
  </si>
  <si>
    <t>LABORATORIO</t>
  </si>
  <si>
    <t>ULTRASSONOGRAFIA</t>
  </si>
  <si>
    <t>ENDOSCOPIA DIGESTIVA</t>
  </si>
  <si>
    <t>E.C.G.</t>
  </si>
  <si>
    <t>MAMOGRAFIA</t>
  </si>
  <si>
    <t>33)</t>
  </si>
  <si>
    <t>Esterilizações por Pacote</t>
  </si>
  <si>
    <t>Pequeno</t>
  </si>
  <si>
    <t>Médio</t>
  </si>
  <si>
    <t>Grande</t>
  </si>
  <si>
    <t>34)</t>
  </si>
  <si>
    <t>Esterilizações por Caixa</t>
  </si>
  <si>
    <t>Pequena</t>
  </si>
  <si>
    <t>Média</t>
  </si>
  <si>
    <t>35)</t>
  </si>
  <si>
    <t>Esterilizações por Setor</t>
  </si>
  <si>
    <t>Centro Cirúrgico / Centro Obstétrico</t>
  </si>
  <si>
    <t>Unidade de Internação</t>
  </si>
  <si>
    <t>Ambulatório e Pronto Socorro</t>
  </si>
  <si>
    <t>36)</t>
  </si>
  <si>
    <t>Nutrição - Refeições servidas por tipo</t>
  </si>
  <si>
    <t>Desjejum</t>
  </si>
  <si>
    <t>Almoço</t>
  </si>
  <si>
    <t>Lanche</t>
  </si>
  <si>
    <t>Jantar</t>
  </si>
  <si>
    <t>Ceia</t>
  </si>
  <si>
    <t>Mamadeiras</t>
  </si>
  <si>
    <t>37)</t>
  </si>
  <si>
    <t>Nutrição - refeições por comensal</t>
  </si>
  <si>
    <t>Pacientes</t>
  </si>
  <si>
    <t>Acompanhantes</t>
  </si>
  <si>
    <t>Funcionários</t>
  </si>
  <si>
    <t>medicos (plantonista)</t>
  </si>
  <si>
    <t>MÉDIA DIÁRIA DE REFEIÇÕES SERVIDAS</t>
  </si>
  <si>
    <t>38)</t>
  </si>
  <si>
    <t>Lavanderia - Kg de Roupa lavadas por setor</t>
  </si>
  <si>
    <t>Centro Cirúrgico e Centro Obstétrico</t>
  </si>
  <si>
    <t>MÉDIA DIÁRIA KG ROUPA LAVADA</t>
  </si>
  <si>
    <t>39)</t>
  </si>
  <si>
    <t>Lavanderia - Kg de Produtos Utilizados</t>
  </si>
  <si>
    <t>Umectante</t>
  </si>
  <si>
    <t>Detergente</t>
  </si>
  <si>
    <t>Alvejante</t>
  </si>
  <si>
    <t>Acidulante</t>
  </si>
  <si>
    <t>Amaciante</t>
  </si>
  <si>
    <t>GRAMAS DE PRODUTOS P/ KG DE ROUPA</t>
  </si>
  <si>
    <t>40)</t>
  </si>
  <si>
    <t>Costura - Peças Confeccionadas</t>
  </si>
  <si>
    <t>Blusas</t>
  </si>
  <si>
    <t>Calças</t>
  </si>
  <si>
    <t>Capotes</t>
  </si>
  <si>
    <t>Camisolas</t>
  </si>
  <si>
    <t>Pijamas</t>
  </si>
  <si>
    <t>Campos Grandes</t>
  </si>
  <si>
    <t>Campos Fenestrados</t>
  </si>
  <si>
    <t>Lençóis</t>
  </si>
  <si>
    <t>ToalIas</t>
  </si>
  <si>
    <t>Gorros</t>
  </si>
  <si>
    <t>Máscaras</t>
  </si>
  <si>
    <t>Propés</t>
  </si>
  <si>
    <t>Fraldas</t>
  </si>
  <si>
    <t>SIorts</t>
  </si>
  <si>
    <t>Sacos de Iamper</t>
  </si>
  <si>
    <t>MÉDIA DIÁRIA DE PEÇAS CONFECCIONADAS</t>
  </si>
  <si>
    <t>NÚMERO DE PEÇAS CONSERTADAS</t>
  </si>
  <si>
    <t>NÚMERO DE PEÇAS INUTILIZADAS</t>
  </si>
  <si>
    <t>41)</t>
  </si>
  <si>
    <t>Ligações Telefônicas por Iorário</t>
  </si>
  <si>
    <t>Normal e reduzido</t>
  </si>
  <si>
    <t>Com Acréscimo ( de 9 às 12Is / de 14 às 18Is )</t>
  </si>
  <si>
    <t>42)</t>
  </si>
  <si>
    <t>Transporte</t>
  </si>
  <si>
    <t>Quilômetros Rodados</t>
  </si>
  <si>
    <t>43)</t>
  </si>
  <si>
    <t>Xerox</t>
  </si>
  <si>
    <t>Quantidade de Cópias</t>
  </si>
  <si>
    <t>44)</t>
  </si>
  <si>
    <t>Educação em Serviço</t>
  </si>
  <si>
    <t>45)</t>
  </si>
  <si>
    <t>TOTAL DE ATENDIMENTOS</t>
  </si>
  <si>
    <t>46)</t>
  </si>
  <si>
    <t>Serviço Social</t>
  </si>
  <si>
    <t>Identificação Social</t>
  </si>
  <si>
    <t>EncaminIamentos Enviados</t>
  </si>
  <si>
    <t>EncaminIamentos Recebidos</t>
  </si>
  <si>
    <t>Visitas Domiciliares</t>
  </si>
  <si>
    <t>Contatos com Instituições</t>
  </si>
  <si>
    <t>Reuniões</t>
  </si>
  <si>
    <t>Palestras com Usuários</t>
  </si>
  <si>
    <t>Medicamentos Distribuídos</t>
  </si>
  <si>
    <t>47)</t>
  </si>
  <si>
    <t>Metros Cúbicos de Oxigênio Utilizados</t>
  </si>
  <si>
    <t>Preço do m3 de oxigênio gasoso</t>
  </si>
  <si>
    <t>Preço do m3 de oxigênio líquido</t>
  </si>
  <si>
    <t>48)</t>
  </si>
  <si>
    <t>RH - Grau de Instrução</t>
  </si>
  <si>
    <t>Superior</t>
  </si>
  <si>
    <t>2o. Grau</t>
  </si>
  <si>
    <t>1o. Grau</t>
  </si>
  <si>
    <t>Elementar</t>
  </si>
  <si>
    <t>RH - Func.p/Setor-Unidade</t>
  </si>
  <si>
    <t>AD</t>
  </si>
  <si>
    <t>Almoxarifado/Farmácia</t>
  </si>
  <si>
    <t>Departamento Pessoal</t>
  </si>
  <si>
    <t>Diretoria</t>
  </si>
  <si>
    <t>Enfermagem</t>
  </si>
  <si>
    <t>Faturamento/Contabilidade</t>
  </si>
  <si>
    <t>Financeiro</t>
  </si>
  <si>
    <t>Técnico segurança do trabalho</t>
  </si>
  <si>
    <t>AP</t>
  </si>
  <si>
    <t>Lavanderia</t>
  </si>
  <si>
    <t>Limpeza</t>
  </si>
  <si>
    <t>Manutenção</t>
  </si>
  <si>
    <t>Nutrição</t>
  </si>
  <si>
    <t>S.P.P.</t>
  </si>
  <si>
    <t xml:space="preserve">Médicos </t>
  </si>
  <si>
    <t>serviços terceizados</t>
  </si>
  <si>
    <t>radiologia</t>
  </si>
  <si>
    <t>ultrasson</t>
  </si>
  <si>
    <t>laboratorio</t>
  </si>
  <si>
    <t>TOTAL GERAL</t>
  </si>
  <si>
    <t>50)</t>
  </si>
  <si>
    <t>RH - Pessoal Enfermagem</t>
  </si>
  <si>
    <t>Enfermeiras</t>
  </si>
  <si>
    <t>Técnico de Enfermagem</t>
  </si>
  <si>
    <t>Auxiliar de Enfermagem</t>
  </si>
  <si>
    <t>51)</t>
  </si>
  <si>
    <t>RH - Outras Informações</t>
  </si>
  <si>
    <t>Número de Admitidos</t>
  </si>
  <si>
    <t>Número de Demitidos</t>
  </si>
  <si>
    <t>Número de func. Licença</t>
  </si>
  <si>
    <t>Licença em Dias</t>
  </si>
  <si>
    <t>Faltas em Dias</t>
  </si>
  <si>
    <t xml:space="preserve">Atestados em dias </t>
  </si>
  <si>
    <t>Atrasos em Horas</t>
  </si>
  <si>
    <t>Qtde Funcionários Serv.Administrativos</t>
  </si>
  <si>
    <t>Qtde Funcionários Serv.de Enfermagem</t>
  </si>
  <si>
    <t>Qtde Funcionários Serv. de Apoio</t>
  </si>
  <si>
    <t>Qtde Funcionários SADT</t>
  </si>
  <si>
    <t>% Pessoal Administrativo</t>
  </si>
  <si>
    <t>% Pessoal Enfermagem</t>
  </si>
  <si>
    <t>% Pessoal Apoio</t>
  </si>
  <si>
    <t>% Pessoal SADT</t>
  </si>
  <si>
    <t>Índice de Rotatividade</t>
  </si>
  <si>
    <t>Índice de Absenteísmo</t>
  </si>
  <si>
    <t>Coeficiente de Func.p/Leito ocupado</t>
  </si>
  <si>
    <t>1.2.1.3. Convênio Ipsemg</t>
  </si>
  <si>
    <t>1.2.1.4. outros</t>
  </si>
  <si>
    <t>1.5.1.3. Convênio IPSEMG</t>
  </si>
  <si>
    <t>1.5.1.4.Outros</t>
  </si>
  <si>
    <t>MÉDIA DE PERMANÊNCIA/SUS</t>
  </si>
  <si>
    <t>MÉDIA GERAL DE PERMANÊNCIA/CONVÊNIOS</t>
  </si>
  <si>
    <t>X</t>
  </si>
  <si>
    <t>1.8.1. Radiologia</t>
  </si>
  <si>
    <t>1.8.2. Laboratorio</t>
  </si>
  <si>
    <t>1.8.3. Ultrassom</t>
  </si>
  <si>
    <t>1.8.4. Endoscopia</t>
  </si>
  <si>
    <t>1.8.5. E.C.G.</t>
  </si>
  <si>
    <t>1.9.1. Consultas no Pronto Socorro</t>
  </si>
  <si>
    <t>1.9.2. Consultas no Ambulatório</t>
  </si>
  <si>
    <t>RH - PESSOAL ADMINISTRAÇÃO</t>
  </si>
  <si>
    <t>ADMIISTRAÇÃO</t>
  </si>
  <si>
    <t>52)</t>
  </si>
  <si>
    <t>53)</t>
  </si>
  <si>
    <t>2.11.1. Número de Admitidos</t>
  </si>
  <si>
    <t>2.11.2. Número de Demitidos</t>
  </si>
  <si>
    <t>2.11.3. Número de func. Licença</t>
  </si>
  <si>
    <t>2.11.4. Licença em Dias</t>
  </si>
  <si>
    <t>2.11.5, Faltas em Dias</t>
  </si>
  <si>
    <t xml:space="preserve">2.11.6. Atestados em dias </t>
  </si>
  <si>
    <t>2.11.7. Atrasos em Horas</t>
  </si>
  <si>
    <t xml:space="preserve"> Cursos Ministrados</t>
  </si>
  <si>
    <t xml:space="preserve"> Número de Participantes</t>
  </si>
  <si>
    <t xml:space="preserve"> Participação em Cursos Externos</t>
  </si>
  <si>
    <t xml:space="preserve"> Número de Estagiários</t>
  </si>
  <si>
    <r>
      <t xml:space="preserve"> </t>
    </r>
    <r>
      <rPr>
        <u/>
        <sz val="10"/>
        <rFont val="Arial"/>
        <family val="2"/>
      </rPr>
      <t>PASTORAL DA SAÚDE / SAÚDE</t>
    </r>
  </si>
  <si>
    <r>
      <t xml:space="preserve"> </t>
    </r>
    <r>
      <rPr>
        <u/>
        <sz val="10"/>
        <rFont val="Arial"/>
        <family val="2"/>
      </rPr>
      <t>COMUNITÁRIA</t>
    </r>
  </si>
  <si>
    <t xml:space="preserve"> Visitas a Pacientes Internados</t>
  </si>
  <si>
    <t xml:space="preserve"> Outras</t>
  </si>
  <si>
    <t>49)</t>
  </si>
  <si>
    <t>7.20. Total de Fat. - convênio Ipsemg</t>
  </si>
  <si>
    <t>7.21. Total de Fat. Convênio unimed</t>
  </si>
  <si>
    <t>7.22. Total de Fat. Outros Convênios</t>
  </si>
  <si>
    <t>7.23. Total de Fat. Particular</t>
  </si>
  <si>
    <t>7.24. Total  de fat. Ciscen</t>
  </si>
  <si>
    <t>7.25. Total de  fat. Cisvas</t>
  </si>
  <si>
    <t>Taxa de infecção hospitalar</t>
  </si>
  <si>
    <t>VALORES ADMINISTRATIVOS</t>
  </si>
  <si>
    <t>54)</t>
  </si>
  <si>
    <t xml:space="preserve"> Preço do M2 de Filme Radiológico Consumido</t>
  </si>
  <si>
    <t xml:space="preserve"> Preço do M3 de Água</t>
  </si>
  <si>
    <t xml:space="preserve"> Quantidade de Água Consumida em M3</t>
  </si>
  <si>
    <t xml:space="preserve"> Preço do KW/H de Energia Elétrica</t>
  </si>
  <si>
    <t xml:space="preserve"> Quantidade de KW/H Consumida</t>
  </si>
  <si>
    <t>VALORES ADMINISTRATIVOS - FATURAMENTO</t>
  </si>
  <si>
    <t>55)</t>
  </si>
  <si>
    <t xml:space="preserve"> Quant. Apresentada de Ambulatório - Física</t>
  </si>
  <si>
    <t xml:space="preserve"> Quant. Apresentada de Ambulatório -Orçamentaria</t>
  </si>
  <si>
    <t xml:space="preserve"> Quant. Apresentada de AIH - Física</t>
  </si>
  <si>
    <t xml:space="preserve"> Quant. Apresentada de AIH - orçamentária</t>
  </si>
  <si>
    <t xml:space="preserve"> Laudos em Excesso no Mês</t>
  </si>
  <si>
    <t xml:space="preserve"> Laudos em Excesso Acumulado</t>
  </si>
  <si>
    <t>Valor do Ponto (S.A.D.T.)</t>
  </si>
  <si>
    <t>UTI</t>
  </si>
  <si>
    <t>UAN</t>
  </si>
  <si>
    <t xml:space="preserve">MÊS : </t>
  </si>
  <si>
    <r>
      <t xml:space="preserve">     </t>
    </r>
    <r>
      <rPr>
        <b/>
        <sz val="16"/>
        <rFont val="Arial"/>
        <family val="2"/>
      </rPr>
      <t xml:space="preserve"> PLANILHA DE CUSTOS</t>
    </r>
  </si>
  <si>
    <t>Nº CIRURGIAS</t>
  </si>
  <si>
    <t>QUIMIO</t>
  </si>
  <si>
    <t>QUIMIOTERAPIA</t>
  </si>
  <si>
    <t xml:space="preserve">INFORMAÇÕES MENSAIS - RECURSOS HUMANOS </t>
  </si>
  <si>
    <t>INFORMAÇÕES MENSAIS - CONTABILIDADE</t>
  </si>
  <si>
    <t>FOLHA DE PAGAMENTO</t>
  </si>
  <si>
    <t>ADMINISTRAÇÃO</t>
  </si>
  <si>
    <t xml:space="preserve">MÊS: </t>
  </si>
  <si>
    <t>VALOR MENSAL</t>
  </si>
  <si>
    <t>AREA METRO QUADRADO</t>
  </si>
  <si>
    <t>PACIENTES/DIA</t>
  </si>
  <si>
    <t>SR GERALDO</t>
  </si>
  <si>
    <t>MEDIÇÃO ÚNICA VEZ</t>
  </si>
  <si>
    <t>POR SETOR</t>
  </si>
  <si>
    <t xml:space="preserve">CONCEIÇÃO - NUMERO DE REFEIÇÕES SERVIDAS </t>
  </si>
  <si>
    <t>CARLOS - VALOR DE CONSUMO POR SETOR</t>
  </si>
  <si>
    <t xml:space="preserve">INSERIR NUMEROS </t>
  </si>
  <si>
    <t>CLINICA MEDICA</t>
  </si>
  <si>
    <t>INTERNAÇÕES</t>
  </si>
  <si>
    <t>NUMERO DE REPAROS</t>
  </si>
  <si>
    <t>NUMERO DE KM RODADOS</t>
  </si>
  <si>
    <t>SERVIÇOS MÉDICOS PESSOA JURIDICA/FISICA: PARA CALCULO DE CUSTO O VALOR A SER INSERIDO SOMENTE OS QUE SÃO PAGOS COMO VALORES FIXOS</t>
  </si>
  <si>
    <t>PRONTO SOCORRO - NÚMERO DE CONSULTAS REALIZADAS</t>
  </si>
  <si>
    <t xml:space="preserve">QUIMIOTERAPIAS - NÚMERO DE PACIENTES QUE REALIZARAM </t>
  </si>
  <si>
    <t>MANUTENÇÃO</t>
  </si>
  <si>
    <t>CME</t>
  </si>
  <si>
    <t xml:space="preserve">Centro Cirúrgico </t>
  </si>
  <si>
    <t>PEQUENO</t>
  </si>
  <si>
    <t xml:space="preserve">MEDIO </t>
  </si>
  <si>
    <t>GRANDE</t>
  </si>
  <si>
    <t>POR PACOTE</t>
  </si>
  <si>
    <t>POR CAIXA</t>
  </si>
  <si>
    <t xml:space="preserve">PEQUENO </t>
  </si>
  <si>
    <t>MEDIO</t>
  </si>
  <si>
    <t>C.C</t>
  </si>
  <si>
    <t>AMB/PA</t>
  </si>
  <si>
    <t>UNID. INTERN.</t>
  </si>
  <si>
    <t xml:space="preserve">POR DIA </t>
  </si>
  <si>
    <t xml:space="preserve">TOTAL </t>
  </si>
  <si>
    <t>P.A.</t>
  </si>
  <si>
    <t>P. A.</t>
  </si>
  <si>
    <t>ONCOLOGIA 1</t>
  </si>
  <si>
    <t>ONCOLOGIA 2</t>
  </si>
  <si>
    <t>CIRURGICA 1</t>
  </si>
  <si>
    <t>CIRURGICA 2</t>
  </si>
  <si>
    <t>UTI 1</t>
  </si>
  <si>
    <t>UTI 2</t>
  </si>
  <si>
    <t>CIRURGIA 1</t>
  </si>
  <si>
    <t>CUSTO PARCIAL  1</t>
  </si>
  <si>
    <t>UNIDADE  MENSURAÇÃO</t>
  </si>
  <si>
    <t>CUSTO PARCIAL 2</t>
  </si>
  <si>
    <t>ALUGUEIS</t>
  </si>
  <si>
    <t xml:space="preserve">TRANSPORTES </t>
  </si>
  <si>
    <t>TRANSPORTES</t>
  </si>
  <si>
    <t xml:space="preserve">SERVIÇO NUTRIÇÃO E DIETÉTICA </t>
  </si>
  <si>
    <t>CENTRO CIRURGICO</t>
  </si>
  <si>
    <t>PESSOAL PRÓPRIO</t>
  </si>
  <si>
    <t>SERVICO MEDICOS  PJ</t>
  </si>
  <si>
    <t>AMBULATÓRIO</t>
  </si>
  <si>
    <t>IMAGEM - RX</t>
  </si>
  <si>
    <t>IMAGEM ULTRASSON</t>
  </si>
  <si>
    <t>IMAGEM TOMOGRAFIA</t>
  </si>
  <si>
    <t>IMAGEM RESSONANCIA</t>
  </si>
  <si>
    <t>IMAGEM ENDOSCOPIA</t>
  </si>
  <si>
    <t>IMAGEM COLONOSCOPIA</t>
  </si>
  <si>
    <t>IMAGEM RETOSSIGMOIDOSCOPIA</t>
  </si>
  <si>
    <t>EXAMES LABORATORIAIS</t>
  </si>
  <si>
    <t>EXAMES DE ANATOMO PATOLOGICO</t>
  </si>
  <si>
    <t>IMAGEM MAMOGRAFIA</t>
  </si>
  <si>
    <t>SERVIÇO DE HIGIENE E LIMPEZA</t>
  </si>
  <si>
    <t>SERVIÇO DE NUTRIÇÃO E DIETÉTICA</t>
  </si>
  <si>
    <t>CENTRO MATERIAL ESTERELIZADO</t>
  </si>
  <si>
    <t>IMAGEM - MAMOGRAFIA</t>
  </si>
  <si>
    <t>IMAGEM - ULTRASSON</t>
  </si>
  <si>
    <t>IMAGEM - TOMOGRAFIA</t>
  </si>
  <si>
    <t>IMAGEM - RESSONANCIA</t>
  </si>
  <si>
    <t>IMAGEM - ENDOSCOPIA</t>
  </si>
  <si>
    <t>IMAGEM - COLONOSCOPIA</t>
  </si>
  <si>
    <t>IMAGEM - RETOSSIGMOIDOSCOPIA</t>
  </si>
  <si>
    <t>EXAMES ANATO PATOLOGIA</t>
  </si>
  <si>
    <t>SERVIÇO PROCESSAMENTO ROUPA</t>
  </si>
  <si>
    <t>SERVIÇO NUTRIÇÃO E DIETÉTICA</t>
  </si>
  <si>
    <t>SERVIÇO DE PROCESSAMENTO ROUPA</t>
  </si>
  <si>
    <t>SERVIÇO MEDICO PJ</t>
  </si>
  <si>
    <t>DESPESA DIRETA</t>
  </si>
  <si>
    <t xml:space="preserve">AGUA </t>
  </si>
  <si>
    <t>SERVIÇOS MÉDICOS PF</t>
  </si>
  <si>
    <t>CENTRO DE CUSTOS</t>
  </si>
  <si>
    <t xml:space="preserve">ITENS </t>
  </si>
  <si>
    <t>MÊS:</t>
  </si>
  <si>
    <t>CIRURGIA 2</t>
  </si>
  <si>
    <t>CIRURGIA PORTE PEQUENO</t>
  </si>
  <si>
    <t>CIRURGIA PORTE MÉDIO</t>
  </si>
  <si>
    <t>CIRURGIA PORTE GRANDE</t>
  </si>
  <si>
    <t>SERVIÇO HIGIENE E LIMPEZA</t>
  </si>
  <si>
    <t xml:space="preserve">CUSTO UNITÁRIO TOTAL (1+2) </t>
  </si>
  <si>
    <t>TOTAL GERAL  1+2</t>
  </si>
  <si>
    <t>CIRURGIA PEQUENA UNITARIO</t>
  </si>
  <si>
    <t>CIRURGIA MÉDICA UNITARIO</t>
  </si>
  <si>
    <t xml:space="preserve">CIRURGIA GRANDE UNITARIO </t>
  </si>
  <si>
    <t>CIRURGIA PEQUENA TOTAL</t>
  </si>
  <si>
    <t>CIRURGIA MÉDICA TOTAL</t>
  </si>
  <si>
    <t>CIRURGIA GRANDE TOTAL</t>
  </si>
  <si>
    <t>CME PEQUENO</t>
  </si>
  <si>
    <t>CME MÉDIO</t>
  </si>
  <si>
    <t>CME GRANDE</t>
  </si>
  <si>
    <t>CME - PEQUENO UNITARIO</t>
  </si>
  <si>
    <t>CME-  MEDIO UNITARIO</t>
  </si>
  <si>
    <t>CME - GRANDE UNITARIO</t>
  </si>
  <si>
    <t>CME MEDIO TOTAL</t>
  </si>
  <si>
    <t>CME PEQUENO TOTAL</t>
  </si>
  <si>
    <t xml:space="preserve">CME GRANDE TOTAL </t>
  </si>
  <si>
    <t>NEFROLOGIA</t>
  </si>
  <si>
    <t>DESJEJUM</t>
  </si>
  <si>
    <t>COLAÇÃO</t>
  </si>
  <si>
    <t>ALMOÇO</t>
  </si>
  <si>
    <t>LANCHE DA TARDE</t>
  </si>
  <si>
    <t>JANTAR</t>
  </si>
  <si>
    <t xml:space="preserve">CEIA </t>
  </si>
  <si>
    <t>REFEIÇÃO DESEJUM</t>
  </si>
  <si>
    <t>REFEIÇÃO COLAÇÃO</t>
  </si>
  <si>
    <t>REFEIÇÃO ALMOÇO</t>
  </si>
  <si>
    <t>REFEIÇÃO LANCHE DA TARDE</t>
  </si>
  <si>
    <t>REFEIÇÃO JANTAR</t>
  </si>
  <si>
    <t>REFEIÇÃO CEIA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</si>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</sst>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1" formatCode="_(* #,##0.00_);_(* \(#,##0.00\);_(* &quot;-&quot;??_);_(@_)"/>
    <numFmt numFmtId="177" formatCode="_(&quot;R$ &quot;* #,##0.00_);_(&quot;R$ &quot;* \(#,##0.00\);_(&quot;R$ &quot;* &quot;-&quot;??_);_(@_)"/>
    <numFmt numFmtId="178" formatCode="0.0"/>
    <numFmt numFmtId="179" formatCode="#,##0.00;[Red]#,##0.00"/>
    <numFmt numFmtId="180" formatCode="_(* #,##0.0_);_(* \(#,##0.0\);_(* &quot;-&quot;??_);_(@_)"/>
    <numFmt numFmtId="181" formatCode="_(* #,##0_);_(* \(#,##0\);_(* &quot;-&quot;??_);_(@_)"/>
    <numFmt numFmtId="182" formatCode="d\ mmmm\,\ yyyy"/>
    <numFmt numFmtId="183" formatCode="0.0%"/>
    <numFmt numFmtId="187" formatCode="_-[$R$-416]\ * #,##0.00_-;\-[$R$-416]\ * #,##0.00_-;_-[$R$-416]\ * &quot;-&quot;??_-;_-@_-"/>
    <numFmt numFmtId="188" formatCode="&quot;R$&quot;\ #,##0.00"/>
  </numFmts>
  <fonts count="3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sz val="16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i/>
      <u/>
      <sz val="11"/>
      <name val="Arial"/>
      <family val="2"/>
    </font>
    <font>
      <sz val="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2"/>
      <color theme="3" tint="0.79998168889431442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7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" fillId="0" borderId="0"/>
    <xf numFmtId="0" fontId="32" fillId="0" borderId="0"/>
    <xf numFmtId="9" fontId="1" fillId="0" borderId="0" applyFont="0" applyFill="0" applyBorder="0" applyAlignment="0" applyProtection="0"/>
  </cellStyleXfs>
  <cellXfs count="50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16" fontId="3" fillId="0" borderId="0" xfId="0" applyNumberFormat="1" applyFont="1" applyAlignment="1">
      <alignment horizontal="right"/>
    </xf>
    <xf numFmtId="17" fontId="2" fillId="0" borderId="0" xfId="0" applyNumberFormat="1" applyFont="1" applyAlignment="1">
      <alignment horizontal="right"/>
    </xf>
    <xf numFmtId="17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quotePrefix="1" applyFont="1" applyBorder="1" applyAlignment="1">
      <alignment horizontal="left"/>
    </xf>
    <xf numFmtId="0" fontId="3" fillId="0" borderId="0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9" xfId="0" quotePrefix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10" xfId="0" quotePrefix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8" xfId="0" applyFont="1" applyBorder="1"/>
    <xf numFmtId="0" fontId="3" fillId="0" borderId="0" xfId="0" quotePrefix="1" applyFont="1" applyBorder="1" applyAlignment="1">
      <alignment horizontal="left"/>
    </xf>
    <xf numFmtId="3" fontId="3" fillId="0" borderId="9" xfId="0" applyNumberFormat="1" applyFont="1" applyBorder="1"/>
    <xf numFmtId="3" fontId="3" fillId="0" borderId="9" xfId="1" applyNumberFormat="1" applyFont="1" applyBorder="1"/>
    <xf numFmtId="3" fontId="3" fillId="0" borderId="10" xfId="0" applyNumberFormat="1" applyFont="1" applyBorder="1"/>
    <xf numFmtId="3" fontId="3" fillId="0" borderId="8" xfId="0" applyNumberFormat="1" applyFont="1" applyBorder="1"/>
    <xf numFmtId="3" fontId="3" fillId="0" borderId="8" xfId="1" applyNumberFormat="1" applyFont="1" applyBorder="1"/>
    <xf numFmtId="10" fontId="3" fillId="0" borderId="9" xfId="0" applyNumberFormat="1" applyFont="1" applyBorder="1"/>
    <xf numFmtId="10" fontId="3" fillId="0" borderId="9" xfId="0" quotePrefix="1" applyNumberFormat="1" applyFont="1" applyBorder="1" applyAlignment="1">
      <alignment horizontal="right"/>
    </xf>
    <xf numFmtId="0" fontId="3" fillId="0" borderId="11" xfId="0" applyFont="1" applyBorder="1"/>
    <xf numFmtId="0" fontId="3" fillId="0" borderId="12" xfId="0" applyFont="1" applyBorder="1"/>
    <xf numFmtId="10" fontId="3" fillId="0" borderId="8" xfId="1" applyNumberFormat="1" applyFont="1" applyBorder="1"/>
    <xf numFmtId="0" fontId="3" fillId="0" borderId="7" xfId="0" applyFont="1" applyBorder="1" applyAlignment="1">
      <alignment horizontal="center"/>
    </xf>
    <xf numFmtId="0" fontId="3" fillId="0" borderId="13" xfId="0" applyFont="1" applyBorder="1"/>
    <xf numFmtId="178" fontId="3" fillId="0" borderId="6" xfId="0" applyNumberFormat="1" applyFont="1" applyBorder="1"/>
    <xf numFmtId="178" fontId="3" fillId="0" borderId="0" xfId="0" applyNumberFormat="1" applyFont="1" applyBorder="1"/>
    <xf numFmtId="2" fontId="3" fillId="0" borderId="9" xfId="0" applyNumberFormat="1" applyFont="1" applyBorder="1"/>
    <xf numFmtId="2" fontId="3" fillId="0" borderId="9" xfId="0" quotePrefix="1" applyNumberFormat="1" applyFont="1" applyBorder="1" applyAlignment="1">
      <alignment horizontal="right"/>
    </xf>
    <xf numFmtId="178" fontId="3" fillId="0" borderId="0" xfId="0" applyNumberFormat="1" applyFont="1"/>
    <xf numFmtId="178" fontId="3" fillId="0" borderId="9" xfId="0" applyNumberFormat="1" applyFont="1" applyBorder="1"/>
    <xf numFmtId="2" fontId="3" fillId="0" borderId="8" xfId="0" applyNumberFormat="1" applyFont="1" applyBorder="1"/>
    <xf numFmtId="178" fontId="3" fillId="0" borderId="8" xfId="0" applyNumberFormat="1" applyFont="1" applyBorder="1"/>
    <xf numFmtId="0" fontId="3" fillId="0" borderId="9" xfId="0" applyFont="1" applyBorder="1" applyAlignment="1">
      <alignment horizontal="center"/>
    </xf>
    <xf numFmtId="3" fontId="3" fillId="0" borderId="9" xfId="0" quotePrefix="1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0" borderId="7" xfId="0" applyNumberFormat="1" applyFont="1" applyBorder="1"/>
    <xf numFmtId="0" fontId="3" fillId="0" borderId="1" xfId="0" quotePrefix="1" applyFont="1" applyBorder="1" applyAlignment="1">
      <alignment horizontal="left"/>
    </xf>
    <xf numFmtId="4" fontId="3" fillId="0" borderId="9" xfId="0" applyNumberFormat="1" applyFont="1" applyBorder="1"/>
    <xf numFmtId="4" fontId="3" fillId="0" borderId="9" xfId="1" applyNumberFormat="1" applyFont="1" applyBorder="1"/>
    <xf numFmtId="4" fontId="3" fillId="0" borderId="8" xfId="0" applyNumberFormat="1" applyFont="1" applyBorder="1"/>
    <xf numFmtId="4" fontId="3" fillId="0" borderId="8" xfId="1" applyNumberFormat="1" applyFont="1" applyBorder="1"/>
    <xf numFmtId="4" fontId="3" fillId="0" borderId="9" xfId="0" applyNumberFormat="1" applyFont="1" applyFill="1" applyBorder="1"/>
    <xf numFmtId="4" fontId="3" fillId="0" borderId="9" xfId="1" applyNumberFormat="1" applyFont="1" applyFill="1" applyBorder="1"/>
    <xf numFmtId="4" fontId="3" fillId="0" borderId="8" xfId="1" applyNumberFormat="1" applyFont="1" applyFill="1" applyBorder="1"/>
    <xf numFmtId="4" fontId="3" fillId="0" borderId="0" xfId="0" applyNumberFormat="1" applyFont="1"/>
    <xf numFmtId="4" fontId="3" fillId="0" borderId="0" xfId="0" applyNumberFormat="1" applyFont="1" applyFill="1"/>
    <xf numFmtId="4" fontId="3" fillId="0" borderId="1" xfId="0" applyNumberFormat="1" applyFont="1" applyBorder="1"/>
    <xf numFmtId="4" fontId="3" fillId="0" borderId="7" xfId="0" applyNumberFormat="1" applyFont="1" applyBorder="1"/>
    <xf numFmtId="4" fontId="3" fillId="0" borderId="7" xfId="0" applyNumberFormat="1" applyFont="1" applyFill="1" applyBorder="1" applyAlignment="1">
      <alignment horizontal="center"/>
    </xf>
    <xf numFmtId="4" fontId="3" fillId="0" borderId="13" xfId="0" applyNumberFormat="1" applyFont="1" applyBorder="1"/>
    <xf numFmtId="4" fontId="3" fillId="0" borderId="3" xfId="0" applyNumberFormat="1" applyFont="1" applyBorder="1"/>
    <xf numFmtId="4" fontId="3" fillId="0" borderId="3" xfId="0" applyNumberFormat="1" applyFont="1" applyFill="1" applyBorder="1"/>
    <xf numFmtId="179" fontId="3" fillId="0" borderId="9" xfId="1" applyNumberFormat="1" applyFont="1" applyBorder="1"/>
    <xf numFmtId="4" fontId="3" fillId="0" borderId="7" xfId="0" applyNumberFormat="1" applyFont="1" applyBorder="1" applyAlignment="1">
      <alignment horizontal="center"/>
    </xf>
    <xf numFmtId="4" fontId="3" fillId="0" borderId="3" xfId="1" applyNumberFormat="1" applyFont="1" applyBorder="1"/>
    <xf numFmtId="4" fontId="3" fillId="0" borderId="14" xfId="0" applyNumberFormat="1" applyFont="1" applyBorder="1"/>
    <xf numFmtId="4" fontId="3" fillId="0" borderId="9" xfId="0" quotePrefix="1" applyNumberFormat="1" applyFont="1" applyBorder="1" applyAlignment="1">
      <alignment horizontal="right"/>
    </xf>
    <xf numFmtId="2" fontId="3" fillId="0" borderId="0" xfId="0" applyNumberFormat="1" applyFont="1"/>
    <xf numFmtId="2" fontId="3" fillId="0" borderId="1" xfId="0" applyNumberFormat="1" applyFont="1" applyBorder="1"/>
    <xf numFmtId="2" fontId="3" fillId="0" borderId="7" xfId="0" applyNumberFormat="1" applyFont="1" applyBorder="1"/>
    <xf numFmtId="2" fontId="3" fillId="0" borderId="7" xfId="0" applyNumberFormat="1" applyFont="1" applyBorder="1" applyAlignment="1">
      <alignment horizontal="center"/>
    </xf>
    <xf numFmtId="2" fontId="3" fillId="0" borderId="13" xfId="0" applyNumberFormat="1" applyFont="1" applyBorder="1"/>
    <xf numFmtId="2" fontId="3" fillId="0" borderId="3" xfId="0" applyNumberFormat="1" applyFont="1" applyBorder="1"/>
    <xf numFmtId="3" fontId="3" fillId="0" borderId="3" xfId="1" applyNumberFormat="1" applyFont="1" applyBorder="1"/>
    <xf numFmtId="4" fontId="3" fillId="0" borderId="6" xfId="0" applyNumberFormat="1" applyFont="1" applyBorder="1"/>
    <xf numFmtId="4" fontId="3" fillId="0" borderId="0" xfId="0" applyNumberFormat="1" applyFont="1" applyBorder="1"/>
    <xf numFmtId="0" fontId="3" fillId="0" borderId="9" xfId="0" applyNumberFormat="1" applyFont="1" applyBorder="1"/>
    <xf numFmtId="0" fontId="3" fillId="0" borderId="7" xfId="0" applyFont="1" applyBorder="1" applyAlignment="1">
      <alignment horizontal="right"/>
    </xf>
    <xf numFmtId="9" fontId="3" fillId="0" borderId="9" xfId="5" applyFont="1" applyBorder="1" applyAlignment="1">
      <alignment horizontal="right"/>
    </xf>
    <xf numFmtId="180" fontId="3" fillId="0" borderId="9" xfId="1" applyNumberFormat="1" applyFont="1" applyBorder="1" applyAlignment="1">
      <alignment horizontal="right"/>
    </xf>
    <xf numFmtId="181" fontId="3" fillId="0" borderId="9" xfId="1" applyNumberFormat="1" applyFont="1" applyBorder="1" applyAlignment="1">
      <alignment horizontal="right"/>
    </xf>
    <xf numFmtId="9" fontId="3" fillId="0" borderId="9" xfId="0" applyNumberFormat="1" applyFont="1" applyBorder="1" applyAlignment="1">
      <alignment horizontal="right"/>
    </xf>
    <xf numFmtId="2" fontId="3" fillId="0" borderId="9" xfId="1" applyNumberFormat="1" applyFont="1" applyBorder="1"/>
    <xf numFmtId="4" fontId="3" fillId="0" borderId="9" xfId="0" applyNumberFormat="1" applyFont="1" applyBorder="1" applyAlignment="1">
      <alignment horizontal="right"/>
    </xf>
    <xf numFmtId="1" fontId="3" fillId="0" borderId="9" xfId="0" applyNumberFormat="1" applyFont="1" applyBorder="1"/>
    <xf numFmtId="10" fontId="3" fillId="0" borderId="9" xfId="5" applyNumberFormat="1" applyFont="1" applyBorder="1"/>
    <xf numFmtId="181" fontId="3" fillId="0" borderId="9" xfId="1" applyNumberFormat="1" applyFont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4" fontId="3" fillId="0" borderId="0" xfId="1" applyNumberFormat="1" applyFont="1"/>
    <xf numFmtId="4" fontId="3" fillId="0" borderId="0" xfId="0" applyNumberFormat="1" applyFont="1" applyAlignment="1">
      <alignment horizontal="right"/>
    </xf>
    <xf numFmtId="17" fontId="3" fillId="0" borderId="0" xfId="0" applyNumberFormat="1" applyFont="1" applyAlignment="1">
      <alignment horizontal="right"/>
    </xf>
    <xf numFmtId="4" fontId="3" fillId="0" borderId="7" xfId="1" applyNumberFormat="1" applyFont="1" applyBorder="1" applyAlignment="1">
      <alignment horizontal="center"/>
    </xf>
    <xf numFmtId="4" fontId="3" fillId="0" borderId="13" xfId="0" applyNumberFormat="1" applyFont="1" applyBorder="1" applyAlignment="1">
      <alignment horizontal="center"/>
    </xf>
    <xf numFmtId="4" fontId="3" fillId="0" borderId="9" xfId="0" quotePrefix="1" applyNumberFormat="1" applyFont="1" applyBorder="1"/>
    <xf numFmtId="0" fontId="2" fillId="0" borderId="0" xfId="0" applyFont="1"/>
    <xf numFmtId="0" fontId="3" fillId="0" borderId="0" xfId="0" quotePrefix="1" applyFont="1" applyAlignment="1">
      <alignment horizontal="left"/>
    </xf>
    <xf numFmtId="182" fontId="3" fillId="0" borderId="0" xfId="0" quotePrefix="1" applyNumberFormat="1" applyFont="1" applyAlignment="1">
      <alignment horizontal="center"/>
    </xf>
    <xf numFmtId="182" fontId="3" fillId="0" borderId="0" xfId="0" quotePrefix="1" applyNumberFormat="1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Protection="1"/>
    <xf numFmtId="4" fontId="8" fillId="2" borderId="15" xfId="0" applyNumberFormat="1" applyFont="1" applyFill="1" applyBorder="1" applyProtection="1"/>
    <xf numFmtId="4" fontId="8" fillId="0" borderId="15" xfId="0" applyNumberFormat="1" applyFont="1" applyBorder="1" applyProtection="1"/>
    <xf numFmtId="4" fontId="8" fillId="0" borderId="16" xfId="0" applyNumberFormat="1" applyFont="1" applyBorder="1" applyProtection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>
      <alignment horizontal="right"/>
    </xf>
    <xf numFmtId="0" fontId="12" fillId="3" borderId="0" xfId="0" applyFont="1" applyFill="1"/>
    <xf numFmtId="0" fontId="13" fillId="0" borderId="0" xfId="0" applyFont="1" applyAlignment="1">
      <alignment horizontal="center"/>
    </xf>
    <xf numFmtId="17" fontId="11" fillId="4" borderId="0" xfId="0" applyNumberFormat="1" applyFont="1" applyFill="1" applyBorder="1" applyAlignment="1">
      <alignment horizontal="center"/>
    </xf>
    <xf numFmtId="0" fontId="11" fillId="4" borderId="8" xfId="0" applyFont="1" applyFill="1" applyBorder="1" applyAlignment="1">
      <alignment horizontal="left"/>
    </xf>
    <xf numFmtId="17" fontId="11" fillId="4" borderId="8" xfId="0" applyNumberFormat="1" applyFont="1" applyFill="1" applyBorder="1" applyAlignment="1">
      <alignment horizontal="center"/>
    </xf>
    <xf numFmtId="17" fontId="11" fillId="4" borderId="0" xfId="0" applyNumberFormat="1" applyFont="1" applyFill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Protection="1">
      <protection locked="0"/>
    </xf>
    <xf numFmtId="0" fontId="0" fillId="0" borderId="0" xfId="0" applyBorder="1"/>
    <xf numFmtId="0" fontId="0" fillId="0" borderId="8" xfId="0" applyBorder="1" applyAlignment="1">
      <alignment horizontal="left"/>
    </xf>
    <xf numFmtId="1" fontId="0" fillId="0" borderId="0" xfId="0" applyNumberFormat="1" applyBorder="1"/>
    <xf numFmtId="0" fontId="14" fillId="4" borderId="8" xfId="0" applyFont="1" applyFill="1" applyBorder="1" applyAlignment="1">
      <alignment horizontal="right"/>
    </xf>
    <xf numFmtId="0" fontId="14" fillId="4" borderId="8" xfId="0" applyFont="1" applyFill="1" applyBorder="1"/>
    <xf numFmtId="0" fontId="14" fillId="4" borderId="0" xfId="0" applyFont="1" applyFill="1"/>
    <xf numFmtId="0" fontId="11" fillId="4" borderId="8" xfId="0" applyFont="1" applyFill="1" applyBorder="1"/>
    <xf numFmtId="0" fontId="0" fillId="0" borderId="8" xfId="0" applyBorder="1" applyProtection="1"/>
    <xf numFmtId="0" fontId="14" fillId="4" borderId="0" xfId="0" applyFont="1" applyFill="1" applyBorder="1"/>
    <xf numFmtId="0" fontId="2" fillId="4" borderId="8" xfId="0" applyFont="1" applyFill="1" applyBorder="1"/>
    <xf numFmtId="0" fontId="15" fillId="0" borderId="8" xfId="0" applyFont="1" applyBorder="1"/>
    <xf numFmtId="178" fontId="0" fillId="0" borderId="0" xfId="0" applyNumberFormat="1" applyBorder="1"/>
    <xf numFmtId="178" fontId="14" fillId="4" borderId="0" xfId="0" applyNumberFormat="1" applyFont="1" applyFill="1" applyBorder="1"/>
    <xf numFmtId="0" fontId="16" fillId="4" borderId="8" xfId="0" quotePrefix="1" applyFont="1" applyFill="1" applyBorder="1" applyAlignment="1">
      <alignment horizontal="left"/>
    </xf>
    <xf numFmtId="0" fontId="0" fillId="2" borderId="8" xfId="0" applyFill="1" applyBorder="1"/>
    <xf numFmtId="2" fontId="0" fillId="0" borderId="8" xfId="0" applyNumberFormat="1" applyBorder="1"/>
    <xf numFmtId="2" fontId="14" fillId="4" borderId="8" xfId="0" applyNumberFormat="1" applyFont="1" applyFill="1" applyBorder="1"/>
    <xf numFmtId="0" fontId="0" fillId="2" borderId="0" xfId="0" applyFill="1"/>
    <xf numFmtId="17" fontId="11" fillId="2" borderId="0" xfId="0" applyNumberFormat="1" applyFont="1" applyFill="1" applyBorder="1" applyAlignment="1">
      <alignment horizontal="center"/>
    </xf>
    <xf numFmtId="17" fontId="11" fillId="2" borderId="8" xfId="0" applyNumberFormat="1" applyFont="1" applyFill="1" applyBorder="1" applyAlignment="1">
      <alignment horizontal="center"/>
    </xf>
    <xf numFmtId="17" fontId="11" fillId="2" borderId="0" xfId="0" applyNumberFormat="1" applyFont="1" applyFill="1" applyAlignment="1">
      <alignment horizontal="center"/>
    </xf>
    <xf numFmtId="0" fontId="11" fillId="2" borderId="0" xfId="0" applyFont="1" applyFill="1" applyBorder="1" applyAlignment="1">
      <alignment horizontal="center"/>
    </xf>
    <xf numFmtId="10" fontId="0" fillId="0" borderId="8" xfId="0" applyNumberFormat="1" applyBorder="1"/>
    <xf numFmtId="10" fontId="0" fillId="0" borderId="0" xfId="0" applyNumberFormat="1"/>
    <xf numFmtId="10" fontId="0" fillId="0" borderId="0" xfId="0" applyNumberFormat="1" applyBorder="1"/>
    <xf numFmtId="10" fontId="14" fillId="4" borderId="8" xfId="0" applyNumberFormat="1" applyFont="1" applyFill="1" applyBorder="1"/>
    <xf numFmtId="10" fontId="14" fillId="4" borderId="0" xfId="0" applyNumberFormat="1" applyFont="1" applyFill="1"/>
    <xf numFmtId="10" fontId="14" fillId="4" borderId="0" xfId="0" applyNumberFormat="1" applyFont="1" applyFill="1" applyBorder="1"/>
    <xf numFmtId="178" fontId="0" fillId="0" borderId="0" xfId="0" applyNumberFormat="1"/>
    <xf numFmtId="2" fontId="0" fillId="0" borderId="0" xfId="0" applyNumberFormat="1" applyBorder="1"/>
    <xf numFmtId="178" fontId="0" fillId="0" borderId="8" xfId="0" applyNumberFormat="1" applyBorder="1"/>
    <xf numFmtId="178" fontId="14" fillId="4" borderId="0" xfId="0" applyNumberFormat="1" applyFont="1" applyFill="1"/>
    <xf numFmtId="0" fontId="11" fillId="0" borderId="0" xfId="0" applyFont="1" applyBorder="1" applyAlignment="1">
      <alignment horizontal="right"/>
    </xf>
    <xf numFmtId="0" fontId="14" fillId="2" borderId="0" xfId="0" applyFont="1" applyFill="1" applyBorder="1" applyAlignment="1">
      <alignment horizontal="right"/>
    </xf>
    <xf numFmtId="0" fontId="14" fillId="2" borderId="0" xfId="0" applyFont="1" applyFill="1" applyBorder="1"/>
    <xf numFmtId="0" fontId="14" fillId="5" borderId="8" xfId="0" applyFont="1" applyFill="1" applyBorder="1" applyAlignment="1">
      <alignment horizontal="center"/>
    </xf>
    <xf numFmtId="0" fontId="14" fillId="5" borderId="8" xfId="0" applyFont="1" applyFill="1" applyBorder="1"/>
    <xf numFmtId="0" fontId="17" fillId="4" borderId="8" xfId="0" quotePrefix="1" applyFont="1" applyFill="1" applyBorder="1" applyAlignment="1">
      <alignment horizontal="left"/>
    </xf>
    <xf numFmtId="0" fontId="11" fillId="2" borderId="8" xfId="0" quotePrefix="1" applyFont="1" applyFill="1" applyBorder="1" applyAlignment="1">
      <alignment horizontal="left"/>
    </xf>
    <xf numFmtId="0" fontId="11" fillId="4" borderId="0" xfId="0" quotePrefix="1" applyFont="1" applyFill="1" applyAlignment="1">
      <alignment horizontal="left"/>
    </xf>
    <xf numFmtId="0" fontId="11" fillId="4" borderId="8" xfId="0" quotePrefix="1" applyFont="1" applyFill="1" applyBorder="1" applyAlignment="1">
      <alignment horizontal="left"/>
    </xf>
    <xf numFmtId="0" fontId="11" fillId="4" borderId="0" xfId="0" applyFont="1" applyFill="1" applyAlignment="1">
      <alignment horizontal="right"/>
    </xf>
    <xf numFmtId="0" fontId="17" fillId="4" borderId="8" xfId="0" applyFont="1" applyFill="1" applyBorder="1"/>
    <xf numFmtId="2" fontId="0" fillId="0" borderId="0" xfId="0" applyNumberFormat="1"/>
    <xf numFmtId="0" fontId="18" fillId="5" borderId="8" xfId="0" applyFont="1" applyFill="1" applyBorder="1" applyAlignment="1">
      <alignment horizontal="left"/>
    </xf>
    <xf numFmtId="2" fontId="18" fillId="5" borderId="8" xfId="0" applyNumberFormat="1" applyFont="1" applyFill="1" applyBorder="1"/>
    <xf numFmtId="2" fontId="14" fillId="4" borderId="0" xfId="0" applyNumberFormat="1" applyFont="1" applyFill="1"/>
    <xf numFmtId="2" fontId="14" fillId="4" borderId="0" xfId="0" applyNumberFormat="1" applyFont="1" applyFill="1" applyBorder="1"/>
    <xf numFmtId="0" fontId="19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Alignment="1">
      <alignment horizontal="right"/>
    </xf>
    <xf numFmtId="0" fontId="22" fillId="0" borderId="8" xfId="0" applyFont="1" applyFill="1" applyBorder="1" applyAlignment="1">
      <alignment horizontal="left"/>
    </xf>
    <xf numFmtId="0" fontId="7" fillId="0" borderId="0" xfId="0" applyNumberFormat="1" applyFont="1" applyFill="1" applyBorder="1"/>
    <xf numFmtId="0" fontId="22" fillId="0" borderId="8" xfId="0" applyNumberFormat="1" applyFont="1" applyFill="1" applyBorder="1" applyProtection="1">
      <protection locked="0"/>
    </xf>
    <xf numFmtId="0" fontId="7" fillId="0" borderId="0" xfId="0" applyNumberFormat="1" applyFont="1" applyFill="1" applyProtection="1">
      <protection locked="0"/>
    </xf>
    <xf numFmtId="1" fontId="22" fillId="0" borderId="8" xfId="0" applyNumberFormat="1" applyFont="1" applyFill="1" applyBorder="1"/>
    <xf numFmtId="2" fontId="22" fillId="0" borderId="8" xfId="0" applyNumberFormat="1" applyFont="1" applyFill="1" applyBorder="1"/>
    <xf numFmtId="2" fontId="22" fillId="0" borderId="3" xfId="0" applyNumberFormat="1" applyFont="1" applyFill="1" applyBorder="1"/>
    <xf numFmtId="0" fontId="21" fillId="2" borderId="0" xfId="0" applyFont="1" applyFill="1" applyBorder="1" applyAlignment="1">
      <alignment horizontal="right"/>
    </xf>
    <xf numFmtId="2" fontId="7" fillId="0" borderId="8" xfId="0" applyNumberFormat="1" applyFont="1" applyFill="1" applyBorder="1"/>
    <xf numFmtId="0" fontId="22" fillId="2" borderId="0" xfId="0" applyFont="1" applyFill="1" applyBorder="1" applyAlignment="1">
      <alignment horizontal="left"/>
    </xf>
    <xf numFmtId="2" fontId="7" fillId="2" borderId="0" xfId="0" applyNumberFormat="1" applyFont="1" applyFill="1" applyBorder="1"/>
    <xf numFmtId="0" fontId="0" fillId="2" borderId="0" xfId="0" applyFill="1" applyBorder="1"/>
    <xf numFmtId="0" fontId="0" fillId="0" borderId="7" xfId="0" applyBorder="1"/>
    <xf numFmtId="0" fontId="11" fillId="0" borderId="0" xfId="0" applyFont="1" applyFill="1" applyAlignment="1">
      <alignment horizontal="right"/>
    </xf>
    <xf numFmtId="0" fontId="14" fillId="4" borderId="3" xfId="0" applyFont="1" applyFill="1" applyBorder="1"/>
    <xf numFmtId="0" fontId="11" fillId="2" borderId="0" xfId="0" applyFont="1" applyFill="1" applyBorder="1" applyAlignment="1">
      <alignment horizontal="right"/>
    </xf>
    <xf numFmtId="2" fontId="14" fillId="2" borderId="0" xfId="0" applyNumberFormat="1" applyFont="1" applyFill="1" applyBorder="1"/>
    <xf numFmtId="178" fontId="14" fillId="4" borderId="8" xfId="0" applyNumberFormat="1" applyFont="1" applyFill="1" applyBorder="1"/>
    <xf numFmtId="0" fontId="0" fillId="0" borderId="3" xfId="0" applyBorder="1"/>
    <xf numFmtId="0" fontId="14" fillId="2" borderId="8" xfId="0" applyFont="1" applyFill="1" applyBorder="1"/>
    <xf numFmtId="183" fontId="14" fillId="4" borderId="0" xfId="0" applyNumberFormat="1" applyFont="1" applyFill="1" applyBorder="1"/>
    <xf numFmtId="0" fontId="0" fillId="4" borderId="0" xfId="0" applyFill="1"/>
    <xf numFmtId="0" fontId="11" fillId="2" borderId="0" xfId="0" applyFont="1" applyFill="1" applyAlignment="1">
      <alignment horizontal="right"/>
    </xf>
    <xf numFmtId="0" fontId="14" fillId="2" borderId="0" xfId="0" applyFont="1" applyFill="1" applyAlignment="1">
      <alignment horizontal="right"/>
    </xf>
    <xf numFmtId="10" fontId="14" fillId="2" borderId="0" xfId="0" applyNumberFormat="1" applyFont="1" applyFill="1"/>
    <xf numFmtId="0" fontId="11" fillId="0" borderId="0" xfId="0" applyFont="1" applyFill="1" applyBorder="1" applyAlignment="1">
      <alignment horizontal="right"/>
    </xf>
    <xf numFmtId="0" fontId="18" fillId="0" borderId="8" xfId="0" applyFont="1" applyBorder="1" applyAlignment="1">
      <alignment horizontal="right"/>
    </xf>
    <xf numFmtId="3" fontId="0" fillId="0" borderId="8" xfId="0" applyNumberFormat="1" applyBorder="1"/>
    <xf numFmtId="0" fontId="18" fillId="2" borderId="8" xfId="0" applyFont="1" applyFill="1" applyBorder="1" applyAlignment="1">
      <alignment horizontal="left"/>
    </xf>
    <xf numFmtId="0" fontId="18" fillId="2" borderId="8" xfId="0" applyFont="1" applyFill="1" applyBorder="1" applyAlignment="1">
      <alignment horizontal="right"/>
    </xf>
    <xf numFmtId="0" fontId="18" fillId="2" borderId="8" xfId="0" applyFont="1" applyFill="1" applyBorder="1"/>
    <xf numFmtId="1" fontId="18" fillId="2" borderId="8" xfId="0" applyNumberFormat="1" applyFont="1" applyFill="1" applyBorder="1" applyAlignment="1">
      <alignment horizontal="right"/>
    </xf>
    <xf numFmtId="0" fontId="0" fillId="2" borderId="8" xfId="0" applyFill="1" applyBorder="1" applyProtection="1">
      <protection locked="0"/>
    </xf>
    <xf numFmtId="0" fontId="0" fillId="2" borderId="8" xfId="0" applyFill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1" fillId="5" borderId="8" xfId="0" applyFont="1" applyFill="1" applyBorder="1" applyAlignment="1">
      <alignment horizontal="right"/>
    </xf>
    <xf numFmtId="0" fontId="14" fillId="4" borderId="8" xfId="0" applyFont="1" applyFill="1" applyBorder="1" applyProtection="1">
      <protection locked="0"/>
    </xf>
    <xf numFmtId="0" fontId="11" fillId="5" borderId="0" xfId="0" applyFont="1" applyFill="1" applyAlignment="1">
      <alignment horizontal="right"/>
    </xf>
    <xf numFmtId="0" fontId="0" fillId="0" borderId="8" xfId="0" applyFill="1" applyBorder="1"/>
    <xf numFmtId="2" fontId="0" fillId="0" borderId="0" xfId="0" applyNumberFormat="1" applyProtection="1">
      <protection locked="0"/>
    </xf>
    <xf numFmtId="1" fontId="0" fillId="0" borderId="8" xfId="0" applyNumberFormat="1" applyBorder="1"/>
    <xf numFmtId="0" fontId="23" fillId="2" borderId="0" xfId="0" applyFont="1" applyFill="1" applyBorder="1"/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8" xfId="0" applyFill="1" applyBorder="1"/>
    <xf numFmtId="0" fontId="0" fillId="0" borderId="0" xfId="0" applyFill="1"/>
    <xf numFmtId="178" fontId="11" fillId="2" borderId="0" xfId="0" applyNumberFormat="1" applyFont="1" applyFill="1" applyBorder="1" applyAlignment="1">
      <alignment horizontal="center"/>
    </xf>
    <xf numFmtId="0" fontId="0" fillId="0" borderId="5" xfId="0" applyBorder="1"/>
    <xf numFmtId="10" fontId="0" fillId="0" borderId="5" xfId="0" applyNumberFormat="1" applyBorder="1"/>
    <xf numFmtId="2" fontId="0" fillId="0" borderId="5" xfId="0" applyNumberFormat="1" applyBorder="1"/>
    <xf numFmtId="1" fontId="14" fillId="4" borderId="8" xfId="0" applyNumberFormat="1" applyFont="1" applyFill="1" applyBorder="1"/>
    <xf numFmtId="0" fontId="2" fillId="4" borderId="8" xfId="0" applyFont="1" applyFill="1" applyBorder="1" applyAlignment="1">
      <alignment horizontal="right"/>
    </xf>
    <xf numFmtId="1" fontId="14" fillId="5" borderId="8" xfId="0" applyNumberFormat="1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5" xfId="0" applyFont="1" applyFill="1" applyBorder="1"/>
    <xf numFmtId="0" fontId="11" fillId="4" borderId="0" xfId="0" quotePrefix="1" applyFont="1" applyFill="1" applyBorder="1" applyAlignment="1">
      <alignment horizontal="right"/>
    </xf>
    <xf numFmtId="0" fontId="11" fillId="2" borderId="0" xfId="0" applyFont="1" applyFill="1" applyBorder="1"/>
    <xf numFmtId="10" fontId="14" fillId="2" borderId="0" xfId="0" applyNumberFormat="1" applyFont="1" applyFill="1" applyBorder="1"/>
    <xf numFmtId="0" fontId="0" fillId="5" borderId="8" xfId="0" applyFill="1" applyBorder="1" applyAlignment="1">
      <alignment horizontal="right"/>
    </xf>
    <xf numFmtId="0" fontId="0" fillId="5" borderId="8" xfId="0" applyFill="1" applyBorder="1"/>
    <xf numFmtId="0" fontId="14" fillId="5" borderId="0" xfId="0" applyFont="1" applyFill="1" applyAlignment="1">
      <alignment horizontal="right"/>
    </xf>
    <xf numFmtId="1" fontId="14" fillId="5" borderId="0" xfId="0" applyNumberFormat="1" applyFont="1" applyFill="1"/>
    <xf numFmtId="0" fontId="3" fillId="0" borderId="17" xfId="0" applyFont="1" applyBorder="1"/>
    <xf numFmtId="0" fontId="2" fillId="5" borderId="8" xfId="0" applyFont="1" applyFill="1" applyBorder="1" applyAlignment="1">
      <alignment horizontal="left"/>
    </xf>
    <xf numFmtId="0" fontId="0" fillId="0" borderId="6" xfId="0" applyBorder="1"/>
    <xf numFmtId="0" fontId="3" fillId="0" borderId="6" xfId="0" applyFont="1" applyBorder="1" applyAlignment="1">
      <alignment horizontal="left"/>
    </xf>
    <xf numFmtId="0" fontId="11" fillId="2" borderId="8" xfId="0" applyFont="1" applyFill="1" applyBorder="1" applyAlignment="1">
      <alignment horizontal="right"/>
    </xf>
    <xf numFmtId="0" fontId="14" fillId="2" borderId="8" xfId="0" applyFont="1" applyFill="1" applyBorder="1" applyAlignment="1">
      <alignment horizontal="right"/>
    </xf>
    <xf numFmtId="178" fontId="14" fillId="2" borderId="8" xfId="0" applyNumberFormat="1" applyFont="1" applyFill="1" applyBorder="1"/>
    <xf numFmtId="17" fontId="11" fillId="2" borderId="5" xfId="0" applyNumberFormat="1" applyFont="1" applyFill="1" applyBorder="1" applyAlignment="1">
      <alignment horizontal="center"/>
    </xf>
    <xf numFmtId="0" fontId="14" fillId="4" borderId="17" xfId="0" applyFont="1" applyFill="1" applyBorder="1"/>
    <xf numFmtId="0" fontId="0" fillId="0" borderId="9" xfId="0" applyBorder="1"/>
    <xf numFmtId="0" fontId="3" fillId="5" borderId="8" xfId="0" applyFont="1" applyFill="1" applyBorder="1" applyAlignment="1">
      <alignment horizontal="left"/>
    </xf>
    <xf numFmtId="2" fontId="0" fillId="5" borderId="8" xfId="0" applyNumberFormat="1" applyFill="1" applyBorder="1"/>
    <xf numFmtId="1" fontId="3" fillId="0" borderId="9" xfId="0" applyNumberFormat="1" applyFont="1" applyBorder="1" applyAlignment="1">
      <alignment horizontal="right"/>
    </xf>
    <xf numFmtId="0" fontId="23" fillId="2" borderId="8" xfId="0" applyFont="1" applyFill="1" applyBorder="1"/>
    <xf numFmtId="0" fontId="11" fillId="5" borderId="0" xfId="0" applyFont="1" applyFill="1" applyBorder="1" applyAlignment="1">
      <alignment horizontal="right"/>
    </xf>
    <xf numFmtId="0" fontId="2" fillId="6" borderId="8" xfId="0" applyFont="1" applyFill="1" applyBorder="1"/>
    <xf numFmtId="4" fontId="0" fillId="0" borderId="8" xfId="0" applyNumberFormat="1" applyBorder="1"/>
    <xf numFmtId="4" fontId="23" fillId="2" borderId="8" xfId="0" applyNumberFormat="1" applyFont="1" applyFill="1" applyBorder="1"/>
    <xf numFmtId="0" fontId="3" fillId="5" borderId="8" xfId="0" applyFont="1" applyFill="1" applyBorder="1"/>
    <xf numFmtId="0" fontId="24" fillId="0" borderId="0" xfId="0" applyFont="1" applyProtection="1"/>
    <xf numFmtId="4" fontId="24" fillId="0" borderId="18" xfId="0" applyNumberFormat="1" applyFont="1" applyBorder="1" applyProtection="1"/>
    <xf numFmtId="4" fontId="24" fillId="0" borderId="8" xfId="0" applyNumberFormat="1" applyFont="1" applyBorder="1" applyProtection="1"/>
    <xf numFmtId="4" fontId="24" fillId="0" borderId="19" xfId="0" applyNumberFormat="1" applyFont="1" applyBorder="1" applyProtection="1"/>
    <xf numFmtId="3" fontId="24" fillId="0" borderId="8" xfId="0" applyNumberFormat="1" applyFont="1" applyBorder="1" applyProtection="1"/>
    <xf numFmtId="3" fontId="24" fillId="0" borderId="19" xfId="0" applyNumberFormat="1" applyFont="1" applyBorder="1" applyProtection="1"/>
    <xf numFmtId="4" fontId="24" fillId="0" borderId="16" xfId="0" applyNumberFormat="1" applyFont="1" applyBorder="1" applyProtection="1"/>
    <xf numFmtId="4" fontId="24" fillId="0" borderId="20" xfId="0" applyNumberFormat="1" applyFont="1" applyBorder="1" applyProtection="1"/>
    <xf numFmtId="4" fontId="24" fillId="2" borderId="13" xfId="0" applyNumberFormat="1" applyFont="1" applyFill="1" applyBorder="1" applyProtection="1"/>
    <xf numFmtId="4" fontId="24" fillId="0" borderId="12" xfId="0" applyNumberFormat="1" applyFont="1" applyBorder="1" applyProtection="1"/>
    <xf numFmtId="0" fontId="24" fillId="0" borderId="0" xfId="0" applyFont="1" applyBorder="1" applyProtection="1"/>
    <xf numFmtId="0" fontId="24" fillId="0" borderId="12" xfId="0" applyFont="1" applyBorder="1" applyProtection="1"/>
    <xf numFmtId="3" fontId="24" fillId="0" borderId="7" xfId="0" applyNumberFormat="1" applyFont="1" applyBorder="1" applyProtection="1">
      <protection locked="0"/>
    </xf>
    <xf numFmtId="4" fontId="24" fillId="0" borderId="7" xfId="0" applyNumberFormat="1" applyFont="1" applyBorder="1" applyProtection="1">
      <protection locked="0"/>
    </xf>
    <xf numFmtId="4" fontId="24" fillId="0" borderId="8" xfId="0" applyNumberFormat="1" applyFont="1" applyBorder="1" applyProtection="1">
      <protection locked="0"/>
    </xf>
    <xf numFmtId="0" fontId="24" fillId="0" borderId="0" xfId="0" applyFont="1" applyBorder="1" applyProtection="1">
      <protection locked="0"/>
    </xf>
    <xf numFmtId="4" fontId="24" fillId="0" borderId="8" xfId="0" applyNumberFormat="1" applyFont="1" applyBorder="1" applyAlignment="1" applyProtection="1">
      <alignment horizontal="left"/>
      <protection locked="0"/>
    </xf>
    <xf numFmtId="4" fontId="24" fillId="0" borderId="8" xfId="0" applyNumberFormat="1" applyFont="1" applyBorder="1" applyAlignment="1" applyProtection="1">
      <alignment horizontal="center"/>
      <protection locked="0"/>
    </xf>
    <xf numFmtId="3" fontId="24" fillId="0" borderId="8" xfId="0" applyNumberFormat="1" applyFont="1" applyBorder="1" applyAlignment="1" applyProtection="1">
      <alignment horizontal="right"/>
      <protection locked="0"/>
    </xf>
    <xf numFmtId="3" fontId="24" fillId="0" borderId="8" xfId="0" applyNumberFormat="1" applyFont="1" applyBorder="1" applyProtection="1">
      <protection locked="0"/>
    </xf>
    <xf numFmtId="4" fontId="24" fillId="0" borderId="3" xfId="0" applyNumberFormat="1" applyFont="1" applyBorder="1" applyProtection="1">
      <protection locked="0"/>
    </xf>
    <xf numFmtId="3" fontId="24" fillId="0" borderId="3" xfId="0" applyNumberFormat="1" applyFont="1" applyBorder="1" applyAlignment="1" applyProtection="1">
      <alignment horizontal="right"/>
      <protection locked="0"/>
    </xf>
    <xf numFmtId="4" fontId="24" fillId="0" borderId="12" xfId="0" applyNumberFormat="1" applyFont="1" applyBorder="1" applyProtection="1">
      <protection locked="0"/>
    </xf>
    <xf numFmtId="4" fontId="24" fillId="0" borderId="12" xfId="0" applyNumberFormat="1" applyFont="1" applyBorder="1" applyAlignment="1" applyProtection="1">
      <alignment horizontal="left"/>
      <protection locked="0"/>
    </xf>
    <xf numFmtId="4" fontId="24" fillId="0" borderId="7" xfId="0" applyNumberFormat="1" applyFont="1" applyBorder="1" applyAlignment="1" applyProtection="1">
      <alignment horizontal="left"/>
      <protection locked="0"/>
    </xf>
    <xf numFmtId="4" fontId="24" fillId="0" borderId="8" xfId="0" applyNumberFormat="1" applyFont="1" applyBorder="1" applyAlignment="1" applyProtection="1">
      <alignment horizontal="right"/>
      <protection locked="0"/>
    </xf>
    <xf numFmtId="4" fontId="24" fillId="0" borderId="0" xfId="0" applyNumberFormat="1" applyFont="1" applyProtection="1">
      <protection locked="0"/>
    </xf>
    <xf numFmtId="0" fontId="24" fillId="0" borderId="0" xfId="0" applyFont="1" applyProtection="1">
      <protection locked="0"/>
    </xf>
    <xf numFmtId="4" fontId="24" fillId="0" borderId="0" xfId="0" applyNumberFormat="1" applyFont="1"/>
    <xf numFmtId="0" fontId="24" fillId="0" borderId="0" xfId="0" applyFont="1"/>
    <xf numFmtId="4" fontId="24" fillId="7" borderId="18" xfId="0" applyNumberFormat="1" applyFont="1" applyFill="1" applyBorder="1" applyProtection="1"/>
    <xf numFmtId="4" fontId="24" fillId="8" borderId="18" xfId="0" applyNumberFormat="1" applyFont="1" applyFill="1" applyBorder="1" applyProtection="1"/>
    <xf numFmtId="4" fontId="24" fillId="8" borderId="8" xfId="0" applyNumberFormat="1" applyFont="1" applyFill="1" applyBorder="1" applyProtection="1"/>
    <xf numFmtId="4" fontId="24" fillId="8" borderId="19" xfId="0" applyNumberFormat="1" applyFont="1" applyFill="1" applyBorder="1" applyProtection="1"/>
    <xf numFmtId="4" fontId="24" fillId="9" borderId="18" xfId="0" applyNumberFormat="1" applyFont="1" applyFill="1" applyBorder="1" applyProtection="1"/>
    <xf numFmtId="4" fontId="24" fillId="9" borderId="8" xfId="0" applyNumberFormat="1" applyFont="1" applyFill="1" applyBorder="1" applyProtection="1"/>
    <xf numFmtId="4" fontId="24" fillId="9" borderId="19" xfId="0" applyNumberFormat="1" applyFont="1" applyFill="1" applyBorder="1" applyProtection="1"/>
    <xf numFmtId="4" fontId="8" fillId="9" borderId="8" xfId="0" applyNumberFormat="1" applyFont="1" applyFill="1" applyBorder="1" applyProtection="1"/>
    <xf numFmtId="4" fontId="24" fillId="10" borderId="21" xfId="0" applyNumberFormat="1" applyFont="1" applyFill="1" applyBorder="1" applyProtection="1"/>
    <xf numFmtId="4" fontId="8" fillId="10" borderId="3" xfId="0" applyNumberFormat="1" applyFont="1" applyFill="1" applyBorder="1" applyProtection="1"/>
    <xf numFmtId="4" fontId="8" fillId="10" borderId="8" xfId="0" applyNumberFormat="1" applyFont="1" applyFill="1" applyBorder="1" applyProtection="1"/>
    <xf numFmtId="4" fontId="8" fillId="7" borderId="22" xfId="0" applyNumberFormat="1" applyFont="1" applyFill="1" applyBorder="1" applyProtection="1"/>
    <xf numFmtId="4" fontId="8" fillId="7" borderId="23" xfId="0" applyNumberFormat="1" applyFont="1" applyFill="1" applyBorder="1" applyProtection="1"/>
    <xf numFmtId="4" fontId="25" fillId="7" borderId="18" xfId="0" applyNumberFormat="1" applyFont="1" applyFill="1" applyBorder="1" applyProtection="1"/>
    <xf numFmtId="4" fontId="25" fillId="7" borderId="8" xfId="0" applyNumberFormat="1" applyFont="1" applyFill="1" applyBorder="1" applyProtection="1"/>
    <xf numFmtId="4" fontId="25" fillId="7" borderId="8" xfId="0" applyNumberFormat="1" applyFont="1" applyFill="1" applyBorder="1" applyAlignment="1" applyProtection="1">
      <alignment horizontal="center"/>
    </xf>
    <xf numFmtId="4" fontId="25" fillId="7" borderId="19" xfId="0" applyNumberFormat="1" applyFont="1" applyFill="1" applyBorder="1" applyProtection="1"/>
    <xf numFmtId="4" fontId="9" fillId="11" borderId="19" xfId="0" applyNumberFormat="1" applyFont="1" applyFill="1" applyBorder="1" applyProtection="1"/>
    <xf numFmtId="4" fontId="24" fillId="0" borderId="8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4" fontId="24" fillId="0" borderId="0" xfId="0" applyNumberFormat="1" applyFont="1" applyBorder="1" applyProtection="1">
      <protection locked="0"/>
    </xf>
    <xf numFmtId="4" fontId="24" fillId="0" borderId="0" xfId="0" applyNumberFormat="1" applyFont="1" applyBorder="1" applyAlignment="1" applyProtection="1">
      <alignment horizontal="right"/>
      <protection locked="0"/>
    </xf>
    <xf numFmtId="4" fontId="24" fillId="0" borderId="14" xfId="0" applyNumberFormat="1" applyFont="1" applyBorder="1" applyAlignment="1" applyProtection="1">
      <alignment horizontal="right"/>
      <protection locked="0"/>
    </xf>
    <xf numFmtId="4" fontId="24" fillId="0" borderId="0" xfId="0" applyNumberFormat="1" applyFont="1" applyBorder="1" applyAlignment="1" applyProtection="1">
      <alignment horizontal="center"/>
      <protection locked="0"/>
    </xf>
    <xf numFmtId="4" fontId="24" fillId="0" borderId="24" xfId="0" applyNumberFormat="1" applyFont="1" applyBorder="1" applyProtection="1">
      <protection locked="0"/>
    </xf>
    <xf numFmtId="4" fontId="24" fillId="0" borderId="25" xfId="0" applyNumberFormat="1" applyFont="1" applyBorder="1" applyAlignment="1" applyProtection="1">
      <alignment horizontal="center"/>
      <protection locked="0"/>
    </xf>
    <xf numFmtId="4" fontId="24" fillId="0" borderId="18" xfId="0" applyNumberFormat="1" applyFont="1" applyBorder="1" applyProtection="1">
      <protection locked="0"/>
    </xf>
    <xf numFmtId="4" fontId="24" fillId="0" borderId="19" xfId="0" applyNumberFormat="1" applyFont="1" applyBorder="1" applyAlignment="1" applyProtection="1">
      <alignment horizontal="right"/>
      <protection locked="0"/>
    </xf>
    <xf numFmtId="4" fontId="24" fillId="0" borderId="26" xfId="0" applyNumberFormat="1" applyFont="1" applyBorder="1" applyProtection="1">
      <protection locked="0"/>
    </xf>
    <xf numFmtId="4" fontId="24" fillId="0" borderId="20" xfId="0" applyNumberFormat="1" applyFont="1" applyBorder="1" applyAlignment="1" applyProtection="1">
      <alignment horizontal="right"/>
      <protection locked="0"/>
    </xf>
    <xf numFmtId="4" fontId="24" fillId="0" borderId="27" xfId="0" applyNumberFormat="1" applyFont="1" applyBorder="1" applyAlignment="1" applyProtection="1">
      <alignment horizontal="right"/>
      <protection locked="0"/>
    </xf>
    <xf numFmtId="4" fontId="24" fillId="0" borderId="28" xfId="0" applyNumberFormat="1" applyFont="1" applyBorder="1" applyProtection="1">
      <protection locked="0"/>
    </xf>
    <xf numFmtId="4" fontId="24" fillId="0" borderId="29" xfId="0" applyNumberFormat="1" applyFont="1" applyBorder="1" applyProtection="1">
      <protection locked="0"/>
    </xf>
    <xf numFmtId="4" fontId="24" fillId="0" borderId="19" xfId="0" applyNumberFormat="1" applyFont="1" applyBorder="1" applyAlignment="1" applyProtection="1">
      <alignment horizontal="center"/>
      <protection locked="0"/>
    </xf>
    <xf numFmtId="4" fontId="24" fillId="0" borderId="19" xfId="0" applyNumberFormat="1" applyFont="1" applyBorder="1" applyProtection="1">
      <protection locked="0"/>
    </xf>
    <xf numFmtId="4" fontId="24" fillId="0" borderId="16" xfId="0" applyNumberFormat="1" applyFont="1" applyBorder="1" applyAlignment="1" applyProtection="1">
      <alignment horizontal="right"/>
      <protection locked="0"/>
    </xf>
    <xf numFmtId="0" fontId="26" fillId="0" borderId="0" xfId="0" applyFont="1" applyAlignment="1"/>
    <xf numFmtId="0" fontId="0" fillId="0" borderId="28" xfId="0" applyBorder="1"/>
    <xf numFmtId="0" fontId="3" fillId="0" borderId="0" xfId="0" applyFont="1" applyFill="1" applyBorder="1"/>
    <xf numFmtId="4" fontId="24" fillId="0" borderId="0" xfId="0" applyNumberFormat="1" applyFont="1" applyBorder="1" applyAlignment="1" applyProtection="1">
      <protection locked="0"/>
    </xf>
    <xf numFmtId="0" fontId="0" fillId="0" borderId="8" xfId="0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25" xfId="0" applyBorder="1"/>
    <xf numFmtId="0" fontId="0" fillId="0" borderId="19" xfId="0" applyBorder="1"/>
    <xf numFmtId="0" fontId="3" fillId="0" borderId="18" xfId="0" applyFont="1" applyBorder="1"/>
    <xf numFmtId="0" fontId="0" fillId="0" borderId="20" xfId="0" applyBorder="1"/>
    <xf numFmtId="0" fontId="2" fillId="0" borderId="24" xfId="0" applyFont="1" applyBorder="1"/>
    <xf numFmtId="0" fontId="3" fillId="0" borderId="19" xfId="0" applyFont="1" applyBorder="1"/>
    <xf numFmtId="4" fontId="24" fillId="0" borderId="32" xfId="0" applyNumberFormat="1" applyFont="1" applyBorder="1" applyProtection="1">
      <protection locked="0"/>
    </xf>
    <xf numFmtId="4" fontId="24" fillId="0" borderId="33" xfId="0" applyNumberFormat="1" applyFont="1" applyBorder="1" applyAlignment="1" applyProtection="1">
      <alignment horizontal="right"/>
      <protection locked="0"/>
    </xf>
    <xf numFmtId="4" fontId="24" fillId="0" borderId="33" xfId="0" applyNumberFormat="1" applyFont="1" applyBorder="1" applyProtection="1">
      <protection locked="0"/>
    </xf>
    <xf numFmtId="4" fontId="24" fillId="0" borderId="34" xfId="0" applyNumberFormat="1" applyFont="1" applyBorder="1" applyProtection="1">
      <protection locked="0"/>
    </xf>
    <xf numFmtId="4" fontId="24" fillId="0" borderId="28" xfId="0" applyNumberFormat="1" applyFont="1" applyBorder="1" applyAlignment="1" applyProtection="1">
      <protection locked="0"/>
    </xf>
    <xf numFmtId="4" fontId="24" fillId="0" borderId="28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4" fontId="24" fillId="0" borderId="18" xfId="0" applyNumberFormat="1" applyFont="1" applyBorder="1" applyAlignment="1" applyProtection="1">
      <alignment horizontal="center"/>
      <protection locked="0"/>
    </xf>
    <xf numFmtId="0" fontId="2" fillId="0" borderId="8" xfId="0" applyFont="1" applyBorder="1"/>
    <xf numFmtId="0" fontId="0" fillId="0" borderId="16" xfId="0" applyBorder="1"/>
    <xf numFmtId="0" fontId="3" fillId="0" borderId="8" xfId="0" applyFont="1" applyBorder="1" applyAlignment="1">
      <alignment wrapText="1"/>
    </xf>
    <xf numFmtId="4" fontId="24" fillId="12" borderId="8" xfId="0" applyNumberFormat="1" applyFont="1" applyFill="1" applyBorder="1" applyProtection="1">
      <protection locked="0"/>
    </xf>
    <xf numFmtId="4" fontId="24" fillId="7" borderId="8" xfId="0" applyNumberFormat="1" applyFont="1" applyFill="1" applyBorder="1" applyProtection="1">
      <protection locked="0"/>
    </xf>
    <xf numFmtId="3" fontId="24" fillId="7" borderId="3" xfId="0" applyNumberFormat="1" applyFont="1" applyFill="1" applyBorder="1" applyAlignment="1" applyProtection="1">
      <alignment horizontal="right"/>
      <protection locked="0"/>
    </xf>
    <xf numFmtId="3" fontId="24" fillId="7" borderId="8" xfId="0" applyNumberFormat="1" applyFont="1" applyFill="1" applyBorder="1" applyProtection="1">
      <protection locked="0"/>
    </xf>
    <xf numFmtId="4" fontId="24" fillId="7" borderId="0" xfId="0" applyNumberFormat="1" applyFont="1" applyFill="1" applyProtection="1">
      <protection locked="0"/>
    </xf>
    <xf numFmtId="4" fontId="24" fillId="12" borderId="18" xfId="0" applyNumberFormat="1" applyFont="1" applyFill="1" applyBorder="1" applyProtection="1">
      <protection locked="0"/>
    </xf>
    <xf numFmtId="4" fontId="24" fillId="12" borderId="0" xfId="0" applyNumberFormat="1" applyFont="1" applyFill="1" applyBorder="1" applyProtection="1">
      <protection locked="0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26" fillId="0" borderId="8" xfId="0" applyFont="1" applyFill="1" applyBorder="1"/>
    <xf numFmtId="4" fontId="24" fillId="0" borderId="8" xfId="0" applyNumberFormat="1" applyFont="1" applyFill="1" applyBorder="1" applyProtection="1">
      <protection locked="0"/>
    </xf>
    <xf numFmtId="0" fontId="0" fillId="0" borderId="14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24" fillId="0" borderId="8" xfId="0" applyFont="1" applyBorder="1"/>
    <xf numFmtId="4" fontId="24" fillId="0" borderId="18" xfId="0" applyNumberFormat="1" applyFont="1" applyBorder="1" applyAlignment="1" applyProtection="1">
      <alignment horizontal="left"/>
      <protection locked="0"/>
    </xf>
    <xf numFmtId="4" fontId="24" fillId="0" borderId="30" xfId="0" applyNumberFormat="1" applyFont="1" applyBorder="1" applyProtection="1">
      <protection locked="0"/>
    </xf>
    <xf numFmtId="4" fontId="8" fillId="0" borderId="30" xfId="0" applyNumberFormat="1" applyFont="1" applyBorder="1" applyProtection="1">
      <protection locked="0"/>
    </xf>
    <xf numFmtId="4" fontId="24" fillId="13" borderId="22" xfId="0" applyNumberFormat="1" applyFont="1" applyFill="1" applyBorder="1" applyProtection="1">
      <protection locked="0"/>
    </xf>
    <xf numFmtId="0" fontId="2" fillId="0" borderId="0" xfId="0" applyFont="1" applyFill="1" applyBorder="1"/>
    <xf numFmtId="0" fontId="3" fillId="0" borderId="8" xfId="0" quotePrefix="1" applyFont="1" applyBorder="1" applyAlignment="1">
      <alignment horizontal="left"/>
    </xf>
    <xf numFmtId="4" fontId="24" fillId="12" borderId="18" xfId="0" applyNumberFormat="1" applyFont="1" applyFill="1" applyBorder="1" applyProtection="1"/>
    <xf numFmtId="0" fontId="24" fillId="0" borderId="0" xfId="0" applyFont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vertical="center"/>
      <protection locked="0"/>
    </xf>
    <xf numFmtId="0" fontId="24" fillId="12" borderId="0" xfId="0" applyFont="1" applyFill="1" applyProtection="1"/>
    <xf numFmtId="4" fontId="24" fillId="12" borderId="13" xfId="0" applyNumberFormat="1" applyFont="1" applyFill="1" applyBorder="1" applyProtection="1"/>
    <xf numFmtId="4" fontId="24" fillId="12" borderId="12" xfId="0" applyNumberFormat="1" applyFont="1" applyFill="1" applyBorder="1" applyProtection="1"/>
    <xf numFmtId="0" fontId="24" fillId="12" borderId="0" xfId="0" applyFont="1" applyFill="1" applyBorder="1" applyProtection="1"/>
    <xf numFmtId="0" fontId="24" fillId="12" borderId="12" xfId="0" applyFont="1" applyFill="1" applyBorder="1" applyProtection="1"/>
    <xf numFmtId="4" fontId="24" fillId="12" borderId="8" xfId="0" applyNumberFormat="1" applyFont="1" applyFill="1" applyBorder="1" applyProtection="1"/>
    <xf numFmtId="4" fontId="8" fillId="11" borderId="3" xfId="0" applyNumberFormat="1" applyFont="1" applyFill="1" applyBorder="1" applyProtection="1"/>
    <xf numFmtId="4" fontId="8" fillId="12" borderId="8" xfId="0" applyNumberFormat="1" applyFont="1" applyFill="1" applyBorder="1" applyProtection="1"/>
    <xf numFmtId="4" fontId="24" fillId="12" borderId="19" xfId="0" applyNumberFormat="1" applyFont="1" applyFill="1" applyBorder="1" applyProtection="1"/>
    <xf numFmtId="4" fontId="24" fillId="12" borderId="8" xfId="0" applyNumberFormat="1" applyFont="1" applyFill="1" applyBorder="1" applyAlignment="1" applyProtection="1">
      <alignment horizontal="center" vertical="center"/>
      <protection locked="0"/>
    </xf>
    <xf numFmtId="4" fontId="24" fillId="12" borderId="8" xfId="0" applyNumberFormat="1" applyFont="1" applyFill="1" applyBorder="1" applyAlignment="1" applyProtection="1">
      <alignment horizontal="center" vertical="center" wrapText="1"/>
      <protection locked="0"/>
    </xf>
    <xf numFmtId="3" fontId="24" fillId="12" borderId="8" xfId="0" applyNumberFormat="1" applyFont="1" applyFill="1" applyBorder="1" applyAlignment="1" applyProtection="1">
      <alignment horizontal="right"/>
      <protection locked="0"/>
    </xf>
    <xf numFmtId="3" fontId="24" fillId="12" borderId="8" xfId="0" applyNumberFormat="1" applyFont="1" applyFill="1" applyBorder="1" applyProtection="1">
      <protection locked="0"/>
    </xf>
    <xf numFmtId="4" fontId="24" fillId="12" borderId="3" xfId="0" applyNumberFormat="1" applyFont="1" applyFill="1" applyBorder="1" applyProtection="1">
      <protection locked="0"/>
    </xf>
    <xf numFmtId="3" fontId="24" fillId="12" borderId="3" xfId="0" applyNumberFormat="1" applyFont="1" applyFill="1" applyBorder="1" applyAlignment="1" applyProtection="1">
      <alignment horizontal="right"/>
      <protection locked="0"/>
    </xf>
    <xf numFmtId="4" fontId="24" fillId="12" borderId="8" xfId="0" applyNumberFormat="1" applyFont="1" applyFill="1" applyBorder="1" applyAlignment="1" applyProtection="1">
      <alignment horizontal="left"/>
      <protection locked="0"/>
    </xf>
    <xf numFmtId="4" fontId="24" fillId="12" borderId="12" xfId="0" applyNumberFormat="1" applyFont="1" applyFill="1" applyBorder="1" applyProtection="1">
      <protection locked="0"/>
    </xf>
    <xf numFmtId="4" fontId="24" fillId="12" borderId="12" xfId="0" applyNumberFormat="1" applyFont="1" applyFill="1" applyBorder="1" applyAlignment="1" applyProtection="1">
      <alignment horizontal="left"/>
      <protection locked="0"/>
    </xf>
    <xf numFmtId="4" fontId="24" fillId="12" borderId="7" xfId="0" applyNumberFormat="1" applyFont="1" applyFill="1" applyBorder="1" applyAlignment="1" applyProtection="1">
      <alignment horizontal="left"/>
      <protection locked="0"/>
    </xf>
    <xf numFmtId="4" fontId="24" fillId="12" borderId="7" xfId="0" applyNumberFormat="1" applyFont="1" applyFill="1" applyBorder="1" applyProtection="1">
      <protection locked="0"/>
    </xf>
    <xf numFmtId="4" fontId="24" fillId="11" borderId="3" xfId="0" applyNumberFormat="1" applyFont="1" applyFill="1" applyBorder="1" applyProtection="1"/>
    <xf numFmtId="4" fontId="9" fillId="11" borderId="35" xfId="0" applyNumberFormat="1" applyFont="1" applyFill="1" applyBorder="1" applyProtection="1"/>
    <xf numFmtId="4" fontId="24" fillId="12" borderId="36" xfId="0" applyNumberFormat="1" applyFont="1" applyFill="1" applyBorder="1" applyProtection="1"/>
    <xf numFmtId="3" fontId="24" fillId="0" borderId="29" xfId="0" applyNumberFormat="1" applyFont="1" applyBorder="1" applyProtection="1">
      <protection locked="0"/>
    </xf>
    <xf numFmtId="4" fontId="24" fillId="12" borderId="18" xfId="0" applyNumberFormat="1" applyFont="1" applyFill="1" applyBorder="1" applyAlignment="1" applyProtection="1">
      <alignment horizontal="center" vertical="center"/>
      <protection locked="0"/>
    </xf>
    <xf numFmtId="4" fontId="24" fillId="12" borderId="19" xfId="0" applyNumberFormat="1" applyFont="1" applyFill="1" applyBorder="1" applyAlignment="1" applyProtection="1">
      <alignment horizontal="center" vertical="center"/>
      <protection locked="0"/>
    </xf>
    <xf numFmtId="4" fontId="24" fillId="12" borderId="19" xfId="0" applyNumberFormat="1" applyFont="1" applyFill="1" applyBorder="1" applyProtection="1">
      <protection locked="0"/>
    </xf>
    <xf numFmtId="4" fontId="24" fillId="12" borderId="21" xfId="0" applyNumberFormat="1" applyFont="1" applyFill="1" applyBorder="1" applyProtection="1">
      <protection locked="0"/>
    </xf>
    <xf numFmtId="4" fontId="24" fillId="12" borderId="37" xfId="0" applyNumberFormat="1" applyFont="1" applyFill="1" applyBorder="1" applyProtection="1">
      <protection locked="0"/>
    </xf>
    <xf numFmtId="4" fontId="24" fillId="12" borderId="36" xfId="0" applyNumberFormat="1" applyFont="1" applyFill="1" applyBorder="1" applyProtection="1">
      <protection locked="0"/>
    </xf>
    <xf numFmtId="3" fontId="24" fillId="12" borderId="29" xfId="0" applyNumberFormat="1" applyFont="1" applyFill="1" applyBorder="1" applyProtection="1">
      <protection locked="0"/>
    </xf>
    <xf numFmtId="4" fontId="24" fillId="12" borderId="38" xfId="0" applyNumberFormat="1" applyFont="1" applyFill="1" applyBorder="1" applyProtection="1">
      <protection locked="0"/>
    </xf>
    <xf numFmtId="4" fontId="8" fillId="12" borderId="39" xfId="0" applyNumberFormat="1" applyFont="1" applyFill="1" applyBorder="1" applyProtection="1">
      <protection locked="0"/>
    </xf>
    <xf numFmtId="4" fontId="24" fillId="12" borderId="39" xfId="0" applyNumberFormat="1" applyFont="1" applyFill="1" applyBorder="1" applyProtection="1">
      <protection locked="0"/>
    </xf>
    <xf numFmtId="4" fontId="24" fillId="12" borderId="40" xfId="0" applyNumberFormat="1" applyFont="1" applyFill="1" applyBorder="1" applyProtection="1">
      <protection locked="0"/>
    </xf>
    <xf numFmtId="4" fontId="24" fillId="8" borderId="18" xfId="0" applyNumberFormat="1" applyFont="1" applyFill="1" applyBorder="1" applyAlignment="1" applyProtection="1">
      <alignment horizontal="center" vertical="center"/>
      <protection locked="0"/>
    </xf>
    <xf numFmtId="4" fontId="24" fillId="8" borderId="8" xfId="0" applyNumberFormat="1" applyFont="1" applyFill="1" applyBorder="1" applyAlignment="1" applyProtection="1">
      <alignment horizontal="center" vertical="center" wrapText="1"/>
      <protection locked="0"/>
    </xf>
    <xf numFmtId="4" fontId="24" fillId="8" borderId="8" xfId="0" applyNumberFormat="1" applyFont="1" applyFill="1" applyBorder="1" applyAlignment="1" applyProtection="1">
      <alignment horizontal="center" vertical="center"/>
      <protection locked="0"/>
    </xf>
    <xf numFmtId="4" fontId="24" fillId="8" borderId="19" xfId="0" applyNumberFormat="1" applyFont="1" applyFill="1" applyBorder="1" applyAlignment="1" applyProtection="1">
      <alignment horizontal="center" vertical="center"/>
      <protection locked="0"/>
    </xf>
    <xf numFmtId="4" fontId="24" fillId="8" borderId="18" xfId="0" applyNumberFormat="1" applyFont="1" applyFill="1" applyBorder="1" applyProtection="1">
      <protection locked="0"/>
    </xf>
    <xf numFmtId="187" fontId="24" fillId="8" borderId="8" xfId="2" applyNumberFormat="1" applyFont="1" applyFill="1" applyBorder="1" applyAlignment="1" applyProtection="1">
      <alignment horizontal="right"/>
      <protection locked="0"/>
    </xf>
    <xf numFmtId="4" fontId="24" fillId="8" borderId="8" xfId="0" applyNumberFormat="1" applyFont="1" applyFill="1" applyBorder="1" applyAlignment="1" applyProtection="1">
      <alignment horizontal="right"/>
      <protection locked="0"/>
    </xf>
    <xf numFmtId="177" fontId="24" fillId="8" borderId="8" xfId="2" applyFont="1" applyFill="1" applyBorder="1" applyAlignment="1" applyProtection="1">
      <alignment horizontal="right"/>
      <protection locked="0"/>
    </xf>
    <xf numFmtId="4" fontId="24" fillId="8" borderId="8" xfId="0" applyNumberFormat="1" applyFont="1" applyFill="1" applyBorder="1" applyProtection="1">
      <protection locked="0"/>
    </xf>
    <xf numFmtId="4" fontId="24" fillId="8" borderId="19" xfId="0" applyNumberFormat="1" applyFont="1" applyFill="1" applyBorder="1" applyProtection="1">
      <protection locked="0"/>
    </xf>
    <xf numFmtId="187" fontId="24" fillId="8" borderId="8" xfId="2" applyNumberFormat="1" applyFont="1" applyFill="1" applyBorder="1" applyAlignment="1" applyProtection="1">
      <alignment horizontal="right"/>
    </xf>
    <xf numFmtId="4" fontId="24" fillId="12" borderId="22" xfId="0" applyNumberFormat="1" applyFont="1" applyFill="1" applyBorder="1" applyAlignment="1" applyProtection="1">
      <alignment vertical="top"/>
    </xf>
    <xf numFmtId="4" fontId="24" fillId="12" borderId="41" xfId="0" applyNumberFormat="1" applyFont="1" applyFill="1" applyBorder="1" applyAlignment="1" applyProtection="1"/>
    <xf numFmtId="4" fontId="6" fillId="12" borderId="41" xfId="0" applyNumberFormat="1" applyFont="1" applyFill="1" applyBorder="1" applyAlignment="1" applyProtection="1"/>
    <xf numFmtId="4" fontId="6" fillId="12" borderId="42" xfId="0" applyNumberFormat="1" applyFont="1" applyFill="1" applyBorder="1" applyAlignment="1" applyProtection="1"/>
    <xf numFmtId="0" fontId="3" fillId="12" borderId="0" xfId="0" applyFont="1" applyFill="1" applyAlignment="1" applyProtection="1">
      <alignment horizontal="center" vertical="center"/>
    </xf>
    <xf numFmtId="4" fontId="24" fillId="10" borderId="18" xfId="0" applyNumberFormat="1" applyFont="1" applyFill="1" applyBorder="1" applyProtection="1"/>
    <xf numFmtId="4" fontId="24" fillId="10" borderId="8" xfId="0" applyNumberFormat="1" applyFont="1" applyFill="1" applyBorder="1" applyProtection="1"/>
    <xf numFmtId="4" fontId="24" fillId="10" borderId="19" xfId="0" applyNumberFormat="1" applyFont="1" applyFill="1" applyBorder="1" applyProtection="1"/>
    <xf numFmtId="3" fontId="24" fillId="10" borderId="8" xfId="0" applyNumberFormat="1" applyFont="1" applyFill="1" applyBorder="1" applyProtection="1"/>
    <xf numFmtId="4" fontId="27" fillId="12" borderId="29" xfId="0" applyNumberFormat="1" applyFont="1" applyFill="1" applyBorder="1" applyAlignment="1" applyProtection="1">
      <alignment horizontal="center" vertical="center"/>
    </xf>
    <xf numFmtId="4" fontId="27" fillId="12" borderId="8" xfId="0" applyNumberFormat="1" applyFont="1" applyFill="1" applyBorder="1" applyAlignment="1" applyProtection="1">
      <alignment horizontal="center" vertical="center"/>
    </xf>
    <xf numFmtId="4" fontId="27" fillId="12" borderId="8" xfId="0" applyNumberFormat="1" applyFont="1" applyFill="1" applyBorder="1" applyAlignment="1" applyProtection="1">
      <alignment horizontal="center" vertical="center" wrapText="1"/>
    </xf>
    <xf numFmtId="4" fontId="27" fillId="12" borderId="19" xfId="0" applyNumberFormat="1" applyFont="1" applyFill="1" applyBorder="1" applyAlignment="1" applyProtection="1">
      <alignment horizontal="center" vertical="center"/>
    </xf>
    <xf numFmtId="4" fontId="24" fillId="0" borderId="23" xfId="0" applyNumberFormat="1" applyFont="1" applyBorder="1" applyAlignment="1" applyProtection="1">
      <alignment vertical="top"/>
    </xf>
    <xf numFmtId="4" fontId="9" fillId="12" borderId="8" xfId="0" applyNumberFormat="1" applyFont="1" applyFill="1" applyBorder="1" applyProtection="1"/>
    <xf numFmtId="3" fontId="24" fillId="14" borderId="19" xfId="0" applyNumberFormat="1" applyFont="1" applyFill="1" applyBorder="1" applyProtection="1"/>
    <xf numFmtId="3" fontId="24" fillId="14" borderId="8" xfId="0" applyNumberFormat="1" applyFont="1" applyFill="1" applyBorder="1" applyProtection="1"/>
    <xf numFmtId="3" fontId="24" fillId="9" borderId="8" xfId="0" applyNumberFormat="1" applyFont="1" applyFill="1" applyBorder="1" applyAlignment="1" applyProtection="1">
      <alignment horizontal="right"/>
      <protection locked="0"/>
    </xf>
    <xf numFmtId="4" fontId="33" fillId="12" borderId="8" xfId="0" applyNumberFormat="1" applyFont="1" applyFill="1" applyBorder="1" applyProtection="1">
      <protection locked="0"/>
    </xf>
    <xf numFmtId="4" fontId="24" fillId="10" borderId="3" xfId="0" applyNumberFormat="1" applyFont="1" applyFill="1" applyBorder="1" applyProtection="1"/>
    <xf numFmtId="4" fontId="24" fillId="15" borderId="8" xfId="0" applyNumberFormat="1" applyFont="1" applyFill="1" applyBorder="1" applyProtection="1"/>
    <xf numFmtId="4" fontId="24" fillId="16" borderId="8" xfId="0" applyNumberFormat="1" applyFont="1" applyFill="1" applyBorder="1" applyProtection="1"/>
    <xf numFmtId="4" fontId="24" fillId="9" borderId="19" xfId="0" applyNumberFormat="1" applyFont="1" applyFill="1" applyBorder="1" applyProtection="1">
      <protection locked="0"/>
    </xf>
    <xf numFmtId="3" fontId="24" fillId="12" borderId="19" xfId="0" applyNumberFormat="1" applyFont="1" applyFill="1" applyBorder="1" applyProtection="1"/>
    <xf numFmtId="4" fontId="8" fillId="9" borderId="19" xfId="0" applyNumberFormat="1" applyFont="1" applyFill="1" applyBorder="1" applyProtection="1"/>
    <xf numFmtId="4" fontId="8" fillId="10" borderId="19" xfId="0" applyNumberFormat="1" applyFont="1" applyFill="1" applyBorder="1" applyProtection="1"/>
    <xf numFmtId="4" fontId="6" fillId="12" borderId="41" xfId="0" applyNumberFormat="1" applyFont="1" applyFill="1" applyBorder="1" applyAlignment="1" applyProtection="1">
      <alignment horizontal="center" wrapText="1"/>
    </xf>
    <xf numFmtId="0" fontId="24" fillId="12" borderId="0" xfId="0" applyFont="1" applyFill="1" applyBorder="1" applyProtection="1">
      <protection locked="0"/>
    </xf>
    <xf numFmtId="3" fontId="24" fillId="13" borderId="8" xfId="0" applyNumberFormat="1" applyFont="1" applyFill="1" applyBorder="1" applyProtection="1">
      <protection locked="0"/>
    </xf>
    <xf numFmtId="3" fontId="24" fillId="12" borderId="8" xfId="0" applyNumberFormat="1" applyFont="1" applyFill="1" applyBorder="1" applyAlignment="1" applyProtection="1">
      <alignment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14" xfId="1" applyNumberFormat="1" applyFont="1" applyBorder="1" applyAlignment="1">
      <alignment horizontal="center"/>
    </xf>
    <xf numFmtId="4" fontId="3" fillId="0" borderId="4" xfId="1" applyNumberFormat="1" applyFont="1" applyBorder="1" applyAlignment="1">
      <alignment horizontal="center"/>
    </xf>
    <xf numFmtId="4" fontId="3" fillId="0" borderId="5" xfId="1" applyNumberFormat="1" applyFont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4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4" fontId="6" fillId="0" borderId="43" xfId="0" applyNumberFormat="1" applyFont="1" applyBorder="1" applyAlignment="1" applyProtection="1">
      <alignment horizontal="center"/>
    </xf>
    <xf numFmtId="4" fontId="6" fillId="0" borderId="41" xfId="0" applyNumberFormat="1" applyFont="1" applyBorder="1" applyAlignment="1" applyProtection="1">
      <alignment horizontal="center"/>
    </xf>
    <xf numFmtId="4" fontId="6" fillId="0" borderId="42" xfId="0" applyNumberFormat="1" applyFont="1" applyBorder="1" applyAlignment="1" applyProtection="1">
      <alignment horizontal="center"/>
    </xf>
    <xf numFmtId="0" fontId="34" fillId="0" borderId="8" xfId="4" applyFont="1" applyBorder="1" applyAlignment="1">
      <alignment horizontal="center" vertical="center"/>
    </xf>
    <xf numFmtId="188" fontId="35" fillId="0" borderId="8" xfId="4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6" fillId="0" borderId="3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8" fillId="0" borderId="0" xfId="0" applyNumberFormat="1" applyFont="1" applyBorder="1" applyAlignment="1" applyProtection="1">
      <alignment horizontal="center"/>
      <protection locked="0"/>
    </xf>
    <xf numFmtId="4" fontId="8" fillId="0" borderId="32" xfId="0" applyNumberFormat="1" applyFont="1" applyBorder="1" applyAlignment="1" applyProtection="1">
      <alignment horizontal="center"/>
      <protection locked="0"/>
    </xf>
    <xf numFmtId="4" fontId="8" fillId="0" borderId="33" xfId="0" applyNumberFormat="1" applyFont="1" applyBorder="1" applyAlignment="1" applyProtection="1">
      <alignment horizontal="center"/>
      <protection locked="0"/>
    </xf>
    <xf numFmtId="4" fontId="8" fillId="0" borderId="34" xfId="0" applyNumberFormat="1" applyFont="1" applyBorder="1" applyAlignment="1" applyProtection="1">
      <alignment horizontal="center"/>
      <protection locked="0"/>
    </xf>
    <xf numFmtId="0" fontId="26" fillId="0" borderId="14" xfId="0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1" xfId="0" applyFont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</cellXfs>
  <cellStyles count="6">
    <cellStyle name="Moeda" xfId="2" builtinId="4"/>
    <cellStyle name="Normal" xfId="0" builtinId="0"/>
    <cellStyle name="Normal 2" xfId="3"/>
    <cellStyle name="Normal 3" xfId="4"/>
    <cellStyle name="Porcentagem" xfId="5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1"/>
  <sheetViews>
    <sheetView workbookViewId="0"/>
  </sheetViews>
  <sheetFormatPr defaultColWidth="12.5703125" defaultRowHeight="15" x14ac:dyDescent="0.25"/>
  <cols>
    <col min="1" max="1" width="4.28515625" style="112" customWidth="1"/>
    <col min="2" max="2" width="46.42578125" customWidth="1"/>
    <col min="3" max="3" width="13.7109375" customWidth="1"/>
    <col min="4" max="14" width="12.5703125" customWidth="1"/>
    <col min="15" max="16" width="12.5703125" hidden="1" customWidth="1"/>
  </cols>
  <sheetData>
    <row r="1" spans="1:18" ht="12.75" customHeight="1" x14ac:dyDescent="0.25">
      <c r="B1" s="113" t="s">
        <v>441</v>
      </c>
    </row>
    <row r="2" spans="1:18" x14ac:dyDescent="0.25">
      <c r="C2" s="114">
        <v>31</v>
      </c>
      <c r="D2" s="114">
        <v>28</v>
      </c>
      <c r="E2" s="114">
        <v>31</v>
      </c>
      <c r="F2" s="114">
        <v>30</v>
      </c>
      <c r="G2" s="114">
        <v>31</v>
      </c>
      <c r="H2" s="114">
        <v>30</v>
      </c>
      <c r="I2" s="114">
        <v>31</v>
      </c>
      <c r="J2" s="114">
        <v>31</v>
      </c>
      <c r="K2" s="114">
        <v>30</v>
      </c>
      <c r="L2" s="114">
        <v>30</v>
      </c>
      <c r="M2" s="114">
        <v>30</v>
      </c>
      <c r="N2" s="114">
        <v>31</v>
      </c>
      <c r="O2" s="114">
        <v>30</v>
      </c>
      <c r="P2" s="114">
        <v>31</v>
      </c>
      <c r="Q2" s="115"/>
      <c r="R2" s="115"/>
    </row>
    <row r="3" spans="1:18" ht="12.75" customHeight="1" x14ac:dyDescent="0.25">
      <c r="A3" s="228" t="s">
        <v>442</v>
      </c>
      <c r="B3" s="116" t="s">
        <v>443</v>
      </c>
      <c r="C3" s="117" t="s">
        <v>444</v>
      </c>
      <c r="D3" s="117" t="s">
        <v>445</v>
      </c>
      <c r="E3" s="117" t="s">
        <v>446</v>
      </c>
      <c r="F3" s="117" t="s">
        <v>447</v>
      </c>
      <c r="G3" s="117" t="s">
        <v>448</v>
      </c>
      <c r="H3" s="117" t="s">
        <v>449</v>
      </c>
      <c r="I3" s="117" t="s">
        <v>450</v>
      </c>
      <c r="J3" s="117" t="s">
        <v>451</v>
      </c>
      <c r="K3" s="117" t="s">
        <v>452</v>
      </c>
      <c r="L3" s="117" t="s">
        <v>453</v>
      </c>
      <c r="M3" s="117" t="s">
        <v>454</v>
      </c>
      <c r="N3" s="117" t="s">
        <v>455</v>
      </c>
      <c r="O3" s="118">
        <v>36100</v>
      </c>
      <c r="P3" s="118">
        <v>36130</v>
      </c>
      <c r="Q3" s="119"/>
      <c r="R3" s="119"/>
    </row>
    <row r="4" spans="1:18" x14ac:dyDescent="0.25">
      <c r="A4" s="154"/>
      <c r="B4" s="120" t="s">
        <v>456</v>
      </c>
      <c r="C4" s="121">
        <v>0</v>
      </c>
      <c r="D4" s="121">
        <v>0</v>
      </c>
      <c r="E4" s="121">
        <v>0</v>
      </c>
      <c r="F4" s="121">
        <v>0</v>
      </c>
      <c r="G4" s="121">
        <v>0</v>
      </c>
      <c r="H4" s="121">
        <v>0</v>
      </c>
      <c r="I4" s="121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11"/>
      <c r="P4" s="111"/>
      <c r="Q4" s="106"/>
      <c r="R4" s="122"/>
    </row>
    <row r="5" spans="1:18" x14ac:dyDescent="0.25">
      <c r="A5" s="154"/>
      <c r="B5" s="120" t="s">
        <v>457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11"/>
      <c r="P5" s="111"/>
      <c r="Q5" s="106"/>
      <c r="R5" s="122"/>
    </row>
    <row r="6" spans="1:18" x14ac:dyDescent="0.25">
      <c r="A6" s="154"/>
      <c r="B6" s="120" t="s">
        <v>458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11"/>
      <c r="P6" s="111"/>
      <c r="Q6" s="106"/>
      <c r="R6" s="122"/>
    </row>
    <row r="7" spans="1:18" x14ac:dyDescent="0.25">
      <c r="A7" s="154"/>
      <c r="B7" s="120" t="s">
        <v>459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21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11"/>
      <c r="P7" s="111"/>
      <c r="Q7" s="106"/>
      <c r="R7" s="122"/>
    </row>
    <row r="8" spans="1:18" x14ac:dyDescent="0.25">
      <c r="A8" s="154"/>
      <c r="B8" s="123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11"/>
      <c r="P8" s="111"/>
      <c r="Q8" s="106"/>
      <c r="R8" s="122"/>
    </row>
    <row r="9" spans="1:18" x14ac:dyDescent="0.25">
      <c r="A9" s="154"/>
      <c r="B9" s="120" t="s">
        <v>5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Q9" s="122"/>
      <c r="R9" s="124"/>
    </row>
    <row r="10" spans="1:18" x14ac:dyDescent="0.25">
      <c r="A10" s="154"/>
      <c r="B10" s="125" t="s">
        <v>83</v>
      </c>
      <c r="C10" s="126">
        <f t="shared" ref="C10:P10" si="0">SUM(C4:C8)</f>
        <v>0</v>
      </c>
      <c r="D10" s="126">
        <f t="shared" si="0"/>
        <v>0</v>
      </c>
      <c r="E10" s="126">
        <f t="shared" si="0"/>
        <v>0</v>
      </c>
      <c r="F10" s="126">
        <f t="shared" si="0"/>
        <v>0</v>
      </c>
      <c r="G10" s="126">
        <f t="shared" si="0"/>
        <v>0</v>
      </c>
      <c r="H10" s="126">
        <f t="shared" si="0"/>
        <v>0</v>
      </c>
      <c r="I10" s="126">
        <f t="shared" si="0"/>
        <v>0</v>
      </c>
      <c r="J10" s="126">
        <f t="shared" si="0"/>
        <v>0</v>
      </c>
      <c r="K10" s="126">
        <f t="shared" si="0"/>
        <v>0</v>
      </c>
      <c r="L10" s="126">
        <f t="shared" si="0"/>
        <v>0</v>
      </c>
      <c r="M10" s="126">
        <f t="shared" si="0"/>
        <v>0</v>
      </c>
      <c r="N10" s="126">
        <f t="shared" si="0"/>
        <v>0</v>
      </c>
      <c r="O10" s="127">
        <f t="shared" si="0"/>
        <v>0</v>
      </c>
      <c r="P10" s="127">
        <f t="shared" si="0"/>
        <v>0</v>
      </c>
      <c r="Q10" s="127"/>
      <c r="R10" s="127"/>
    </row>
    <row r="11" spans="1:18" x14ac:dyDescent="0.25">
      <c r="K11" t="s">
        <v>5</v>
      </c>
      <c r="L11" t="s">
        <v>5</v>
      </c>
      <c r="M11" t="s">
        <v>5</v>
      </c>
      <c r="Q11" s="122"/>
      <c r="R11" s="122"/>
    </row>
    <row r="12" spans="1:18" x14ac:dyDescent="0.25">
      <c r="A12" s="228" t="s">
        <v>460</v>
      </c>
      <c r="B12" s="128" t="s">
        <v>461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Q12" s="122"/>
      <c r="R12" s="122"/>
    </row>
    <row r="13" spans="1:18" x14ac:dyDescent="0.25">
      <c r="A13" s="154"/>
      <c r="B13" s="120" t="s">
        <v>462</v>
      </c>
      <c r="C13" s="129">
        <v>0</v>
      </c>
      <c r="D13" s="129">
        <v>0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06" t="e">
        <f>O10-O14-#REF!-O15</f>
        <v>#REF!</v>
      </c>
      <c r="P13" s="106" t="e">
        <f>P10-P14-#REF!-P15</f>
        <v>#REF!</v>
      </c>
      <c r="Q13" s="106"/>
      <c r="R13" s="106"/>
    </row>
    <row r="14" spans="1:18" x14ac:dyDescent="0.25">
      <c r="A14" s="154"/>
      <c r="B14" s="120" t="s">
        <v>463</v>
      </c>
      <c r="C14" s="129">
        <v>0</v>
      </c>
      <c r="D14" s="129">
        <v>0</v>
      </c>
      <c r="E14" s="129">
        <v>0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06">
        <v>6</v>
      </c>
      <c r="P14" s="106">
        <v>6</v>
      </c>
      <c r="Q14" s="106"/>
      <c r="R14" s="106"/>
    </row>
    <row r="15" spans="1:18" x14ac:dyDescent="0.25">
      <c r="A15" s="154"/>
      <c r="B15" s="123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06">
        <f>O8</f>
        <v>0</v>
      </c>
      <c r="P15" s="106">
        <f>P8</f>
        <v>0</v>
      </c>
      <c r="Q15" s="106"/>
      <c r="R15" s="106"/>
    </row>
    <row r="16" spans="1:18" x14ac:dyDescent="0.25">
      <c r="A16" s="154"/>
      <c r="B16" s="123" t="s">
        <v>5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Q16" s="122"/>
      <c r="R16" s="122"/>
    </row>
    <row r="17" spans="1:18" x14ac:dyDescent="0.25">
      <c r="A17" s="154"/>
      <c r="B17" s="125" t="s">
        <v>83</v>
      </c>
      <c r="C17" s="126">
        <f t="shared" ref="C17:P17" si="1">SUM(C13:C15)</f>
        <v>0</v>
      </c>
      <c r="D17" s="126">
        <f t="shared" si="1"/>
        <v>0</v>
      </c>
      <c r="E17" s="126">
        <f t="shared" si="1"/>
        <v>0</v>
      </c>
      <c r="F17" s="126">
        <f t="shared" si="1"/>
        <v>0</v>
      </c>
      <c r="G17" s="126">
        <f t="shared" si="1"/>
        <v>0</v>
      </c>
      <c r="H17" s="126">
        <f t="shared" si="1"/>
        <v>0</v>
      </c>
      <c r="I17" s="126">
        <f t="shared" si="1"/>
        <v>0</v>
      </c>
      <c r="J17" s="126">
        <f t="shared" si="1"/>
        <v>0</v>
      </c>
      <c r="K17" s="126">
        <f t="shared" si="1"/>
        <v>0</v>
      </c>
      <c r="L17" s="126">
        <f t="shared" si="1"/>
        <v>0</v>
      </c>
      <c r="M17" s="126">
        <f t="shared" si="1"/>
        <v>0</v>
      </c>
      <c r="N17" s="126">
        <f t="shared" si="1"/>
        <v>0</v>
      </c>
      <c r="O17" s="127" t="e">
        <f t="shared" si="1"/>
        <v>#REF!</v>
      </c>
      <c r="P17" s="127" t="e">
        <f t="shared" si="1"/>
        <v>#REF!</v>
      </c>
      <c r="Q17" s="127"/>
      <c r="R17" s="130"/>
    </row>
    <row r="18" spans="1:18" x14ac:dyDescent="0.25">
      <c r="R18" s="122"/>
    </row>
    <row r="19" spans="1:18" x14ac:dyDescent="0.25">
      <c r="A19" s="228" t="s">
        <v>464</v>
      </c>
      <c r="B19" s="131" t="s">
        <v>465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Q19" s="122"/>
    </row>
    <row r="20" spans="1:18" x14ac:dyDescent="0.25">
      <c r="A20" s="154"/>
      <c r="B20" s="132" t="s">
        <v>456</v>
      </c>
      <c r="C20" s="120">
        <f t="shared" ref="C20:N20" si="2">SUM(C2*C4)</f>
        <v>0</v>
      </c>
      <c r="D20" s="120">
        <f t="shared" si="2"/>
        <v>0</v>
      </c>
      <c r="E20" s="120">
        <f t="shared" si="2"/>
        <v>0</v>
      </c>
      <c r="F20" s="120">
        <f t="shared" si="2"/>
        <v>0</v>
      </c>
      <c r="G20" s="120">
        <f t="shared" si="2"/>
        <v>0</v>
      </c>
      <c r="H20" s="120">
        <f t="shared" si="2"/>
        <v>0</v>
      </c>
      <c r="I20" s="120">
        <f t="shared" si="2"/>
        <v>0</v>
      </c>
      <c r="J20" s="120">
        <f t="shared" si="2"/>
        <v>0</v>
      </c>
      <c r="K20" s="120">
        <f t="shared" si="2"/>
        <v>0</v>
      </c>
      <c r="L20" s="120">
        <f t="shared" si="2"/>
        <v>0</v>
      </c>
      <c r="M20" s="120">
        <f t="shared" si="2"/>
        <v>0</v>
      </c>
      <c r="N20" s="120">
        <f t="shared" si="2"/>
        <v>0</v>
      </c>
      <c r="O20" s="106">
        <f>O4*O2</f>
        <v>0</v>
      </c>
      <c r="P20" s="106">
        <f>P4*P2</f>
        <v>0</v>
      </c>
      <c r="Q20" s="106"/>
      <c r="R20" s="122"/>
    </row>
    <row r="21" spans="1:18" x14ac:dyDescent="0.25">
      <c r="A21" s="154"/>
      <c r="B21" s="120" t="s">
        <v>457</v>
      </c>
      <c r="C21" s="120">
        <f t="shared" ref="C21:N21" si="3">SUM(C2*C5)</f>
        <v>0</v>
      </c>
      <c r="D21" s="120">
        <f t="shared" si="3"/>
        <v>0</v>
      </c>
      <c r="E21" s="120">
        <f t="shared" si="3"/>
        <v>0</v>
      </c>
      <c r="F21" s="120">
        <f t="shared" si="3"/>
        <v>0</v>
      </c>
      <c r="G21" s="120">
        <f t="shared" si="3"/>
        <v>0</v>
      </c>
      <c r="H21" s="120">
        <f t="shared" si="3"/>
        <v>0</v>
      </c>
      <c r="I21" s="120">
        <f t="shared" si="3"/>
        <v>0</v>
      </c>
      <c r="J21" s="120">
        <f t="shared" si="3"/>
        <v>0</v>
      </c>
      <c r="K21" s="120">
        <f t="shared" si="3"/>
        <v>0</v>
      </c>
      <c r="L21" s="120">
        <f t="shared" si="3"/>
        <v>0</v>
      </c>
      <c r="M21" s="120">
        <f t="shared" si="3"/>
        <v>0</v>
      </c>
      <c r="N21" s="120">
        <f t="shared" si="3"/>
        <v>0</v>
      </c>
      <c r="O21" s="106">
        <f>O5*O2</f>
        <v>0</v>
      </c>
      <c r="P21" s="106">
        <f>P5*P2</f>
        <v>0</v>
      </c>
      <c r="Q21" s="106"/>
      <c r="R21" s="122"/>
    </row>
    <row r="22" spans="1:18" x14ac:dyDescent="0.25">
      <c r="A22" s="154"/>
      <c r="B22" s="120" t="s">
        <v>458</v>
      </c>
      <c r="C22" s="120">
        <f t="shared" ref="C22:N22" si="4">SUM(C2*C6)</f>
        <v>0</v>
      </c>
      <c r="D22" s="120">
        <f t="shared" si="4"/>
        <v>0</v>
      </c>
      <c r="E22" s="120">
        <f t="shared" si="4"/>
        <v>0</v>
      </c>
      <c r="F22" s="120">
        <f t="shared" si="4"/>
        <v>0</v>
      </c>
      <c r="G22" s="120">
        <f t="shared" si="4"/>
        <v>0</v>
      </c>
      <c r="H22" s="120">
        <f t="shared" si="4"/>
        <v>0</v>
      </c>
      <c r="I22" s="120">
        <f t="shared" si="4"/>
        <v>0</v>
      </c>
      <c r="J22" s="120">
        <f t="shared" si="4"/>
        <v>0</v>
      </c>
      <c r="K22" s="120">
        <f t="shared" si="4"/>
        <v>0</v>
      </c>
      <c r="L22" s="120">
        <f t="shared" si="4"/>
        <v>0</v>
      </c>
      <c r="M22" s="120">
        <f t="shared" si="4"/>
        <v>0</v>
      </c>
      <c r="N22" s="120">
        <f t="shared" si="4"/>
        <v>0</v>
      </c>
      <c r="O22" s="106">
        <f>O6*O2</f>
        <v>0</v>
      </c>
      <c r="P22" s="106">
        <f>P6*P2</f>
        <v>0</v>
      </c>
      <c r="Q22" s="106"/>
      <c r="R22" s="122"/>
    </row>
    <row r="23" spans="1:18" x14ac:dyDescent="0.25">
      <c r="A23" s="154"/>
      <c r="B23" s="120" t="s">
        <v>459</v>
      </c>
      <c r="C23" s="120">
        <f t="shared" ref="C23:N23" si="5">SUM(C2*C7)</f>
        <v>0</v>
      </c>
      <c r="D23" s="120">
        <f t="shared" si="5"/>
        <v>0</v>
      </c>
      <c r="E23" s="120">
        <f t="shared" si="5"/>
        <v>0</v>
      </c>
      <c r="F23" s="120">
        <f t="shared" si="5"/>
        <v>0</v>
      </c>
      <c r="G23" s="120">
        <f t="shared" si="5"/>
        <v>0</v>
      </c>
      <c r="H23" s="120">
        <f t="shared" si="5"/>
        <v>0</v>
      </c>
      <c r="I23" s="120">
        <f t="shared" si="5"/>
        <v>0</v>
      </c>
      <c r="J23" s="120">
        <f t="shared" si="5"/>
        <v>0</v>
      </c>
      <c r="K23" s="120">
        <f t="shared" si="5"/>
        <v>0</v>
      </c>
      <c r="L23" s="120">
        <f t="shared" si="5"/>
        <v>0</v>
      </c>
      <c r="M23" s="120">
        <f t="shared" si="5"/>
        <v>0</v>
      </c>
      <c r="N23" s="120">
        <f t="shared" si="5"/>
        <v>0</v>
      </c>
      <c r="O23" s="106">
        <f>O7*O2</f>
        <v>0</v>
      </c>
      <c r="P23" s="106">
        <f>P7*P2</f>
        <v>0</v>
      </c>
      <c r="Q23" s="106"/>
      <c r="R23" s="122"/>
    </row>
    <row r="24" spans="1:18" x14ac:dyDescent="0.25">
      <c r="A24" s="154"/>
      <c r="B24" s="123"/>
      <c r="C24" s="120"/>
      <c r="D24" s="120"/>
      <c r="E24" s="120"/>
      <c r="F24" s="120"/>
      <c r="G24" s="120"/>
      <c r="H24" s="120"/>
      <c r="I24" s="120"/>
      <c r="J24" s="129"/>
      <c r="K24" s="129"/>
      <c r="L24" s="129"/>
      <c r="M24" s="129"/>
      <c r="N24" s="129"/>
      <c r="O24" s="106">
        <f>O8*O2</f>
        <v>0</v>
      </c>
      <c r="P24" s="106">
        <f>P8*P2</f>
        <v>0</v>
      </c>
      <c r="Q24" s="106"/>
      <c r="R24" s="122"/>
    </row>
    <row r="25" spans="1:18" x14ac:dyDescent="0.25">
      <c r="A25" s="154"/>
      <c r="B25" s="120" t="s">
        <v>5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Q25" s="122"/>
      <c r="R25" s="122"/>
    </row>
    <row r="26" spans="1:18" x14ac:dyDescent="0.25">
      <c r="A26" s="154"/>
      <c r="B26" s="125" t="s">
        <v>83</v>
      </c>
      <c r="C26" s="126">
        <f>SUM(C20:C24)</f>
        <v>0</v>
      </c>
      <c r="D26" s="126">
        <f t="shared" ref="D26:I26" si="6">SUM(D20:D25)</f>
        <v>0</v>
      </c>
      <c r="E26" s="126">
        <f t="shared" si="6"/>
        <v>0</v>
      </c>
      <c r="F26" s="126">
        <f t="shared" si="6"/>
        <v>0</v>
      </c>
      <c r="G26" s="126">
        <f t="shared" si="6"/>
        <v>0</v>
      </c>
      <c r="H26" s="126">
        <f t="shared" si="6"/>
        <v>0</v>
      </c>
      <c r="I26" s="126">
        <f t="shared" si="6"/>
        <v>0</v>
      </c>
      <c r="J26" s="126">
        <f t="shared" ref="J26:P26" si="7">SUM(J20:J24)</f>
        <v>0</v>
      </c>
      <c r="K26" s="126">
        <f t="shared" si="7"/>
        <v>0</v>
      </c>
      <c r="L26" s="126">
        <f t="shared" si="7"/>
        <v>0</v>
      </c>
      <c r="M26" s="126">
        <f t="shared" si="7"/>
        <v>0</v>
      </c>
      <c r="N26" s="126">
        <f t="shared" si="7"/>
        <v>0</v>
      </c>
      <c r="O26" s="127">
        <f t="shared" si="7"/>
        <v>0</v>
      </c>
      <c r="P26" s="127">
        <f t="shared" si="7"/>
        <v>0</v>
      </c>
      <c r="Q26" s="127"/>
      <c r="R26" s="127"/>
    </row>
    <row r="27" spans="1:18" x14ac:dyDescent="0.25">
      <c r="Q27" s="122"/>
      <c r="R27" s="122"/>
    </row>
    <row r="28" spans="1:18" x14ac:dyDescent="0.25">
      <c r="A28" s="228" t="s">
        <v>466</v>
      </c>
      <c r="B28" s="128" t="s">
        <v>467</v>
      </c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Q28" s="122"/>
      <c r="R28" s="122"/>
    </row>
    <row r="29" spans="1:18" x14ac:dyDescent="0.25">
      <c r="A29" s="154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</row>
    <row r="30" spans="1:18" x14ac:dyDescent="0.25">
      <c r="A30" s="154"/>
      <c r="B30" s="120" t="s">
        <v>456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11"/>
      <c r="P30" s="111"/>
      <c r="Q30" s="106"/>
      <c r="R30" s="133"/>
    </row>
    <row r="31" spans="1:18" x14ac:dyDescent="0.25">
      <c r="A31" s="154"/>
      <c r="B31" s="120" t="s">
        <v>457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11"/>
      <c r="P31" s="111"/>
      <c r="Q31" s="106"/>
      <c r="R31" s="133"/>
    </row>
    <row r="32" spans="1:18" x14ac:dyDescent="0.25">
      <c r="A32" s="154"/>
      <c r="B32" s="120" t="s">
        <v>458</v>
      </c>
      <c r="C32" s="120">
        <v>0</v>
      </c>
      <c r="D32" s="120">
        <v>0</v>
      </c>
      <c r="E32" s="120">
        <v>0</v>
      </c>
      <c r="F32" s="120">
        <v>0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11"/>
      <c r="P32" s="111"/>
      <c r="Q32" s="106"/>
      <c r="R32" s="133"/>
    </row>
    <row r="33" spans="1:18" x14ac:dyDescent="0.25">
      <c r="A33" s="154"/>
      <c r="B33" s="120" t="s">
        <v>459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11"/>
      <c r="P33" s="111"/>
      <c r="Q33" s="106"/>
      <c r="R33" s="133"/>
    </row>
    <row r="34" spans="1:18" x14ac:dyDescent="0.25">
      <c r="A34" s="154"/>
      <c r="B34" s="120" t="s">
        <v>5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Q34" s="122"/>
      <c r="R34" s="133"/>
    </row>
    <row r="35" spans="1:18" x14ac:dyDescent="0.25">
      <c r="A35" s="154"/>
      <c r="B35" s="125" t="s">
        <v>83</v>
      </c>
      <c r="C35" s="126">
        <f t="shared" ref="C35:P35" si="8">SUM(C30:C33)</f>
        <v>0</v>
      </c>
      <c r="D35" s="126">
        <f t="shared" si="8"/>
        <v>0</v>
      </c>
      <c r="E35" s="126">
        <f t="shared" si="8"/>
        <v>0</v>
      </c>
      <c r="F35" s="126">
        <f t="shared" si="8"/>
        <v>0</v>
      </c>
      <c r="G35" s="126">
        <f t="shared" si="8"/>
        <v>0</v>
      </c>
      <c r="H35" s="126">
        <f t="shared" si="8"/>
        <v>0</v>
      </c>
      <c r="I35" s="126">
        <f t="shared" si="8"/>
        <v>0</v>
      </c>
      <c r="J35" s="126">
        <f t="shared" si="8"/>
        <v>0</v>
      </c>
      <c r="K35" s="126">
        <f t="shared" si="8"/>
        <v>0</v>
      </c>
      <c r="L35" s="126">
        <f t="shared" si="8"/>
        <v>0</v>
      </c>
      <c r="M35" s="126">
        <f t="shared" si="8"/>
        <v>0</v>
      </c>
      <c r="N35" s="126">
        <f t="shared" si="8"/>
        <v>0</v>
      </c>
      <c r="O35" s="127">
        <f t="shared" si="8"/>
        <v>0</v>
      </c>
      <c r="P35" s="127">
        <f t="shared" si="8"/>
        <v>0</v>
      </c>
      <c r="Q35" s="127"/>
      <c r="R35" s="127"/>
    </row>
    <row r="36" spans="1:18" x14ac:dyDescent="0.25">
      <c r="Q36" s="122"/>
      <c r="R36" s="122"/>
    </row>
    <row r="37" spans="1:18" x14ac:dyDescent="0.25">
      <c r="Q37" s="122"/>
      <c r="R37" s="122"/>
    </row>
    <row r="38" spans="1:18" x14ac:dyDescent="0.25">
      <c r="A38" s="228" t="s">
        <v>468</v>
      </c>
      <c r="B38" s="128" t="s">
        <v>469</v>
      </c>
      <c r="C38" s="117" t="s">
        <v>444</v>
      </c>
      <c r="D38" s="117" t="s">
        <v>445</v>
      </c>
      <c r="E38" s="117" t="s">
        <v>446</v>
      </c>
      <c r="F38" s="117" t="s">
        <v>447</v>
      </c>
      <c r="G38" s="117" t="s">
        <v>448</v>
      </c>
      <c r="H38" s="117" t="s">
        <v>449</v>
      </c>
      <c r="I38" s="117" t="s">
        <v>450</v>
      </c>
      <c r="J38" s="117" t="s">
        <v>451</v>
      </c>
      <c r="K38" s="117" t="s">
        <v>452</v>
      </c>
      <c r="L38" s="117" t="s">
        <v>453</v>
      </c>
      <c r="M38" s="117" t="s">
        <v>454</v>
      </c>
      <c r="N38" s="117" t="s">
        <v>455</v>
      </c>
      <c r="Q38" s="122"/>
      <c r="R38" s="122"/>
    </row>
    <row r="39" spans="1:18" x14ac:dyDescent="0.25">
      <c r="A39" s="154"/>
      <c r="B39" s="120" t="s">
        <v>470</v>
      </c>
      <c r="C39" s="120">
        <v>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06"/>
      <c r="R39" s="133"/>
    </row>
    <row r="40" spans="1:18" x14ac:dyDescent="0.25">
      <c r="A40" s="154"/>
      <c r="B40" s="120" t="s">
        <v>471</v>
      </c>
      <c r="C40" s="120">
        <v>0</v>
      </c>
      <c r="D40" s="120">
        <v>0</v>
      </c>
      <c r="E40" s="120">
        <v>0</v>
      </c>
      <c r="F40" s="120">
        <v>0</v>
      </c>
      <c r="G40" s="120">
        <v>0</v>
      </c>
      <c r="H40" s="120">
        <v>0</v>
      </c>
      <c r="I40" s="120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06"/>
      <c r="R40" s="133"/>
    </row>
    <row r="41" spans="1:18" x14ac:dyDescent="0.25">
      <c r="A41" s="154"/>
      <c r="B41" s="120" t="s">
        <v>472</v>
      </c>
      <c r="C41" s="120">
        <v>0</v>
      </c>
      <c r="D41" s="120">
        <v>0</v>
      </c>
      <c r="E41" s="120">
        <v>0</v>
      </c>
      <c r="F41" s="120">
        <v>0</v>
      </c>
      <c r="G41" s="120">
        <v>0</v>
      </c>
      <c r="H41" s="120">
        <v>0</v>
      </c>
      <c r="I41" s="120">
        <v>0</v>
      </c>
      <c r="J41" s="120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120">
        <v>0</v>
      </c>
      <c r="Q41" s="106"/>
      <c r="R41" s="133"/>
    </row>
    <row r="42" spans="1:18" x14ac:dyDescent="0.25">
      <c r="A42" s="154"/>
      <c r="B42" s="120" t="s">
        <v>473</v>
      </c>
      <c r="C42" s="120">
        <v>0</v>
      </c>
      <c r="D42" s="120">
        <v>0</v>
      </c>
      <c r="E42" s="120">
        <v>0</v>
      </c>
      <c r="F42" s="120">
        <v>0</v>
      </c>
      <c r="G42" s="120">
        <v>0</v>
      </c>
      <c r="H42" s="120">
        <v>0</v>
      </c>
      <c r="I42" s="120">
        <v>0</v>
      </c>
      <c r="J42" s="120">
        <v>0</v>
      </c>
      <c r="K42" s="120">
        <v>0</v>
      </c>
      <c r="L42" s="120">
        <v>0</v>
      </c>
      <c r="M42" s="120">
        <v>0</v>
      </c>
      <c r="N42" s="120">
        <v>0</v>
      </c>
      <c r="O42" s="120">
        <v>0</v>
      </c>
      <c r="P42" s="120">
        <v>0</v>
      </c>
      <c r="Q42" s="106"/>
      <c r="R42" s="133"/>
    </row>
    <row r="43" spans="1:18" x14ac:dyDescent="0.25">
      <c r="A43" s="154"/>
      <c r="B43" s="120" t="s">
        <v>474</v>
      </c>
      <c r="C43" s="120">
        <v>0</v>
      </c>
      <c r="D43" s="120">
        <v>0</v>
      </c>
      <c r="E43" s="120">
        <v>0</v>
      </c>
      <c r="F43" s="120">
        <v>0</v>
      </c>
      <c r="G43" s="120">
        <v>0</v>
      </c>
      <c r="H43" s="120">
        <v>0</v>
      </c>
      <c r="I43" s="120">
        <v>0</v>
      </c>
      <c r="J43" s="120">
        <v>0</v>
      </c>
      <c r="K43" s="120">
        <v>0</v>
      </c>
      <c r="L43" s="120">
        <v>0</v>
      </c>
      <c r="M43" s="120">
        <v>0</v>
      </c>
      <c r="N43" s="120">
        <v>0</v>
      </c>
      <c r="O43" s="120">
        <v>0</v>
      </c>
      <c r="P43" s="120">
        <v>0</v>
      </c>
      <c r="Q43" s="106"/>
      <c r="R43" s="133"/>
    </row>
    <row r="44" spans="1:18" x14ac:dyDescent="0.25">
      <c r="A44" s="154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Q44" s="122"/>
      <c r="R44" s="133"/>
    </row>
    <row r="45" spans="1:18" x14ac:dyDescent="0.25">
      <c r="A45" s="154"/>
      <c r="B45" s="125" t="s">
        <v>83</v>
      </c>
      <c r="C45" s="126">
        <f t="shared" ref="C45:P45" si="9">SUM(C39:C43)</f>
        <v>0</v>
      </c>
      <c r="D45" s="126">
        <f t="shared" si="9"/>
        <v>0</v>
      </c>
      <c r="E45" s="126">
        <f t="shared" si="9"/>
        <v>0</v>
      </c>
      <c r="F45" s="126">
        <f t="shared" si="9"/>
        <v>0</v>
      </c>
      <c r="G45" s="126">
        <f t="shared" si="9"/>
        <v>0</v>
      </c>
      <c r="H45" s="126">
        <f t="shared" si="9"/>
        <v>0</v>
      </c>
      <c r="I45" s="126">
        <f t="shared" si="9"/>
        <v>0</v>
      </c>
      <c r="J45" s="126">
        <f t="shared" si="9"/>
        <v>0</v>
      </c>
      <c r="K45" s="126">
        <f t="shared" si="9"/>
        <v>0</v>
      </c>
      <c r="L45" s="126">
        <f t="shared" si="9"/>
        <v>0</v>
      </c>
      <c r="M45" s="126">
        <f t="shared" si="9"/>
        <v>0</v>
      </c>
      <c r="N45" s="126">
        <f t="shared" si="9"/>
        <v>0</v>
      </c>
      <c r="O45" s="127">
        <f t="shared" si="9"/>
        <v>0</v>
      </c>
      <c r="P45" s="127">
        <f t="shared" si="9"/>
        <v>0</v>
      </c>
      <c r="Q45" s="127"/>
      <c r="R45" s="134"/>
    </row>
    <row r="46" spans="1:18" x14ac:dyDescent="0.25">
      <c r="Q46" s="122"/>
      <c r="R46" s="122"/>
    </row>
    <row r="47" spans="1:18" x14ac:dyDescent="0.25">
      <c r="A47" s="230" t="s">
        <v>475</v>
      </c>
      <c r="B47" s="135" t="s">
        <v>476</v>
      </c>
      <c r="C47" s="136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Q47" s="122"/>
      <c r="R47" s="122"/>
    </row>
    <row r="48" spans="1:18" x14ac:dyDescent="0.25">
      <c r="A48" s="154"/>
      <c r="B48" s="120" t="s">
        <v>456</v>
      </c>
      <c r="C48" s="137">
        <f t="shared" ref="C48:N48" si="10">SUM(C30/C2)</f>
        <v>0</v>
      </c>
      <c r="D48" s="137">
        <f t="shared" si="10"/>
        <v>0</v>
      </c>
      <c r="E48" s="137">
        <f t="shared" si="10"/>
        <v>0</v>
      </c>
      <c r="F48" s="137">
        <f t="shared" si="10"/>
        <v>0</v>
      </c>
      <c r="G48" s="137">
        <f t="shared" si="10"/>
        <v>0</v>
      </c>
      <c r="H48" s="137">
        <f t="shared" si="10"/>
        <v>0</v>
      </c>
      <c r="I48" s="137">
        <f t="shared" si="10"/>
        <v>0</v>
      </c>
      <c r="J48" s="137">
        <f t="shared" si="10"/>
        <v>0</v>
      </c>
      <c r="K48" s="137">
        <f t="shared" si="10"/>
        <v>0</v>
      </c>
      <c r="L48" s="137">
        <f t="shared" si="10"/>
        <v>0</v>
      </c>
      <c r="M48" s="137">
        <f t="shared" si="10"/>
        <v>0</v>
      </c>
      <c r="N48" s="137">
        <f t="shared" si="10"/>
        <v>0</v>
      </c>
      <c r="O48">
        <f>O30/O2</f>
        <v>0</v>
      </c>
      <c r="P48">
        <f>P30/P2</f>
        <v>0</v>
      </c>
      <c r="Q48" s="106"/>
      <c r="R48" s="133"/>
    </row>
    <row r="49" spans="1:18" x14ac:dyDescent="0.25">
      <c r="A49" s="154"/>
      <c r="B49" s="120" t="s">
        <v>457</v>
      </c>
      <c r="C49" s="137">
        <f t="shared" ref="C49:P49" si="11">SUM(C31/C2)</f>
        <v>0</v>
      </c>
      <c r="D49" s="137">
        <f t="shared" si="11"/>
        <v>0</v>
      </c>
      <c r="E49" s="137">
        <f t="shared" si="11"/>
        <v>0</v>
      </c>
      <c r="F49" s="137">
        <f t="shared" si="11"/>
        <v>0</v>
      </c>
      <c r="G49" s="137">
        <f t="shared" si="11"/>
        <v>0</v>
      </c>
      <c r="H49" s="137">
        <f t="shared" si="11"/>
        <v>0</v>
      </c>
      <c r="I49" s="137">
        <f t="shared" si="11"/>
        <v>0</v>
      </c>
      <c r="J49" s="137">
        <f t="shared" si="11"/>
        <v>0</v>
      </c>
      <c r="K49" s="137">
        <f t="shared" si="11"/>
        <v>0</v>
      </c>
      <c r="L49" s="137">
        <f t="shared" si="11"/>
        <v>0</v>
      </c>
      <c r="M49" s="137">
        <f t="shared" si="11"/>
        <v>0</v>
      </c>
      <c r="N49" s="137">
        <f t="shared" si="11"/>
        <v>0</v>
      </c>
      <c r="O49" s="137">
        <f t="shared" si="11"/>
        <v>0</v>
      </c>
      <c r="P49" s="137">
        <f t="shared" si="11"/>
        <v>0</v>
      </c>
      <c r="Q49" s="106"/>
      <c r="R49" s="133"/>
    </row>
    <row r="50" spans="1:18" x14ac:dyDescent="0.25">
      <c r="A50" s="154"/>
      <c r="B50" s="120" t="s">
        <v>458</v>
      </c>
      <c r="C50" s="137">
        <f t="shared" ref="C50:N50" si="12">SUM(C32/C2)</f>
        <v>0</v>
      </c>
      <c r="D50" s="137">
        <f t="shared" si="12"/>
        <v>0</v>
      </c>
      <c r="E50" s="137">
        <f t="shared" si="12"/>
        <v>0</v>
      </c>
      <c r="F50" s="137">
        <f t="shared" si="12"/>
        <v>0</v>
      </c>
      <c r="G50" s="137">
        <f t="shared" si="12"/>
        <v>0</v>
      </c>
      <c r="H50" s="137">
        <f t="shared" si="12"/>
        <v>0</v>
      </c>
      <c r="I50" s="137">
        <f t="shared" si="12"/>
        <v>0</v>
      </c>
      <c r="J50" s="137">
        <f t="shared" si="12"/>
        <v>0</v>
      </c>
      <c r="K50" s="137">
        <f t="shared" si="12"/>
        <v>0</v>
      </c>
      <c r="L50" s="137">
        <f t="shared" si="12"/>
        <v>0</v>
      </c>
      <c r="M50" s="137">
        <f t="shared" si="12"/>
        <v>0</v>
      </c>
      <c r="N50" s="137">
        <f t="shared" si="12"/>
        <v>0</v>
      </c>
      <c r="O50">
        <f>O32/O2</f>
        <v>0</v>
      </c>
      <c r="P50">
        <f>P32/P2</f>
        <v>0</v>
      </c>
      <c r="Q50" s="106"/>
      <c r="R50" s="133"/>
    </row>
    <row r="51" spans="1:18" x14ac:dyDescent="0.25">
      <c r="A51" s="154"/>
      <c r="B51" s="120" t="s">
        <v>459</v>
      </c>
      <c r="C51" s="137">
        <f t="shared" ref="C51:N51" si="13">SUM(C33/C2)</f>
        <v>0</v>
      </c>
      <c r="D51" s="137">
        <f t="shared" si="13"/>
        <v>0</v>
      </c>
      <c r="E51" s="137">
        <f t="shared" si="13"/>
        <v>0</v>
      </c>
      <c r="F51" s="137">
        <f t="shared" si="13"/>
        <v>0</v>
      </c>
      <c r="G51" s="137">
        <f t="shared" si="13"/>
        <v>0</v>
      </c>
      <c r="H51" s="137">
        <f t="shared" si="13"/>
        <v>0</v>
      </c>
      <c r="I51" s="137">
        <f t="shared" si="13"/>
        <v>0</v>
      </c>
      <c r="J51" s="137">
        <f t="shared" si="13"/>
        <v>0</v>
      </c>
      <c r="K51" s="137">
        <f t="shared" si="13"/>
        <v>0</v>
      </c>
      <c r="L51" s="137">
        <f t="shared" si="13"/>
        <v>0</v>
      </c>
      <c r="M51" s="137">
        <f t="shared" si="13"/>
        <v>0</v>
      </c>
      <c r="N51" s="137">
        <f t="shared" si="13"/>
        <v>0</v>
      </c>
      <c r="O51">
        <f>O33/O2</f>
        <v>0</v>
      </c>
      <c r="P51">
        <f>P33/P2</f>
        <v>0</v>
      </c>
      <c r="Q51" s="106"/>
      <c r="R51" s="133"/>
    </row>
    <row r="52" spans="1:18" x14ac:dyDescent="0.25">
      <c r="A52" s="154"/>
      <c r="B52" s="123"/>
      <c r="C52" s="137"/>
      <c r="D52" s="137"/>
      <c r="E52" s="137"/>
      <c r="F52" s="137"/>
      <c r="G52" s="137"/>
      <c r="H52" s="137"/>
      <c r="I52" s="137"/>
      <c r="J52" s="137"/>
      <c r="K52" s="120"/>
      <c r="L52" s="120"/>
      <c r="M52" s="120"/>
      <c r="N52" s="120"/>
      <c r="O52" t="e">
        <f>#REF!/O2</f>
        <v>#REF!</v>
      </c>
      <c r="P52" t="e">
        <f>#REF!/P2</f>
        <v>#REF!</v>
      </c>
      <c r="Q52" s="106"/>
      <c r="R52" s="133"/>
    </row>
    <row r="53" spans="1:18" x14ac:dyDescent="0.25">
      <c r="A53" s="154"/>
      <c r="B53" s="120" t="s">
        <v>5</v>
      </c>
      <c r="C53" s="137"/>
      <c r="D53" s="137"/>
      <c r="E53" s="137"/>
      <c r="F53" s="137"/>
      <c r="G53" s="137"/>
      <c r="H53" s="137"/>
      <c r="I53" s="137"/>
      <c r="J53" s="137"/>
      <c r="K53" s="120"/>
      <c r="L53" s="120"/>
      <c r="M53" s="120"/>
      <c r="N53" s="120"/>
      <c r="Q53" s="133"/>
      <c r="R53" s="133"/>
    </row>
    <row r="54" spans="1:18" x14ac:dyDescent="0.25">
      <c r="A54" s="154"/>
      <c r="B54" s="125" t="s">
        <v>83</v>
      </c>
      <c r="C54" s="138">
        <f t="shared" ref="C54:P54" si="14">C35/C2</f>
        <v>0</v>
      </c>
      <c r="D54" s="138">
        <f t="shared" si="14"/>
        <v>0</v>
      </c>
      <c r="E54" s="138">
        <f t="shared" si="14"/>
        <v>0</v>
      </c>
      <c r="F54" s="138">
        <f t="shared" si="14"/>
        <v>0</v>
      </c>
      <c r="G54" s="138">
        <f t="shared" si="14"/>
        <v>0</v>
      </c>
      <c r="H54" s="138">
        <f t="shared" si="14"/>
        <v>0</v>
      </c>
      <c r="I54" s="138">
        <f t="shared" si="14"/>
        <v>0</v>
      </c>
      <c r="J54" s="138">
        <f t="shared" si="14"/>
        <v>0</v>
      </c>
      <c r="K54" s="138">
        <f t="shared" si="14"/>
        <v>0</v>
      </c>
      <c r="L54" s="138">
        <f t="shared" si="14"/>
        <v>0</v>
      </c>
      <c r="M54" s="138">
        <f t="shared" si="14"/>
        <v>0</v>
      </c>
      <c r="N54" s="138">
        <f t="shared" si="14"/>
        <v>0</v>
      </c>
      <c r="O54" s="127">
        <f t="shared" si="14"/>
        <v>0</v>
      </c>
      <c r="P54" s="127">
        <f t="shared" si="14"/>
        <v>0</v>
      </c>
      <c r="Q54" s="134"/>
      <c r="R54" s="134"/>
    </row>
    <row r="55" spans="1:18" x14ac:dyDescent="0.25"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40"/>
      <c r="R55" s="140"/>
    </row>
    <row r="56" spans="1:18" x14ac:dyDescent="0.25">
      <c r="A56" s="230" t="s">
        <v>477</v>
      </c>
      <c r="B56" s="128" t="s">
        <v>478</v>
      </c>
      <c r="C56" s="141" t="s">
        <v>5</v>
      </c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2"/>
      <c r="P56" s="142"/>
      <c r="Q56" s="143"/>
      <c r="R56" s="143"/>
    </row>
    <row r="57" spans="1:18" x14ac:dyDescent="0.25">
      <c r="A57" s="154"/>
      <c r="B57" s="120" t="s">
        <v>456</v>
      </c>
      <c r="C57" s="144" t="e">
        <f t="shared" ref="C57:N57" si="15">SUM(C48/C4)</f>
        <v>#DIV/0!</v>
      </c>
      <c r="D57" s="144" t="e">
        <f t="shared" si="15"/>
        <v>#DIV/0!</v>
      </c>
      <c r="E57" s="144" t="e">
        <f t="shared" si="15"/>
        <v>#DIV/0!</v>
      </c>
      <c r="F57" s="144" t="e">
        <f t="shared" si="15"/>
        <v>#DIV/0!</v>
      </c>
      <c r="G57" s="144" t="e">
        <f t="shared" si="15"/>
        <v>#DIV/0!</v>
      </c>
      <c r="H57" s="144" t="e">
        <f t="shared" si="15"/>
        <v>#DIV/0!</v>
      </c>
      <c r="I57" s="144" t="e">
        <f t="shared" si="15"/>
        <v>#DIV/0!</v>
      </c>
      <c r="J57" s="144" t="e">
        <f t="shared" si="15"/>
        <v>#DIV/0!</v>
      </c>
      <c r="K57" s="144" t="e">
        <f t="shared" si="15"/>
        <v>#DIV/0!</v>
      </c>
      <c r="L57" s="144" t="e">
        <f t="shared" si="15"/>
        <v>#DIV/0!</v>
      </c>
      <c r="M57" s="144" t="e">
        <f t="shared" si="15"/>
        <v>#DIV/0!</v>
      </c>
      <c r="N57" s="144" t="e">
        <f t="shared" si="15"/>
        <v>#DIV/0!</v>
      </c>
      <c r="O57" s="145" t="e">
        <f t="shared" ref="O57:P59" si="16">O48/O4</f>
        <v>#DIV/0!</v>
      </c>
      <c r="P57" s="145" t="e">
        <f t="shared" si="16"/>
        <v>#DIV/0!</v>
      </c>
      <c r="Q57" s="145"/>
      <c r="R57" s="146"/>
    </row>
    <row r="58" spans="1:18" x14ac:dyDescent="0.25">
      <c r="A58" s="154"/>
      <c r="B58" s="120" t="s">
        <v>457</v>
      </c>
      <c r="C58" s="144" t="e">
        <f t="shared" ref="C58:N58" si="17">SUM(C49/C5)</f>
        <v>#DIV/0!</v>
      </c>
      <c r="D58" s="144" t="e">
        <f t="shared" si="17"/>
        <v>#DIV/0!</v>
      </c>
      <c r="E58" s="144" t="e">
        <f t="shared" si="17"/>
        <v>#DIV/0!</v>
      </c>
      <c r="F58" s="144" t="e">
        <f t="shared" si="17"/>
        <v>#DIV/0!</v>
      </c>
      <c r="G58" s="144" t="e">
        <f t="shared" si="17"/>
        <v>#DIV/0!</v>
      </c>
      <c r="H58" s="144" t="e">
        <f t="shared" si="17"/>
        <v>#DIV/0!</v>
      </c>
      <c r="I58" s="144" t="e">
        <f t="shared" si="17"/>
        <v>#DIV/0!</v>
      </c>
      <c r="J58" s="144" t="e">
        <f t="shared" si="17"/>
        <v>#DIV/0!</v>
      </c>
      <c r="K58" s="144" t="e">
        <f t="shared" si="17"/>
        <v>#DIV/0!</v>
      </c>
      <c r="L58" s="144" t="e">
        <f t="shared" si="17"/>
        <v>#DIV/0!</v>
      </c>
      <c r="M58" s="144" t="e">
        <f t="shared" si="17"/>
        <v>#DIV/0!</v>
      </c>
      <c r="N58" s="144" t="e">
        <f t="shared" si="17"/>
        <v>#DIV/0!</v>
      </c>
      <c r="O58" s="145" t="e">
        <f t="shared" si="16"/>
        <v>#DIV/0!</v>
      </c>
      <c r="P58" s="145" t="e">
        <f t="shared" si="16"/>
        <v>#DIV/0!</v>
      </c>
      <c r="Q58" s="145"/>
      <c r="R58" s="146"/>
    </row>
    <row r="59" spans="1:18" x14ac:dyDescent="0.25">
      <c r="A59" s="154"/>
      <c r="B59" s="120" t="s">
        <v>458</v>
      </c>
      <c r="C59" s="144" t="e">
        <f t="shared" ref="C59:N59" si="18">SUM(C50/C6)</f>
        <v>#DIV/0!</v>
      </c>
      <c r="D59" s="144" t="e">
        <f t="shared" si="18"/>
        <v>#DIV/0!</v>
      </c>
      <c r="E59" s="144" t="e">
        <f t="shared" si="18"/>
        <v>#DIV/0!</v>
      </c>
      <c r="F59" s="144" t="e">
        <f t="shared" si="18"/>
        <v>#DIV/0!</v>
      </c>
      <c r="G59" s="144" t="e">
        <f t="shared" si="18"/>
        <v>#DIV/0!</v>
      </c>
      <c r="H59" s="144" t="e">
        <f t="shared" si="18"/>
        <v>#DIV/0!</v>
      </c>
      <c r="I59" s="144" t="e">
        <f t="shared" si="18"/>
        <v>#DIV/0!</v>
      </c>
      <c r="J59" s="144" t="e">
        <f t="shared" si="18"/>
        <v>#DIV/0!</v>
      </c>
      <c r="K59" s="144" t="e">
        <f t="shared" si="18"/>
        <v>#DIV/0!</v>
      </c>
      <c r="L59" s="144" t="e">
        <f t="shared" si="18"/>
        <v>#DIV/0!</v>
      </c>
      <c r="M59" s="144" t="e">
        <f t="shared" si="18"/>
        <v>#DIV/0!</v>
      </c>
      <c r="N59" s="144" t="e">
        <f t="shared" si="18"/>
        <v>#DIV/0!</v>
      </c>
      <c r="O59" s="145" t="e">
        <f t="shared" si="16"/>
        <v>#DIV/0!</v>
      </c>
      <c r="P59" s="145" t="e">
        <f t="shared" si="16"/>
        <v>#DIV/0!</v>
      </c>
      <c r="Q59" s="145"/>
      <c r="R59" s="146"/>
    </row>
    <row r="60" spans="1:18" x14ac:dyDescent="0.25">
      <c r="A60" s="154"/>
      <c r="B60" s="120" t="s">
        <v>459</v>
      </c>
      <c r="C60" s="144" t="e">
        <f t="shared" ref="C60:N60" si="19">SUM(C51/C7)</f>
        <v>#DIV/0!</v>
      </c>
      <c r="D60" s="144" t="e">
        <f t="shared" si="19"/>
        <v>#DIV/0!</v>
      </c>
      <c r="E60" s="144" t="e">
        <f t="shared" si="19"/>
        <v>#DIV/0!</v>
      </c>
      <c r="F60" s="144" t="e">
        <f t="shared" si="19"/>
        <v>#DIV/0!</v>
      </c>
      <c r="G60" s="144" t="e">
        <f t="shared" si="19"/>
        <v>#DIV/0!</v>
      </c>
      <c r="H60" s="144" t="e">
        <f t="shared" si="19"/>
        <v>#DIV/0!</v>
      </c>
      <c r="I60" s="144" t="e">
        <f t="shared" si="19"/>
        <v>#DIV/0!</v>
      </c>
      <c r="J60" s="144" t="e">
        <f t="shared" si="19"/>
        <v>#DIV/0!</v>
      </c>
      <c r="K60" s="144" t="e">
        <f t="shared" si="19"/>
        <v>#DIV/0!</v>
      </c>
      <c r="L60" s="144" t="e">
        <f t="shared" si="19"/>
        <v>#DIV/0!</v>
      </c>
      <c r="M60" s="144" t="e">
        <f t="shared" si="19"/>
        <v>#DIV/0!</v>
      </c>
      <c r="N60" s="144" t="e">
        <f t="shared" si="19"/>
        <v>#DIV/0!</v>
      </c>
      <c r="O60" s="144" t="e">
        <f>SUM(O51/O7)</f>
        <v>#DIV/0!</v>
      </c>
      <c r="P60" s="144" t="e">
        <f>SUM(P51/P7)</f>
        <v>#DIV/0!</v>
      </c>
      <c r="Q60" s="145"/>
      <c r="R60" s="146"/>
    </row>
    <row r="61" spans="1:18" x14ac:dyDescent="0.25">
      <c r="A61" s="154"/>
      <c r="B61" s="123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5" t="e">
        <f>O52/O8</f>
        <v>#REF!</v>
      </c>
      <c r="P61" s="145" t="e">
        <f>P52/P8</f>
        <v>#REF!</v>
      </c>
      <c r="Q61" s="145"/>
      <c r="R61" s="146"/>
    </row>
    <row r="62" spans="1:18" x14ac:dyDescent="0.25">
      <c r="A62" s="154"/>
      <c r="B62" s="120" t="s">
        <v>5</v>
      </c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5"/>
      <c r="P62" s="145"/>
      <c r="Q62" s="145"/>
      <c r="R62" s="122"/>
    </row>
    <row r="63" spans="1:18" x14ac:dyDescent="0.25">
      <c r="A63" s="154"/>
      <c r="B63" s="125" t="s">
        <v>83</v>
      </c>
      <c r="C63" s="147" t="e">
        <f t="shared" ref="C63:M63" si="20">(C54/C10)</f>
        <v>#DIV/0!</v>
      </c>
      <c r="D63" s="147" t="e">
        <f t="shared" si="20"/>
        <v>#DIV/0!</v>
      </c>
      <c r="E63" s="147" t="e">
        <f t="shared" si="20"/>
        <v>#DIV/0!</v>
      </c>
      <c r="F63" s="147" t="e">
        <f t="shared" si="20"/>
        <v>#DIV/0!</v>
      </c>
      <c r="G63" s="147" t="e">
        <f t="shared" si="20"/>
        <v>#DIV/0!</v>
      </c>
      <c r="H63" s="147" t="e">
        <f t="shared" si="20"/>
        <v>#DIV/0!</v>
      </c>
      <c r="I63" s="147" t="e">
        <f t="shared" si="20"/>
        <v>#DIV/0!</v>
      </c>
      <c r="J63" s="147" t="e">
        <f t="shared" si="20"/>
        <v>#DIV/0!</v>
      </c>
      <c r="K63" s="147" t="e">
        <f t="shared" si="20"/>
        <v>#DIV/0!</v>
      </c>
      <c r="L63" s="147" t="e">
        <f t="shared" si="20"/>
        <v>#DIV/0!</v>
      </c>
      <c r="M63" s="147" t="e">
        <f t="shared" si="20"/>
        <v>#DIV/0!</v>
      </c>
      <c r="N63" s="147" t="e">
        <f>SUM(N35/(N10*31))</f>
        <v>#DIV/0!</v>
      </c>
      <c r="O63" s="148" t="e">
        <f>SUM(O35/(O10*31))</f>
        <v>#DIV/0!</v>
      </c>
      <c r="P63" s="148" t="e">
        <f>SUM(P35/(P10*31))</f>
        <v>#DIV/0!</v>
      </c>
      <c r="Q63" s="148"/>
      <c r="R63" s="149"/>
    </row>
    <row r="65" spans="1:18" x14ac:dyDescent="0.25">
      <c r="A65" s="230" t="s">
        <v>479</v>
      </c>
      <c r="B65" s="128" t="s">
        <v>480</v>
      </c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</row>
    <row r="66" spans="1:18" x14ac:dyDescent="0.25">
      <c r="A66" s="154"/>
      <c r="B66" s="120" t="s">
        <v>456</v>
      </c>
      <c r="C66" s="120">
        <v>0</v>
      </c>
      <c r="D66" s="120">
        <v>0</v>
      </c>
      <c r="E66" s="120">
        <v>0</v>
      </c>
      <c r="F66" s="120">
        <v>0</v>
      </c>
      <c r="G66" s="120">
        <v>0</v>
      </c>
      <c r="H66" s="120">
        <v>0</v>
      </c>
      <c r="I66" s="120">
        <v>0</v>
      </c>
      <c r="J66" s="120">
        <v>0</v>
      </c>
      <c r="K66" s="120">
        <v>0</v>
      </c>
      <c r="L66" s="120">
        <v>0</v>
      </c>
      <c r="M66" s="120">
        <v>0</v>
      </c>
      <c r="N66" s="120">
        <v>0</v>
      </c>
      <c r="O66" s="120">
        <v>0</v>
      </c>
      <c r="P66" s="120">
        <v>0</v>
      </c>
      <c r="Q66" s="106"/>
      <c r="R66" s="133"/>
    </row>
    <row r="67" spans="1:18" x14ac:dyDescent="0.25">
      <c r="A67" s="154"/>
      <c r="B67" s="120" t="s">
        <v>457</v>
      </c>
      <c r="C67" s="120">
        <v>0</v>
      </c>
      <c r="D67" s="120">
        <v>0</v>
      </c>
      <c r="E67" s="120">
        <v>0</v>
      </c>
      <c r="F67" s="120">
        <v>0</v>
      </c>
      <c r="G67" s="120">
        <v>0</v>
      </c>
      <c r="H67" s="120">
        <v>0</v>
      </c>
      <c r="I67" s="120">
        <v>0</v>
      </c>
      <c r="J67" s="120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0</v>
      </c>
      <c r="P67" s="120">
        <v>0</v>
      </c>
      <c r="Q67" s="106"/>
      <c r="R67" s="133"/>
    </row>
    <row r="68" spans="1:18" x14ac:dyDescent="0.25">
      <c r="A68" s="154"/>
      <c r="B68" s="120" t="s">
        <v>458</v>
      </c>
      <c r="C68" s="120">
        <v>0</v>
      </c>
      <c r="D68" s="120">
        <v>0</v>
      </c>
      <c r="E68" s="120">
        <v>0</v>
      </c>
      <c r="F68" s="120">
        <v>0</v>
      </c>
      <c r="G68" s="120">
        <v>0</v>
      </c>
      <c r="H68" s="120">
        <v>0</v>
      </c>
      <c r="I68" s="120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06"/>
      <c r="R68" s="133"/>
    </row>
    <row r="69" spans="1:18" x14ac:dyDescent="0.25">
      <c r="A69" s="154"/>
      <c r="B69" s="120" t="s">
        <v>459</v>
      </c>
      <c r="C69" s="120">
        <v>0</v>
      </c>
      <c r="D69" s="120">
        <v>0</v>
      </c>
      <c r="E69" s="120">
        <v>0</v>
      </c>
      <c r="F69" s="120">
        <v>0</v>
      </c>
      <c r="G69" s="120">
        <v>0</v>
      </c>
      <c r="H69" s="120">
        <v>0</v>
      </c>
      <c r="I69" s="120">
        <v>0</v>
      </c>
      <c r="J69" s="120">
        <v>0</v>
      </c>
      <c r="K69" s="120">
        <v>0</v>
      </c>
      <c r="L69" s="120">
        <v>0</v>
      </c>
      <c r="M69" s="120">
        <v>0</v>
      </c>
      <c r="N69" s="120">
        <v>0</v>
      </c>
      <c r="O69" s="120">
        <v>0</v>
      </c>
      <c r="P69" s="120">
        <v>0</v>
      </c>
      <c r="Q69" s="106"/>
      <c r="R69" s="133"/>
    </row>
    <row r="70" spans="1:18" x14ac:dyDescent="0.25">
      <c r="A70" s="154"/>
      <c r="B70" s="123"/>
      <c r="C70" s="120"/>
      <c r="D70" s="120"/>
      <c r="E70" s="120"/>
      <c r="F70" s="120"/>
      <c r="G70" s="120"/>
      <c r="H70" s="120"/>
      <c r="I70" s="121"/>
      <c r="J70" s="121"/>
      <c r="K70" s="121"/>
      <c r="L70" s="121"/>
      <c r="M70" s="121"/>
      <c r="N70" s="121"/>
      <c r="O70" s="111"/>
      <c r="P70" s="111"/>
      <c r="Q70" s="106"/>
      <c r="R70" s="133"/>
    </row>
    <row r="71" spans="1:18" x14ac:dyDescent="0.25">
      <c r="A71" s="154"/>
      <c r="B71" s="120" t="s">
        <v>5</v>
      </c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Q71" s="122"/>
      <c r="R71" s="133"/>
    </row>
    <row r="72" spans="1:18" x14ac:dyDescent="0.25">
      <c r="A72" s="154"/>
      <c r="B72" s="125" t="s">
        <v>83</v>
      </c>
      <c r="C72" s="126">
        <f t="shared" ref="C72:P72" si="21">SUM(C66:C70)</f>
        <v>0</v>
      </c>
      <c r="D72" s="126">
        <f t="shared" si="21"/>
        <v>0</v>
      </c>
      <c r="E72" s="126">
        <f t="shared" si="21"/>
        <v>0</v>
      </c>
      <c r="F72" s="126">
        <f t="shared" si="21"/>
        <v>0</v>
      </c>
      <c r="G72" s="126">
        <f t="shared" si="21"/>
        <v>0</v>
      </c>
      <c r="H72" s="126">
        <f t="shared" si="21"/>
        <v>0</v>
      </c>
      <c r="I72" s="126">
        <f t="shared" si="21"/>
        <v>0</v>
      </c>
      <c r="J72" s="126">
        <f t="shared" si="21"/>
        <v>0</v>
      </c>
      <c r="K72" s="126">
        <f t="shared" si="21"/>
        <v>0</v>
      </c>
      <c r="L72" s="126">
        <f t="shared" si="21"/>
        <v>0</v>
      </c>
      <c r="M72" s="126">
        <f t="shared" si="21"/>
        <v>0</v>
      </c>
      <c r="N72" s="126">
        <f t="shared" si="21"/>
        <v>0</v>
      </c>
      <c r="O72" s="127">
        <f t="shared" si="21"/>
        <v>0</v>
      </c>
      <c r="P72" s="127">
        <f t="shared" si="21"/>
        <v>0</v>
      </c>
      <c r="Q72" s="127"/>
      <c r="R72" s="127"/>
    </row>
    <row r="73" spans="1:18" x14ac:dyDescent="0.25">
      <c r="Q73" s="122"/>
      <c r="R73" s="122"/>
    </row>
    <row r="74" spans="1:18" x14ac:dyDescent="0.25">
      <c r="A74" s="230" t="s">
        <v>481</v>
      </c>
      <c r="B74" s="128" t="s">
        <v>482</v>
      </c>
      <c r="C74" s="117" t="s">
        <v>444</v>
      </c>
      <c r="D74" s="117" t="s">
        <v>445</v>
      </c>
      <c r="E74" s="117" t="s">
        <v>446</v>
      </c>
      <c r="F74" s="117" t="s">
        <v>447</v>
      </c>
      <c r="G74" s="117" t="s">
        <v>448</v>
      </c>
      <c r="H74" s="117" t="s">
        <v>449</v>
      </c>
      <c r="I74" s="117" t="s">
        <v>450</v>
      </c>
      <c r="J74" s="117" t="s">
        <v>451</v>
      </c>
      <c r="K74" s="117" t="s">
        <v>452</v>
      </c>
      <c r="L74" s="117" t="s">
        <v>453</v>
      </c>
      <c r="M74" s="117" t="s">
        <v>454</v>
      </c>
      <c r="N74" s="117" t="s">
        <v>455</v>
      </c>
      <c r="Q74" s="122"/>
      <c r="R74" s="122"/>
    </row>
    <row r="75" spans="1:18" x14ac:dyDescent="0.25">
      <c r="A75" s="154"/>
      <c r="B75" s="120" t="s">
        <v>470</v>
      </c>
      <c r="C75" s="120">
        <v>0</v>
      </c>
      <c r="D75" s="120">
        <v>0</v>
      </c>
      <c r="E75" s="120">
        <v>0</v>
      </c>
      <c r="F75" s="120">
        <v>0</v>
      </c>
      <c r="G75" s="120">
        <v>0</v>
      </c>
      <c r="H75" s="120">
        <v>0</v>
      </c>
      <c r="I75" s="120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06"/>
      <c r="R75" s="122"/>
    </row>
    <row r="76" spans="1:18" x14ac:dyDescent="0.25">
      <c r="A76" s="154"/>
      <c r="B76" s="120" t="s">
        <v>471</v>
      </c>
      <c r="C76" s="120">
        <v>0</v>
      </c>
      <c r="D76" s="120">
        <v>0</v>
      </c>
      <c r="E76" s="120">
        <v>0</v>
      </c>
      <c r="F76" s="120">
        <v>0</v>
      </c>
      <c r="G76" s="120">
        <v>0</v>
      </c>
      <c r="H76" s="120">
        <v>0</v>
      </c>
      <c r="I76" s="120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120">
        <v>0</v>
      </c>
      <c r="Q76" s="106"/>
      <c r="R76" s="122"/>
    </row>
    <row r="77" spans="1:18" x14ac:dyDescent="0.25">
      <c r="A77" s="154"/>
      <c r="B77" s="120" t="s">
        <v>472</v>
      </c>
      <c r="C77" s="120">
        <v>0</v>
      </c>
      <c r="D77" s="120">
        <v>0</v>
      </c>
      <c r="E77" s="120">
        <v>0</v>
      </c>
      <c r="F77" s="120">
        <v>0</v>
      </c>
      <c r="G77" s="120">
        <v>0</v>
      </c>
      <c r="H77" s="120">
        <v>0</v>
      </c>
      <c r="I77" s="120">
        <v>0</v>
      </c>
      <c r="J77" s="120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120">
        <v>0</v>
      </c>
      <c r="Q77" s="106"/>
      <c r="R77" s="122"/>
    </row>
    <row r="78" spans="1:18" x14ac:dyDescent="0.25">
      <c r="A78" s="154"/>
      <c r="B78" s="120" t="s">
        <v>473</v>
      </c>
      <c r="C78" s="120">
        <v>0</v>
      </c>
      <c r="D78" s="120">
        <v>0</v>
      </c>
      <c r="E78" s="120">
        <v>0</v>
      </c>
      <c r="F78" s="120">
        <v>0</v>
      </c>
      <c r="G78" s="120">
        <v>0</v>
      </c>
      <c r="H78" s="120">
        <v>0</v>
      </c>
      <c r="I78" s="120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06"/>
      <c r="R78" s="122"/>
    </row>
    <row r="79" spans="1:18" x14ac:dyDescent="0.25">
      <c r="A79" s="154"/>
      <c r="B79" s="120" t="s">
        <v>474</v>
      </c>
      <c r="C79" s="120">
        <v>0</v>
      </c>
      <c r="D79" s="120">
        <v>0</v>
      </c>
      <c r="E79" s="120">
        <v>0</v>
      </c>
      <c r="F79" s="120">
        <v>0</v>
      </c>
      <c r="G79" s="120">
        <v>0</v>
      </c>
      <c r="H79" s="120">
        <v>0</v>
      </c>
      <c r="I79" s="120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06"/>
      <c r="R79" s="122"/>
    </row>
    <row r="80" spans="1:18" x14ac:dyDescent="0.25">
      <c r="A80" s="154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Q80" s="122"/>
      <c r="R80" s="122"/>
    </row>
    <row r="81" spans="1:18" x14ac:dyDescent="0.25">
      <c r="A81" s="154"/>
      <c r="B81" s="125" t="s">
        <v>83</v>
      </c>
      <c r="C81" s="126">
        <f t="shared" ref="C81:M81" si="22">SUM(C75:C79)</f>
        <v>0</v>
      </c>
      <c r="D81" s="126">
        <f t="shared" si="22"/>
        <v>0</v>
      </c>
      <c r="E81" s="126">
        <f t="shared" si="22"/>
        <v>0</v>
      </c>
      <c r="F81" s="126">
        <f t="shared" si="22"/>
        <v>0</v>
      </c>
      <c r="G81" s="126">
        <f t="shared" si="22"/>
        <v>0</v>
      </c>
      <c r="H81" s="126">
        <f t="shared" si="22"/>
        <v>0</v>
      </c>
      <c r="I81" s="126">
        <f t="shared" si="22"/>
        <v>0</v>
      </c>
      <c r="J81" s="126">
        <f t="shared" si="22"/>
        <v>0</v>
      </c>
      <c r="K81" s="126">
        <f t="shared" si="22"/>
        <v>0</v>
      </c>
      <c r="L81" s="126">
        <f t="shared" si="22"/>
        <v>0</v>
      </c>
      <c r="M81" s="126">
        <f t="shared" si="22"/>
        <v>0</v>
      </c>
      <c r="N81" s="126">
        <f>SUM(N75:N80)</f>
        <v>0</v>
      </c>
      <c r="O81" s="127">
        <f>SUM(O75:O79)</f>
        <v>0</v>
      </c>
      <c r="P81" s="127">
        <f>SUM(P75:P79)</f>
        <v>0</v>
      </c>
      <c r="Q81" s="130"/>
      <c r="R81" s="130"/>
    </row>
    <row r="82" spans="1:18" x14ac:dyDescent="0.25"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40"/>
      <c r="R82" s="140"/>
    </row>
    <row r="83" spans="1:18" x14ac:dyDescent="0.25">
      <c r="A83" s="230" t="s">
        <v>483</v>
      </c>
      <c r="B83" s="131" t="s">
        <v>484</v>
      </c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2"/>
      <c r="P83" s="142"/>
      <c r="Q83" s="143"/>
      <c r="R83" s="143"/>
    </row>
    <row r="84" spans="1:18" x14ac:dyDescent="0.25">
      <c r="A84" s="154"/>
      <c r="B84" s="120" t="s">
        <v>456</v>
      </c>
      <c r="C84" s="137" t="e">
        <f t="shared" ref="C84:N84" si="23">SUM(C30/C66)</f>
        <v>#DIV/0!</v>
      </c>
      <c r="D84" s="137" t="e">
        <f t="shared" si="23"/>
        <v>#DIV/0!</v>
      </c>
      <c r="E84" s="137" t="e">
        <f t="shared" si="23"/>
        <v>#DIV/0!</v>
      </c>
      <c r="F84" s="137" t="e">
        <f t="shared" si="23"/>
        <v>#DIV/0!</v>
      </c>
      <c r="G84" s="137" t="e">
        <f t="shared" si="23"/>
        <v>#DIV/0!</v>
      </c>
      <c r="H84" s="137" t="e">
        <f t="shared" si="23"/>
        <v>#DIV/0!</v>
      </c>
      <c r="I84" s="137" t="e">
        <f t="shared" si="23"/>
        <v>#DIV/0!</v>
      </c>
      <c r="J84" s="137" t="e">
        <f t="shared" si="23"/>
        <v>#DIV/0!</v>
      </c>
      <c r="K84" s="137" t="e">
        <f t="shared" si="23"/>
        <v>#DIV/0!</v>
      </c>
      <c r="L84" s="137" t="e">
        <f t="shared" si="23"/>
        <v>#DIV/0!</v>
      </c>
      <c r="M84" s="137" t="e">
        <f t="shared" si="23"/>
        <v>#DIV/0!</v>
      </c>
      <c r="N84" s="137" t="e">
        <f t="shared" si="23"/>
        <v>#DIV/0!</v>
      </c>
      <c r="O84" s="150"/>
      <c r="P84" s="150"/>
      <c r="Q84" s="133"/>
      <c r="R84" s="151"/>
    </row>
    <row r="85" spans="1:18" x14ac:dyDescent="0.25">
      <c r="A85" s="154"/>
      <c r="B85" s="120" t="s">
        <v>457</v>
      </c>
      <c r="C85" s="137" t="e">
        <f t="shared" ref="C85:N85" si="24">SUM(C31/C67)</f>
        <v>#DIV/0!</v>
      </c>
      <c r="D85" s="137" t="e">
        <f t="shared" si="24"/>
        <v>#DIV/0!</v>
      </c>
      <c r="E85" s="137" t="e">
        <f t="shared" si="24"/>
        <v>#DIV/0!</v>
      </c>
      <c r="F85" s="137" t="e">
        <f t="shared" si="24"/>
        <v>#DIV/0!</v>
      </c>
      <c r="G85" s="137" t="e">
        <f t="shared" si="24"/>
        <v>#DIV/0!</v>
      </c>
      <c r="H85" s="137" t="e">
        <f t="shared" si="24"/>
        <v>#DIV/0!</v>
      </c>
      <c r="I85" s="137" t="e">
        <f t="shared" si="24"/>
        <v>#DIV/0!</v>
      </c>
      <c r="J85" s="137" t="e">
        <f t="shared" si="24"/>
        <v>#DIV/0!</v>
      </c>
      <c r="K85" s="137" t="e">
        <f t="shared" si="24"/>
        <v>#DIV/0!</v>
      </c>
      <c r="L85" s="137" t="e">
        <f t="shared" si="24"/>
        <v>#DIV/0!</v>
      </c>
      <c r="M85" s="137" t="e">
        <f t="shared" si="24"/>
        <v>#DIV/0!</v>
      </c>
      <c r="N85" s="137" t="e">
        <f t="shared" si="24"/>
        <v>#DIV/0!</v>
      </c>
      <c r="O85" s="137" t="e">
        <f t="shared" ref="O85:P87" si="25">SUM(O31/O67)</f>
        <v>#DIV/0!</v>
      </c>
      <c r="P85" s="137" t="e">
        <f t="shared" si="25"/>
        <v>#DIV/0!</v>
      </c>
      <c r="Q85" s="133"/>
      <c r="R85" s="151"/>
    </row>
    <row r="86" spans="1:18" x14ac:dyDescent="0.25">
      <c r="A86" s="154"/>
      <c r="B86" s="120" t="s">
        <v>458</v>
      </c>
      <c r="C86" s="137" t="e">
        <f t="shared" ref="C86:N86" si="26">SUM(C32/C68)</f>
        <v>#DIV/0!</v>
      </c>
      <c r="D86" s="137" t="e">
        <f t="shared" si="26"/>
        <v>#DIV/0!</v>
      </c>
      <c r="E86" s="137" t="e">
        <f t="shared" si="26"/>
        <v>#DIV/0!</v>
      </c>
      <c r="F86" s="137" t="e">
        <f t="shared" si="26"/>
        <v>#DIV/0!</v>
      </c>
      <c r="G86" s="137" t="e">
        <f t="shared" si="26"/>
        <v>#DIV/0!</v>
      </c>
      <c r="H86" s="137" t="e">
        <f t="shared" si="26"/>
        <v>#DIV/0!</v>
      </c>
      <c r="I86" s="137" t="e">
        <f t="shared" si="26"/>
        <v>#DIV/0!</v>
      </c>
      <c r="J86" s="137" t="e">
        <f t="shared" si="26"/>
        <v>#DIV/0!</v>
      </c>
      <c r="K86" s="137" t="e">
        <f t="shared" si="26"/>
        <v>#DIV/0!</v>
      </c>
      <c r="L86" s="137" t="e">
        <f t="shared" si="26"/>
        <v>#DIV/0!</v>
      </c>
      <c r="M86" s="137" t="e">
        <f t="shared" si="26"/>
        <v>#DIV/0!</v>
      </c>
      <c r="N86" s="137" t="e">
        <f t="shared" si="26"/>
        <v>#DIV/0!</v>
      </c>
      <c r="O86" s="137" t="e">
        <f t="shared" si="25"/>
        <v>#DIV/0!</v>
      </c>
      <c r="P86" s="137" t="e">
        <f t="shared" si="25"/>
        <v>#DIV/0!</v>
      </c>
      <c r="Q86" s="133"/>
      <c r="R86" s="151"/>
    </row>
    <row r="87" spans="1:18" x14ac:dyDescent="0.25">
      <c r="A87" s="154"/>
      <c r="B87" s="120" t="s">
        <v>459</v>
      </c>
      <c r="C87" s="137" t="e">
        <f t="shared" ref="C87:N87" si="27">SUM(C33/C69)</f>
        <v>#DIV/0!</v>
      </c>
      <c r="D87" s="137" t="e">
        <f t="shared" si="27"/>
        <v>#DIV/0!</v>
      </c>
      <c r="E87" s="137" t="e">
        <f t="shared" si="27"/>
        <v>#DIV/0!</v>
      </c>
      <c r="F87" s="137" t="e">
        <f t="shared" si="27"/>
        <v>#DIV/0!</v>
      </c>
      <c r="G87" s="137" t="e">
        <f t="shared" si="27"/>
        <v>#DIV/0!</v>
      </c>
      <c r="H87" s="137" t="e">
        <f t="shared" si="27"/>
        <v>#DIV/0!</v>
      </c>
      <c r="I87" s="137" t="e">
        <f t="shared" si="27"/>
        <v>#DIV/0!</v>
      </c>
      <c r="J87" s="137" t="e">
        <f t="shared" si="27"/>
        <v>#DIV/0!</v>
      </c>
      <c r="K87" s="137" t="e">
        <f t="shared" si="27"/>
        <v>#DIV/0!</v>
      </c>
      <c r="L87" s="137" t="e">
        <f t="shared" si="27"/>
        <v>#DIV/0!</v>
      </c>
      <c r="M87" s="137" t="e">
        <f t="shared" si="27"/>
        <v>#DIV/0!</v>
      </c>
      <c r="N87" s="137" t="e">
        <f t="shared" si="27"/>
        <v>#DIV/0!</v>
      </c>
      <c r="O87" s="137" t="e">
        <f t="shared" si="25"/>
        <v>#DIV/0!</v>
      </c>
      <c r="P87" s="137" t="e">
        <f t="shared" si="25"/>
        <v>#DIV/0!</v>
      </c>
      <c r="Q87" s="133"/>
      <c r="R87" s="151"/>
    </row>
    <row r="88" spans="1:18" x14ac:dyDescent="0.25">
      <c r="A88" s="154"/>
      <c r="B88" s="123"/>
      <c r="C88" s="137"/>
      <c r="D88" s="137"/>
      <c r="E88" s="137"/>
      <c r="F88" s="137"/>
      <c r="G88" s="137"/>
      <c r="H88" s="137"/>
      <c r="I88" s="137"/>
      <c r="J88" s="152"/>
      <c r="K88" s="152"/>
      <c r="L88" s="152"/>
      <c r="M88" s="152"/>
      <c r="N88" s="152"/>
      <c r="O88" s="150"/>
      <c r="P88" s="150"/>
      <c r="Q88" s="133"/>
      <c r="R88" s="151"/>
    </row>
    <row r="89" spans="1:18" x14ac:dyDescent="0.25">
      <c r="A89" s="154"/>
      <c r="B89" s="120" t="s">
        <v>5</v>
      </c>
      <c r="C89" s="137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0"/>
      <c r="P89" s="150"/>
      <c r="Q89" s="133"/>
      <c r="R89" s="133"/>
    </row>
    <row r="90" spans="1:18" x14ac:dyDescent="0.25">
      <c r="A90" s="154"/>
      <c r="B90" s="125" t="s">
        <v>83</v>
      </c>
      <c r="C90" s="138" t="e">
        <f t="shared" ref="C90:N90" si="28">C35/C72</f>
        <v>#DIV/0!</v>
      </c>
      <c r="D90" s="138" t="e">
        <f t="shared" si="28"/>
        <v>#DIV/0!</v>
      </c>
      <c r="E90" s="138" t="e">
        <f t="shared" si="28"/>
        <v>#DIV/0!</v>
      </c>
      <c r="F90" s="138" t="e">
        <f t="shared" si="28"/>
        <v>#DIV/0!</v>
      </c>
      <c r="G90" s="138" t="e">
        <f t="shared" si="28"/>
        <v>#DIV/0!</v>
      </c>
      <c r="H90" s="138" t="e">
        <f t="shared" si="28"/>
        <v>#DIV/0!</v>
      </c>
      <c r="I90" s="138" t="e">
        <f t="shared" si="28"/>
        <v>#DIV/0!</v>
      </c>
      <c r="J90" s="138" t="e">
        <f t="shared" si="28"/>
        <v>#DIV/0!</v>
      </c>
      <c r="K90" s="138" t="e">
        <f t="shared" si="28"/>
        <v>#DIV/0!</v>
      </c>
      <c r="L90" s="138" t="e">
        <f t="shared" si="28"/>
        <v>#DIV/0!</v>
      </c>
      <c r="M90" s="138" t="e">
        <f t="shared" si="28"/>
        <v>#DIV/0!</v>
      </c>
      <c r="N90" s="138" t="e">
        <f t="shared" si="28"/>
        <v>#DIV/0!</v>
      </c>
      <c r="O90" s="153"/>
      <c r="P90" s="153"/>
      <c r="Q90" s="134"/>
      <c r="R90" s="134"/>
    </row>
    <row r="91" spans="1:18" x14ac:dyDescent="0.25">
      <c r="A91" s="154"/>
      <c r="B91" s="231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2"/>
      <c r="P91" s="142"/>
      <c r="Q91" s="143"/>
      <c r="R91" s="143"/>
    </row>
    <row r="92" spans="1:18" x14ac:dyDescent="0.25">
      <c r="A92" s="230" t="s">
        <v>485</v>
      </c>
      <c r="B92" s="128" t="s">
        <v>486</v>
      </c>
      <c r="C92" s="136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Q92" s="122"/>
      <c r="R92" s="122"/>
    </row>
    <row r="93" spans="1:18" x14ac:dyDescent="0.25">
      <c r="A93" s="154"/>
      <c r="B93" s="120" t="s">
        <v>470</v>
      </c>
      <c r="C93" s="137" t="e">
        <f t="shared" ref="C93:P93" si="29">SUM(C39/C75)</f>
        <v>#DIV/0!</v>
      </c>
      <c r="D93" s="137" t="e">
        <f t="shared" si="29"/>
        <v>#DIV/0!</v>
      </c>
      <c r="E93" s="137" t="e">
        <f t="shared" si="29"/>
        <v>#DIV/0!</v>
      </c>
      <c r="F93" s="137" t="e">
        <f t="shared" si="29"/>
        <v>#DIV/0!</v>
      </c>
      <c r="G93" s="137" t="e">
        <f t="shared" si="29"/>
        <v>#DIV/0!</v>
      </c>
      <c r="H93" s="137" t="e">
        <f t="shared" si="29"/>
        <v>#DIV/0!</v>
      </c>
      <c r="I93" s="137" t="e">
        <f t="shared" si="29"/>
        <v>#DIV/0!</v>
      </c>
      <c r="J93" s="137" t="e">
        <f t="shared" si="29"/>
        <v>#DIV/0!</v>
      </c>
      <c r="K93" s="137" t="e">
        <f t="shared" si="29"/>
        <v>#DIV/0!</v>
      </c>
      <c r="L93" s="137" t="e">
        <f t="shared" si="29"/>
        <v>#DIV/0!</v>
      </c>
      <c r="M93" s="137" t="e">
        <f t="shared" si="29"/>
        <v>#DIV/0!</v>
      </c>
      <c r="N93" s="137" t="e">
        <f t="shared" si="29"/>
        <v>#DIV/0!</v>
      </c>
      <c r="O93" s="137" t="e">
        <f t="shared" si="29"/>
        <v>#DIV/0!</v>
      </c>
      <c r="P93" s="137" t="e">
        <f t="shared" si="29"/>
        <v>#DIV/0!</v>
      </c>
      <c r="Q93" s="133"/>
      <c r="R93" s="151"/>
    </row>
    <row r="94" spans="1:18" x14ac:dyDescent="0.25">
      <c r="A94" s="154"/>
      <c r="B94" s="120" t="s">
        <v>487</v>
      </c>
      <c r="C94" s="137" t="e">
        <f t="shared" ref="C94:P94" si="30">SUM(C40/C76)</f>
        <v>#DIV/0!</v>
      </c>
      <c r="D94" s="137" t="e">
        <f t="shared" si="30"/>
        <v>#DIV/0!</v>
      </c>
      <c r="E94" s="137" t="e">
        <f t="shared" si="30"/>
        <v>#DIV/0!</v>
      </c>
      <c r="F94" s="137" t="e">
        <f t="shared" si="30"/>
        <v>#DIV/0!</v>
      </c>
      <c r="G94" s="137" t="e">
        <f t="shared" si="30"/>
        <v>#DIV/0!</v>
      </c>
      <c r="H94" s="137" t="e">
        <f t="shared" si="30"/>
        <v>#DIV/0!</v>
      </c>
      <c r="I94" s="137" t="e">
        <f t="shared" si="30"/>
        <v>#DIV/0!</v>
      </c>
      <c r="J94" s="137" t="e">
        <f t="shared" si="30"/>
        <v>#DIV/0!</v>
      </c>
      <c r="K94" s="137" t="e">
        <f t="shared" si="30"/>
        <v>#DIV/0!</v>
      </c>
      <c r="L94" s="137" t="e">
        <f t="shared" si="30"/>
        <v>#DIV/0!</v>
      </c>
      <c r="M94" s="137" t="e">
        <f t="shared" si="30"/>
        <v>#DIV/0!</v>
      </c>
      <c r="N94" s="137" t="e">
        <f t="shared" si="30"/>
        <v>#DIV/0!</v>
      </c>
      <c r="O94" s="137" t="e">
        <f t="shared" si="30"/>
        <v>#DIV/0!</v>
      </c>
      <c r="P94" s="137" t="e">
        <f t="shared" si="30"/>
        <v>#DIV/0!</v>
      </c>
      <c r="Q94" s="133"/>
      <c r="R94" s="151"/>
    </row>
    <row r="95" spans="1:18" x14ac:dyDescent="0.25">
      <c r="A95" s="154"/>
      <c r="B95" s="120" t="s">
        <v>472</v>
      </c>
      <c r="C95" s="137" t="e">
        <f t="shared" ref="C95:P95" si="31">SUM(C41/C77)</f>
        <v>#DIV/0!</v>
      </c>
      <c r="D95" s="137" t="e">
        <f t="shared" si="31"/>
        <v>#DIV/0!</v>
      </c>
      <c r="E95" s="137" t="e">
        <f t="shared" si="31"/>
        <v>#DIV/0!</v>
      </c>
      <c r="F95" s="137" t="e">
        <f t="shared" si="31"/>
        <v>#DIV/0!</v>
      </c>
      <c r="G95" s="137" t="e">
        <f t="shared" si="31"/>
        <v>#DIV/0!</v>
      </c>
      <c r="H95" s="137" t="e">
        <f t="shared" si="31"/>
        <v>#DIV/0!</v>
      </c>
      <c r="I95" s="137" t="e">
        <f t="shared" si="31"/>
        <v>#DIV/0!</v>
      </c>
      <c r="J95" s="137" t="e">
        <f t="shared" si="31"/>
        <v>#DIV/0!</v>
      </c>
      <c r="K95" s="137" t="e">
        <f t="shared" si="31"/>
        <v>#DIV/0!</v>
      </c>
      <c r="L95" s="137" t="e">
        <f t="shared" si="31"/>
        <v>#DIV/0!</v>
      </c>
      <c r="M95" s="137" t="e">
        <f t="shared" si="31"/>
        <v>#DIV/0!</v>
      </c>
      <c r="N95" s="137" t="e">
        <f t="shared" si="31"/>
        <v>#DIV/0!</v>
      </c>
      <c r="O95" s="137" t="e">
        <f t="shared" si="31"/>
        <v>#DIV/0!</v>
      </c>
      <c r="P95" s="137" t="e">
        <f t="shared" si="31"/>
        <v>#DIV/0!</v>
      </c>
      <c r="Q95" s="133"/>
      <c r="R95" s="151"/>
    </row>
    <row r="96" spans="1:18" x14ac:dyDescent="0.25">
      <c r="A96" s="154"/>
      <c r="B96" s="120" t="s">
        <v>473</v>
      </c>
      <c r="C96" s="137" t="e">
        <f t="shared" ref="C96:P96" si="32">SUM(C42/C78)</f>
        <v>#DIV/0!</v>
      </c>
      <c r="D96" s="137" t="e">
        <f t="shared" si="32"/>
        <v>#DIV/0!</v>
      </c>
      <c r="E96" s="137" t="e">
        <f t="shared" si="32"/>
        <v>#DIV/0!</v>
      </c>
      <c r="F96" s="137" t="e">
        <f t="shared" si="32"/>
        <v>#DIV/0!</v>
      </c>
      <c r="G96" s="137" t="e">
        <f t="shared" si="32"/>
        <v>#DIV/0!</v>
      </c>
      <c r="H96" s="137" t="e">
        <f t="shared" si="32"/>
        <v>#DIV/0!</v>
      </c>
      <c r="I96" s="137" t="e">
        <f t="shared" si="32"/>
        <v>#DIV/0!</v>
      </c>
      <c r="J96" s="137" t="e">
        <f t="shared" si="32"/>
        <v>#DIV/0!</v>
      </c>
      <c r="K96" s="137" t="e">
        <f t="shared" si="32"/>
        <v>#DIV/0!</v>
      </c>
      <c r="L96" s="137" t="e">
        <f t="shared" si="32"/>
        <v>#DIV/0!</v>
      </c>
      <c r="M96" s="137" t="e">
        <f t="shared" si="32"/>
        <v>#DIV/0!</v>
      </c>
      <c r="N96" s="137" t="e">
        <f t="shared" si="32"/>
        <v>#DIV/0!</v>
      </c>
      <c r="O96" s="137" t="e">
        <f t="shared" si="32"/>
        <v>#DIV/0!</v>
      </c>
      <c r="P96" s="137" t="e">
        <f t="shared" si="32"/>
        <v>#DIV/0!</v>
      </c>
      <c r="Q96" s="133"/>
      <c r="R96" s="151"/>
    </row>
    <row r="97" spans="1:18" x14ac:dyDescent="0.25">
      <c r="A97" s="154"/>
      <c r="B97" s="120" t="s">
        <v>474</v>
      </c>
      <c r="C97" s="137" t="e">
        <f t="shared" ref="C97:P97" si="33">SUM(C43/C79)</f>
        <v>#DIV/0!</v>
      </c>
      <c r="D97" s="137" t="e">
        <f t="shared" si="33"/>
        <v>#DIV/0!</v>
      </c>
      <c r="E97" s="137" t="e">
        <f t="shared" si="33"/>
        <v>#DIV/0!</v>
      </c>
      <c r="F97" s="137" t="e">
        <f t="shared" si="33"/>
        <v>#DIV/0!</v>
      </c>
      <c r="G97" s="137" t="e">
        <f t="shared" si="33"/>
        <v>#DIV/0!</v>
      </c>
      <c r="H97" s="137" t="e">
        <f t="shared" si="33"/>
        <v>#DIV/0!</v>
      </c>
      <c r="I97" s="137" t="e">
        <f t="shared" si="33"/>
        <v>#DIV/0!</v>
      </c>
      <c r="J97" s="137" t="e">
        <f t="shared" si="33"/>
        <v>#DIV/0!</v>
      </c>
      <c r="K97" s="137" t="e">
        <f t="shared" si="33"/>
        <v>#DIV/0!</v>
      </c>
      <c r="L97" s="137" t="e">
        <f t="shared" si="33"/>
        <v>#DIV/0!</v>
      </c>
      <c r="M97" s="137" t="e">
        <f t="shared" si="33"/>
        <v>#DIV/0!</v>
      </c>
      <c r="N97" s="137" t="e">
        <f t="shared" si="33"/>
        <v>#DIV/0!</v>
      </c>
      <c r="O97" s="137" t="e">
        <f t="shared" si="33"/>
        <v>#DIV/0!</v>
      </c>
      <c r="P97" s="137" t="e">
        <f t="shared" si="33"/>
        <v>#DIV/0!</v>
      </c>
      <c r="Q97" s="133"/>
      <c r="R97" s="151"/>
    </row>
    <row r="98" spans="1:18" x14ac:dyDescent="0.25">
      <c r="A98" s="154"/>
      <c r="B98" s="120"/>
      <c r="C98" s="137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0"/>
      <c r="P98" s="150"/>
      <c r="Q98" s="133"/>
      <c r="R98" s="133"/>
    </row>
    <row r="99" spans="1:18" x14ac:dyDescent="0.25">
      <c r="A99" s="154"/>
      <c r="B99" s="125" t="s">
        <v>83</v>
      </c>
      <c r="C99" s="138" t="e">
        <f t="shared" ref="C99:P99" si="34">C45/C81</f>
        <v>#DIV/0!</v>
      </c>
      <c r="D99" s="138" t="e">
        <f t="shared" si="34"/>
        <v>#DIV/0!</v>
      </c>
      <c r="E99" s="138" t="e">
        <f t="shared" si="34"/>
        <v>#DIV/0!</v>
      </c>
      <c r="F99" s="138" t="e">
        <f t="shared" si="34"/>
        <v>#DIV/0!</v>
      </c>
      <c r="G99" s="138" t="e">
        <f t="shared" si="34"/>
        <v>#DIV/0!</v>
      </c>
      <c r="H99" s="138" t="e">
        <f t="shared" si="34"/>
        <v>#DIV/0!</v>
      </c>
      <c r="I99" s="138" t="e">
        <f t="shared" si="34"/>
        <v>#DIV/0!</v>
      </c>
      <c r="J99" s="138" t="e">
        <f t="shared" si="34"/>
        <v>#DIV/0!</v>
      </c>
      <c r="K99" s="138" t="e">
        <f t="shared" si="34"/>
        <v>#DIV/0!</v>
      </c>
      <c r="L99" s="138" t="e">
        <f t="shared" si="34"/>
        <v>#DIV/0!</v>
      </c>
      <c r="M99" s="138" t="e">
        <f t="shared" si="34"/>
        <v>#DIV/0!</v>
      </c>
      <c r="N99" s="138" t="e">
        <f t="shared" si="34"/>
        <v>#DIV/0!</v>
      </c>
      <c r="O99" s="138" t="e">
        <f t="shared" si="34"/>
        <v>#DIV/0!</v>
      </c>
      <c r="P99" s="138" t="e">
        <f t="shared" si="34"/>
        <v>#DIV/0!</v>
      </c>
      <c r="Q99" s="153"/>
      <c r="R99" s="153"/>
    </row>
    <row r="101" spans="1:18" x14ac:dyDescent="0.25">
      <c r="A101" s="230" t="s">
        <v>488</v>
      </c>
      <c r="B101" s="128" t="s">
        <v>489</v>
      </c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</row>
    <row r="102" spans="1:18" x14ac:dyDescent="0.25">
      <c r="A102" s="154"/>
      <c r="B102" s="120" t="s">
        <v>456</v>
      </c>
      <c r="C102" s="120">
        <v>0</v>
      </c>
      <c r="D102" s="120">
        <v>0</v>
      </c>
      <c r="E102" s="120">
        <v>0</v>
      </c>
      <c r="F102" s="120">
        <v>0</v>
      </c>
      <c r="G102" s="120">
        <v>0</v>
      </c>
      <c r="H102" s="120">
        <v>0</v>
      </c>
      <c r="I102" s="120">
        <v>0</v>
      </c>
      <c r="J102" s="120">
        <v>0</v>
      </c>
      <c r="K102" s="120">
        <v>0</v>
      </c>
      <c r="L102" s="120">
        <v>0</v>
      </c>
      <c r="M102" s="120">
        <v>0</v>
      </c>
      <c r="N102" s="120">
        <v>0</v>
      </c>
      <c r="O102" s="120">
        <v>0</v>
      </c>
      <c r="P102" s="120">
        <v>0</v>
      </c>
      <c r="Q102" s="124"/>
      <c r="R102" s="124"/>
    </row>
    <row r="103" spans="1:18" x14ac:dyDescent="0.25">
      <c r="A103" s="154"/>
      <c r="B103" s="120" t="s">
        <v>457</v>
      </c>
      <c r="C103" s="120">
        <v>0</v>
      </c>
      <c r="D103" s="120">
        <v>0</v>
      </c>
      <c r="E103" s="120">
        <v>0</v>
      </c>
      <c r="F103" s="120">
        <v>0</v>
      </c>
      <c r="G103" s="120">
        <v>0</v>
      </c>
      <c r="H103" s="120">
        <v>0</v>
      </c>
      <c r="I103" s="120">
        <v>0</v>
      </c>
      <c r="J103" s="120">
        <v>0</v>
      </c>
      <c r="K103" s="120">
        <v>0</v>
      </c>
      <c r="L103" s="120">
        <v>0</v>
      </c>
      <c r="M103" s="120">
        <v>0</v>
      </c>
      <c r="N103" s="120">
        <v>0</v>
      </c>
      <c r="O103" s="120">
        <v>0</v>
      </c>
      <c r="P103" s="120">
        <v>0</v>
      </c>
      <c r="Q103" s="124"/>
      <c r="R103" s="124"/>
    </row>
    <row r="104" spans="1:18" x14ac:dyDescent="0.25">
      <c r="A104" s="154"/>
      <c r="B104" s="120" t="s">
        <v>458</v>
      </c>
      <c r="C104" s="120">
        <v>0</v>
      </c>
      <c r="D104" s="120">
        <v>0</v>
      </c>
      <c r="E104" s="120">
        <v>0</v>
      </c>
      <c r="F104" s="120">
        <v>0</v>
      </c>
      <c r="G104" s="120">
        <v>0</v>
      </c>
      <c r="H104" s="120">
        <v>0</v>
      </c>
      <c r="I104" s="120">
        <v>0</v>
      </c>
      <c r="J104" s="120">
        <v>0</v>
      </c>
      <c r="K104" s="120">
        <v>0</v>
      </c>
      <c r="L104" s="120">
        <v>0</v>
      </c>
      <c r="M104" s="120">
        <v>0</v>
      </c>
      <c r="N104" s="120">
        <v>0</v>
      </c>
      <c r="O104" s="120">
        <v>0</v>
      </c>
      <c r="P104" s="120">
        <v>0</v>
      </c>
      <c r="Q104" s="124"/>
      <c r="R104" s="124"/>
    </row>
    <row r="105" spans="1:18" x14ac:dyDescent="0.25">
      <c r="A105" s="154"/>
      <c r="B105" s="120" t="s">
        <v>459</v>
      </c>
      <c r="C105" s="120">
        <v>0</v>
      </c>
      <c r="D105" s="120">
        <v>0</v>
      </c>
      <c r="E105" s="120">
        <v>0</v>
      </c>
      <c r="F105" s="120">
        <v>0</v>
      </c>
      <c r="G105" s="120">
        <v>0</v>
      </c>
      <c r="H105" s="120">
        <v>0</v>
      </c>
      <c r="I105" s="120">
        <v>0</v>
      </c>
      <c r="J105" s="120">
        <v>0</v>
      </c>
      <c r="K105" s="120">
        <v>0</v>
      </c>
      <c r="L105" s="120">
        <v>0</v>
      </c>
      <c r="M105" s="120">
        <v>0</v>
      </c>
      <c r="N105" s="120">
        <v>0</v>
      </c>
      <c r="O105" s="120">
        <v>0</v>
      </c>
      <c r="P105" s="120">
        <v>0</v>
      </c>
      <c r="Q105" s="124"/>
      <c r="R105" s="124"/>
    </row>
    <row r="106" spans="1:18" x14ac:dyDescent="0.25">
      <c r="A106" s="154"/>
      <c r="B106" s="120" t="s">
        <v>5</v>
      </c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Q106" s="122"/>
      <c r="R106" s="133"/>
    </row>
    <row r="107" spans="1:18" x14ac:dyDescent="0.25">
      <c r="A107" s="154"/>
      <c r="B107" s="125" t="s">
        <v>83</v>
      </c>
      <c r="C107" s="126">
        <f t="shared" ref="C107:P107" si="35">SUM(C102:C105)</f>
        <v>0</v>
      </c>
      <c r="D107" s="126">
        <f t="shared" si="35"/>
        <v>0</v>
      </c>
      <c r="E107" s="126">
        <f t="shared" si="35"/>
        <v>0</v>
      </c>
      <c r="F107" s="126">
        <f t="shared" si="35"/>
        <v>0</v>
      </c>
      <c r="G107" s="126">
        <f t="shared" si="35"/>
        <v>0</v>
      </c>
      <c r="H107" s="126">
        <f t="shared" si="35"/>
        <v>0</v>
      </c>
      <c r="I107" s="126">
        <f t="shared" si="35"/>
        <v>0</v>
      </c>
      <c r="J107" s="126">
        <f t="shared" si="35"/>
        <v>0</v>
      </c>
      <c r="K107" s="126">
        <f t="shared" si="35"/>
        <v>0</v>
      </c>
      <c r="L107" s="126">
        <f t="shared" si="35"/>
        <v>0</v>
      </c>
      <c r="M107" s="126">
        <f t="shared" si="35"/>
        <v>0</v>
      </c>
      <c r="N107" s="126">
        <f t="shared" si="35"/>
        <v>0</v>
      </c>
      <c r="O107" s="127">
        <f t="shared" si="35"/>
        <v>0</v>
      </c>
      <c r="P107" s="127">
        <f t="shared" si="35"/>
        <v>0</v>
      </c>
      <c r="Q107" s="127"/>
      <c r="R107" s="134"/>
    </row>
    <row r="108" spans="1:18" x14ac:dyDescent="0.25">
      <c r="A108" s="188"/>
      <c r="B108" s="155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27"/>
      <c r="P108" s="127"/>
      <c r="Q108" s="127"/>
      <c r="R108" s="134"/>
    </row>
    <row r="109" spans="1:18" x14ac:dyDescent="0.25">
      <c r="A109" s="230" t="s">
        <v>490</v>
      </c>
      <c r="B109" s="128" t="s">
        <v>491</v>
      </c>
      <c r="C109" s="117" t="s">
        <v>444</v>
      </c>
      <c r="D109" s="117" t="s">
        <v>445</v>
      </c>
      <c r="E109" s="117" t="s">
        <v>446</v>
      </c>
      <c r="F109" s="117" t="s">
        <v>447</v>
      </c>
      <c r="G109" s="117" t="s">
        <v>448</v>
      </c>
      <c r="H109" s="117" t="s">
        <v>449</v>
      </c>
      <c r="I109" s="117" t="s">
        <v>450</v>
      </c>
      <c r="J109" s="117" t="s">
        <v>451</v>
      </c>
      <c r="K109" s="117" t="s">
        <v>452</v>
      </c>
      <c r="L109" s="117" t="s">
        <v>453</v>
      </c>
      <c r="M109" s="117" t="s">
        <v>454</v>
      </c>
      <c r="N109" s="117" t="s">
        <v>455</v>
      </c>
      <c r="O109" s="142"/>
      <c r="P109" s="142"/>
      <c r="Q109" s="143"/>
      <c r="R109" s="143"/>
    </row>
    <row r="110" spans="1:18" x14ac:dyDescent="0.25">
      <c r="A110" s="154"/>
      <c r="B110" s="120" t="s">
        <v>470</v>
      </c>
      <c r="C110" s="120">
        <v>0</v>
      </c>
      <c r="D110" s="120">
        <v>0</v>
      </c>
      <c r="E110" s="120">
        <v>0</v>
      </c>
      <c r="F110" s="120">
        <v>0</v>
      </c>
      <c r="G110" s="120">
        <v>0</v>
      </c>
      <c r="H110" s="120">
        <v>0</v>
      </c>
      <c r="I110" s="120">
        <v>0</v>
      </c>
      <c r="J110" s="120">
        <v>0</v>
      </c>
      <c r="K110" s="120">
        <v>0</v>
      </c>
      <c r="L110" s="120">
        <v>0</v>
      </c>
      <c r="M110" s="120">
        <v>0</v>
      </c>
      <c r="N110" s="120">
        <v>0</v>
      </c>
      <c r="O110" s="120">
        <v>0</v>
      </c>
      <c r="P110" s="120">
        <v>0</v>
      </c>
      <c r="Q110" s="124"/>
      <c r="R110" s="124"/>
    </row>
    <row r="111" spans="1:18" x14ac:dyDescent="0.25">
      <c r="A111" s="154"/>
      <c r="B111" s="120" t="s">
        <v>471</v>
      </c>
      <c r="C111" s="120">
        <v>0</v>
      </c>
      <c r="D111" s="120">
        <v>0</v>
      </c>
      <c r="E111" s="120">
        <v>0</v>
      </c>
      <c r="F111" s="120">
        <v>0</v>
      </c>
      <c r="G111" s="120">
        <v>0</v>
      </c>
      <c r="H111" s="120">
        <v>0</v>
      </c>
      <c r="I111" s="120">
        <v>0</v>
      </c>
      <c r="J111" s="120">
        <v>0</v>
      </c>
      <c r="K111" s="120">
        <v>0</v>
      </c>
      <c r="L111" s="120">
        <v>0</v>
      </c>
      <c r="M111" s="120">
        <v>0</v>
      </c>
      <c r="N111" s="120">
        <v>0</v>
      </c>
      <c r="O111" s="120">
        <v>0</v>
      </c>
      <c r="P111" s="120">
        <v>0</v>
      </c>
      <c r="Q111" s="124"/>
      <c r="R111" s="124"/>
    </row>
    <row r="112" spans="1:18" x14ac:dyDescent="0.25">
      <c r="A112" s="154"/>
      <c r="B112" s="120" t="s">
        <v>472</v>
      </c>
      <c r="C112" s="120">
        <v>0</v>
      </c>
      <c r="D112" s="120">
        <v>0</v>
      </c>
      <c r="E112" s="120">
        <v>0</v>
      </c>
      <c r="F112" s="120">
        <v>0</v>
      </c>
      <c r="G112" s="120">
        <v>0</v>
      </c>
      <c r="H112" s="120">
        <v>0</v>
      </c>
      <c r="I112" s="120">
        <v>0</v>
      </c>
      <c r="J112" s="120">
        <v>0</v>
      </c>
      <c r="K112" s="120">
        <v>0</v>
      </c>
      <c r="L112" s="120">
        <v>0</v>
      </c>
      <c r="M112" s="120">
        <v>0</v>
      </c>
      <c r="N112" s="120">
        <v>0</v>
      </c>
      <c r="O112" s="120">
        <v>0</v>
      </c>
      <c r="P112" s="120">
        <v>0</v>
      </c>
      <c r="Q112" s="124"/>
      <c r="R112" s="124"/>
    </row>
    <row r="113" spans="1:18" x14ac:dyDescent="0.25">
      <c r="A113" s="154"/>
      <c r="B113" s="120" t="s">
        <v>473</v>
      </c>
      <c r="C113" s="120">
        <v>0</v>
      </c>
      <c r="D113" s="120">
        <v>0</v>
      </c>
      <c r="E113" s="120">
        <v>0</v>
      </c>
      <c r="F113" s="120">
        <v>0</v>
      </c>
      <c r="G113" s="120">
        <v>0</v>
      </c>
      <c r="H113" s="120">
        <v>0</v>
      </c>
      <c r="I113" s="120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4"/>
      <c r="R113" s="124"/>
    </row>
    <row r="114" spans="1:18" x14ac:dyDescent="0.25">
      <c r="A114" s="154"/>
      <c r="B114" s="120" t="s">
        <v>492</v>
      </c>
      <c r="C114" s="120">
        <v>0</v>
      </c>
      <c r="D114" s="120">
        <v>0</v>
      </c>
      <c r="E114" s="120">
        <v>0</v>
      </c>
      <c r="F114" s="120">
        <v>0</v>
      </c>
      <c r="G114" s="120">
        <v>0</v>
      </c>
      <c r="H114" s="120">
        <v>0</v>
      </c>
      <c r="I114" s="120">
        <v>0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4"/>
      <c r="R114" s="124"/>
    </row>
    <row r="115" spans="1:18" x14ac:dyDescent="0.25">
      <c r="A115" s="154"/>
      <c r="B115" s="120" t="s">
        <v>474</v>
      </c>
      <c r="C115" s="120">
        <v>0</v>
      </c>
      <c r="D115" s="120">
        <v>0</v>
      </c>
      <c r="E115" s="120">
        <v>0</v>
      </c>
      <c r="F115" s="120">
        <v>0</v>
      </c>
      <c r="G115" s="120">
        <v>0</v>
      </c>
      <c r="H115" s="120">
        <v>0</v>
      </c>
      <c r="I115" s="120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4"/>
      <c r="R115" s="124"/>
    </row>
    <row r="116" spans="1:18" x14ac:dyDescent="0.25">
      <c r="A116" s="154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Q116" s="122"/>
      <c r="R116" s="133"/>
    </row>
    <row r="117" spans="1:18" x14ac:dyDescent="0.25">
      <c r="A117" s="154"/>
      <c r="B117" s="125" t="s">
        <v>83</v>
      </c>
      <c r="C117" s="126">
        <f t="shared" ref="C117:P117" si="36">SUM(C110:C115)</f>
        <v>0</v>
      </c>
      <c r="D117" s="126">
        <f t="shared" si="36"/>
        <v>0</v>
      </c>
      <c r="E117" s="126">
        <f t="shared" si="36"/>
        <v>0</v>
      </c>
      <c r="F117" s="126">
        <f t="shared" si="36"/>
        <v>0</v>
      </c>
      <c r="G117" s="126">
        <f t="shared" si="36"/>
        <v>0</v>
      </c>
      <c r="H117" s="126">
        <f t="shared" si="36"/>
        <v>0</v>
      </c>
      <c r="I117" s="126">
        <f t="shared" si="36"/>
        <v>0</v>
      </c>
      <c r="J117" s="126">
        <f t="shared" si="36"/>
        <v>0</v>
      </c>
      <c r="K117" s="126">
        <f t="shared" si="36"/>
        <v>0</v>
      </c>
      <c r="L117" s="126">
        <f t="shared" si="36"/>
        <v>0</v>
      </c>
      <c r="M117" s="126">
        <f t="shared" si="36"/>
        <v>0</v>
      </c>
      <c r="N117" s="126">
        <f t="shared" si="36"/>
        <v>0</v>
      </c>
      <c r="O117" s="127">
        <f t="shared" si="36"/>
        <v>0</v>
      </c>
      <c r="P117" s="127">
        <f t="shared" si="36"/>
        <v>0</v>
      </c>
      <c r="Q117" s="130"/>
      <c r="R117" s="134"/>
    </row>
    <row r="118" spans="1:18" x14ac:dyDescent="0.25">
      <c r="A118" s="154"/>
      <c r="B118" s="155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27"/>
      <c r="P118" s="127"/>
      <c r="Q118" s="130"/>
      <c r="R118" s="134"/>
    </row>
    <row r="119" spans="1:18" x14ac:dyDescent="0.25">
      <c r="A119" s="154"/>
      <c r="B119" s="157" t="s">
        <v>493</v>
      </c>
      <c r="C119" s="227" t="e">
        <f t="shared" ref="C119:P119" si="37">(C72/C26)*100</f>
        <v>#DIV/0!</v>
      </c>
      <c r="D119" s="227" t="e">
        <f t="shared" si="37"/>
        <v>#DIV/0!</v>
      </c>
      <c r="E119" s="227" t="e">
        <f t="shared" si="37"/>
        <v>#DIV/0!</v>
      </c>
      <c r="F119" s="227" t="e">
        <f t="shared" si="37"/>
        <v>#DIV/0!</v>
      </c>
      <c r="G119" s="227" t="e">
        <f t="shared" si="37"/>
        <v>#DIV/0!</v>
      </c>
      <c r="H119" s="227" t="e">
        <f t="shared" si="37"/>
        <v>#DIV/0!</v>
      </c>
      <c r="I119" s="227" t="e">
        <f t="shared" si="37"/>
        <v>#DIV/0!</v>
      </c>
      <c r="J119" s="227" t="e">
        <f t="shared" si="37"/>
        <v>#DIV/0!</v>
      </c>
      <c r="K119" s="227" t="e">
        <f t="shared" si="37"/>
        <v>#DIV/0!</v>
      </c>
      <c r="L119" s="227" t="e">
        <f t="shared" si="37"/>
        <v>#DIV/0!</v>
      </c>
      <c r="M119" s="227" t="e">
        <f t="shared" si="37"/>
        <v>#DIV/0!</v>
      </c>
      <c r="N119" s="227" t="e">
        <f t="shared" si="37"/>
        <v>#DIV/0!</v>
      </c>
      <c r="O119" s="158" t="e">
        <f t="shared" si="37"/>
        <v>#DIV/0!</v>
      </c>
      <c r="P119" s="158" t="e">
        <f t="shared" si="37"/>
        <v>#DIV/0!</v>
      </c>
      <c r="Q119" s="130"/>
      <c r="R119" s="134"/>
    </row>
    <row r="120" spans="1:18" x14ac:dyDescent="0.25">
      <c r="Q120" s="122"/>
      <c r="R120" s="122"/>
    </row>
    <row r="121" spans="1:18" x14ac:dyDescent="0.25">
      <c r="A121" s="230" t="s">
        <v>494</v>
      </c>
      <c r="B121" s="128" t="s">
        <v>495</v>
      </c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Q121" s="122"/>
      <c r="R121" s="122"/>
    </row>
    <row r="122" spans="1:18" x14ac:dyDescent="0.25">
      <c r="A122" s="154"/>
      <c r="B122" s="120" t="s">
        <v>456</v>
      </c>
      <c r="C122" s="120">
        <v>0</v>
      </c>
      <c r="D122" s="120">
        <v>0</v>
      </c>
      <c r="E122" s="120">
        <v>0</v>
      </c>
      <c r="F122" s="120">
        <v>0</v>
      </c>
      <c r="G122" s="120">
        <v>0</v>
      </c>
      <c r="H122" s="120">
        <v>0</v>
      </c>
      <c r="I122" s="120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  <c r="O122" s="120">
        <v>0</v>
      </c>
      <c r="P122" s="120">
        <v>0</v>
      </c>
      <c r="Q122" s="124"/>
      <c r="R122" s="124"/>
    </row>
    <row r="123" spans="1:18" x14ac:dyDescent="0.25">
      <c r="A123" s="154"/>
      <c r="B123" s="120" t="s">
        <v>457</v>
      </c>
      <c r="C123" s="120">
        <v>0</v>
      </c>
      <c r="D123" s="120">
        <v>0</v>
      </c>
      <c r="E123" s="120">
        <v>0</v>
      </c>
      <c r="F123" s="120">
        <v>0</v>
      </c>
      <c r="G123" s="120">
        <v>0</v>
      </c>
      <c r="H123" s="120">
        <v>0</v>
      </c>
      <c r="I123" s="120">
        <v>0</v>
      </c>
      <c r="J123" s="120">
        <v>0</v>
      </c>
      <c r="K123" s="120">
        <v>0</v>
      </c>
      <c r="L123" s="120">
        <v>0</v>
      </c>
      <c r="M123" s="120">
        <v>0</v>
      </c>
      <c r="N123" s="120">
        <v>0</v>
      </c>
      <c r="O123" s="120">
        <v>0</v>
      </c>
      <c r="P123" s="120">
        <v>0</v>
      </c>
      <c r="Q123" s="124"/>
      <c r="R123" s="124"/>
    </row>
    <row r="124" spans="1:18" x14ac:dyDescent="0.25">
      <c r="A124" s="154"/>
      <c r="B124" s="120" t="s">
        <v>458</v>
      </c>
      <c r="C124" s="120">
        <v>0</v>
      </c>
      <c r="D124" s="120">
        <v>0</v>
      </c>
      <c r="E124" s="120">
        <v>0</v>
      </c>
      <c r="F124" s="120">
        <v>0</v>
      </c>
      <c r="G124" s="120">
        <v>0</v>
      </c>
      <c r="H124" s="120">
        <v>0</v>
      </c>
      <c r="I124" s="120">
        <v>0</v>
      </c>
      <c r="J124" s="120">
        <v>0</v>
      </c>
      <c r="K124" s="120">
        <v>0</v>
      </c>
      <c r="L124" s="120">
        <v>0</v>
      </c>
      <c r="M124" s="120">
        <v>0</v>
      </c>
      <c r="N124" s="120">
        <v>0</v>
      </c>
      <c r="O124" s="120">
        <v>0</v>
      </c>
      <c r="P124" s="120">
        <v>0</v>
      </c>
      <c r="Q124" s="124"/>
      <c r="R124" s="124"/>
    </row>
    <row r="125" spans="1:18" x14ac:dyDescent="0.25">
      <c r="A125" s="154"/>
      <c r="B125" s="120" t="s">
        <v>459</v>
      </c>
      <c r="C125" s="120">
        <v>0</v>
      </c>
      <c r="D125" s="120">
        <v>0</v>
      </c>
      <c r="E125" s="120">
        <v>0</v>
      </c>
      <c r="F125" s="120">
        <v>0</v>
      </c>
      <c r="G125" s="120">
        <v>0</v>
      </c>
      <c r="H125" s="120">
        <v>0</v>
      </c>
      <c r="I125" s="120">
        <v>0</v>
      </c>
      <c r="J125" s="120">
        <v>0</v>
      </c>
      <c r="K125" s="120">
        <v>0</v>
      </c>
      <c r="L125" s="120">
        <v>0</v>
      </c>
      <c r="M125" s="120">
        <v>0</v>
      </c>
      <c r="N125" s="120">
        <v>0</v>
      </c>
      <c r="O125" s="120">
        <v>0</v>
      </c>
      <c r="P125" s="120">
        <v>0</v>
      </c>
      <c r="Q125" s="124"/>
      <c r="R125" s="124"/>
    </row>
    <row r="126" spans="1:18" x14ac:dyDescent="0.25">
      <c r="A126" s="154"/>
      <c r="B126" s="120" t="s">
        <v>5</v>
      </c>
      <c r="C126" s="136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Q126" s="122"/>
      <c r="R126" s="133"/>
    </row>
    <row r="127" spans="1:18" x14ac:dyDescent="0.25">
      <c r="A127" s="154"/>
      <c r="B127" s="125" t="s">
        <v>83</v>
      </c>
      <c r="C127" s="126">
        <f>SUM(C122:C125)</f>
        <v>0</v>
      </c>
      <c r="D127" s="126">
        <f>SUM(D122:D125)</f>
        <v>0</v>
      </c>
      <c r="E127" s="126">
        <f>SUM(E122:E125)</f>
        <v>0</v>
      </c>
      <c r="F127" s="126">
        <f>SUM(F122:F126)</f>
        <v>0</v>
      </c>
      <c r="G127" s="126">
        <f t="shared" ref="G127:P127" si="38">SUM(G122:G125)</f>
        <v>0</v>
      </c>
      <c r="H127" s="126">
        <f t="shared" si="38"/>
        <v>0</v>
      </c>
      <c r="I127" s="126">
        <f t="shared" si="38"/>
        <v>0</v>
      </c>
      <c r="J127" s="126">
        <f t="shared" si="38"/>
        <v>0</v>
      </c>
      <c r="K127" s="126">
        <f t="shared" si="38"/>
        <v>0</v>
      </c>
      <c r="L127" s="126">
        <f t="shared" si="38"/>
        <v>0</v>
      </c>
      <c r="M127" s="126">
        <f t="shared" si="38"/>
        <v>0</v>
      </c>
      <c r="N127" s="126">
        <f t="shared" si="38"/>
        <v>0</v>
      </c>
      <c r="O127" s="127">
        <f t="shared" si="38"/>
        <v>0</v>
      </c>
      <c r="P127" s="127">
        <f t="shared" si="38"/>
        <v>0</v>
      </c>
      <c r="Q127" s="127"/>
      <c r="R127" s="134"/>
    </row>
    <row r="128" spans="1:18" x14ac:dyDescent="0.25">
      <c r="C128" s="139"/>
      <c r="Q128" s="122"/>
      <c r="R128" s="122"/>
    </row>
    <row r="129" spans="1:18" x14ac:dyDescent="0.25">
      <c r="A129" s="230" t="s">
        <v>496</v>
      </c>
      <c r="B129" s="159" t="s">
        <v>497</v>
      </c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1"/>
      <c r="P129" s="161"/>
      <c r="Q129" s="122"/>
      <c r="R129" s="122"/>
    </row>
    <row r="130" spans="1:18" x14ac:dyDescent="0.25">
      <c r="A130" s="154"/>
      <c r="B130" s="120" t="s">
        <v>456</v>
      </c>
      <c r="C130" s="120">
        <v>0</v>
      </c>
      <c r="D130" s="120">
        <v>0</v>
      </c>
      <c r="E130" s="120">
        <v>0</v>
      </c>
      <c r="F130" s="120">
        <v>0</v>
      </c>
      <c r="G130" s="120">
        <v>0</v>
      </c>
      <c r="H130" s="120">
        <v>0</v>
      </c>
      <c r="I130" s="120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  <c r="O130" s="120">
        <v>0</v>
      </c>
      <c r="P130" s="120">
        <v>0</v>
      </c>
      <c r="Q130" s="124"/>
      <c r="R130" s="124"/>
    </row>
    <row r="131" spans="1:18" x14ac:dyDescent="0.25">
      <c r="A131" s="154"/>
      <c r="B131" s="120" t="s">
        <v>457</v>
      </c>
      <c r="C131" s="120">
        <v>0</v>
      </c>
      <c r="D131" s="120">
        <v>0</v>
      </c>
      <c r="E131" s="120">
        <v>0</v>
      </c>
      <c r="F131" s="120">
        <v>0</v>
      </c>
      <c r="G131" s="120">
        <v>0</v>
      </c>
      <c r="H131" s="120">
        <v>0</v>
      </c>
      <c r="I131" s="120">
        <v>0</v>
      </c>
      <c r="J131" s="120">
        <v>0</v>
      </c>
      <c r="K131" s="120">
        <v>0</v>
      </c>
      <c r="L131" s="120">
        <v>0</v>
      </c>
      <c r="M131" s="120">
        <v>0</v>
      </c>
      <c r="N131" s="120">
        <v>0</v>
      </c>
      <c r="O131" s="120">
        <v>0</v>
      </c>
      <c r="P131" s="120">
        <v>0</v>
      </c>
      <c r="Q131" s="124"/>
      <c r="R131" s="124"/>
    </row>
    <row r="132" spans="1:18" x14ac:dyDescent="0.25">
      <c r="A132" s="154"/>
      <c r="B132" s="120" t="s">
        <v>458</v>
      </c>
      <c r="C132" s="120">
        <v>0</v>
      </c>
      <c r="D132" s="120">
        <v>0</v>
      </c>
      <c r="E132" s="120">
        <v>0</v>
      </c>
      <c r="F132" s="120">
        <v>0</v>
      </c>
      <c r="G132" s="120">
        <v>0</v>
      </c>
      <c r="H132" s="120">
        <v>0</v>
      </c>
      <c r="I132" s="120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  <c r="O132" s="120">
        <v>0</v>
      </c>
      <c r="P132" s="120">
        <v>0</v>
      </c>
      <c r="Q132" s="124"/>
      <c r="R132" s="124"/>
    </row>
    <row r="133" spans="1:18" x14ac:dyDescent="0.25">
      <c r="A133" s="154"/>
      <c r="B133" s="120" t="s">
        <v>459</v>
      </c>
      <c r="C133" s="120">
        <v>0</v>
      </c>
      <c r="D133" s="120">
        <v>0</v>
      </c>
      <c r="E133" s="120">
        <v>0</v>
      </c>
      <c r="F133" s="120">
        <v>0</v>
      </c>
      <c r="G133" s="120">
        <v>0</v>
      </c>
      <c r="H133" s="120">
        <v>0</v>
      </c>
      <c r="I133" s="120">
        <v>0</v>
      </c>
      <c r="J133" s="120">
        <v>0</v>
      </c>
      <c r="K133" s="120">
        <v>0</v>
      </c>
      <c r="L133" s="120">
        <v>0</v>
      </c>
      <c r="M133" s="120">
        <v>0</v>
      </c>
      <c r="N133" s="120">
        <v>0</v>
      </c>
      <c r="O133" s="120">
        <v>0</v>
      </c>
      <c r="P133" s="120">
        <v>0</v>
      </c>
      <c r="Q133" s="124"/>
      <c r="R133" s="124"/>
    </row>
    <row r="134" spans="1:18" x14ac:dyDescent="0.25">
      <c r="A134" s="154"/>
      <c r="B134" s="120" t="s">
        <v>5</v>
      </c>
      <c r="C134" s="136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Q134" s="122"/>
      <c r="R134" s="133"/>
    </row>
    <row r="135" spans="1:18" x14ac:dyDescent="0.25">
      <c r="A135" s="154"/>
      <c r="B135" s="125" t="s">
        <v>83</v>
      </c>
      <c r="C135" s="126">
        <f t="shared" ref="C135:P135" si="39">SUM(C130:C133)</f>
        <v>0</v>
      </c>
      <c r="D135" s="126">
        <f t="shared" si="39"/>
        <v>0</v>
      </c>
      <c r="E135" s="126">
        <f t="shared" si="39"/>
        <v>0</v>
      </c>
      <c r="F135" s="126">
        <f t="shared" si="39"/>
        <v>0</v>
      </c>
      <c r="G135" s="126">
        <f t="shared" si="39"/>
        <v>0</v>
      </c>
      <c r="H135" s="126">
        <f t="shared" si="39"/>
        <v>0</v>
      </c>
      <c r="I135" s="126">
        <f t="shared" si="39"/>
        <v>0</v>
      </c>
      <c r="J135" s="126">
        <f t="shared" si="39"/>
        <v>0</v>
      </c>
      <c r="K135" s="126">
        <f t="shared" si="39"/>
        <v>0</v>
      </c>
      <c r="L135" s="126">
        <f t="shared" si="39"/>
        <v>0</v>
      </c>
      <c r="M135" s="126">
        <f t="shared" si="39"/>
        <v>0</v>
      </c>
      <c r="N135" s="126">
        <f t="shared" si="39"/>
        <v>0</v>
      </c>
      <c r="O135" s="127">
        <f t="shared" si="39"/>
        <v>0</v>
      </c>
      <c r="P135" s="127">
        <f t="shared" si="39"/>
        <v>0</v>
      </c>
      <c r="Q135" s="127"/>
      <c r="R135" s="134"/>
    </row>
    <row r="136" spans="1:18" x14ac:dyDescent="0.25">
      <c r="C136" s="139"/>
      <c r="Q136" s="115"/>
      <c r="R136" s="115"/>
    </row>
    <row r="137" spans="1:18" x14ac:dyDescent="0.25">
      <c r="A137" s="230" t="s">
        <v>498</v>
      </c>
      <c r="B137" s="162" t="s">
        <v>499</v>
      </c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18">
        <v>36100</v>
      </c>
      <c r="P137" s="118">
        <v>36130</v>
      </c>
      <c r="Q137" s="119"/>
      <c r="R137" s="119"/>
    </row>
    <row r="138" spans="1:18" x14ac:dyDescent="0.25">
      <c r="A138" s="154"/>
      <c r="B138" s="120" t="s">
        <v>456</v>
      </c>
      <c r="C138" s="120">
        <v>0</v>
      </c>
      <c r="D138" s="120">
        <v>0</v>
      </c>
      <c r="E138" s="120">
        <v>0</v>
      </c>
      <c r="F138" s="120">
        <v>0</v>
      </c>
      <c r="G138" s="120">
        <v>0</v>
      </c>
      <c r="H138" s="120">
        <v>0</v>
      </c>
      <c r="I138" s="120">
        <v>0</v>
      </c>
      <c r="J138" s="120">
        <v>0</v>
      </c>
      <c r="K138" s="120">
        <v>0</v>
      </c>
      <c r="L138" s="120">
        <v>0</v>
      </c>
      <c r="M138" s="120">
        <v>0</v>
      </c>
      <c r="N138" s="120">
        <v>0</v>
      </c>
      <c r="O138" s="120">
        <v>0</v>
      </c>
      <c r="P138" s="120">
        <v>0</v>
      </c>
      <c r="Q138" s="124"/>
      <c r="R138" s="124"/>
    </row>
    <row r="139" spans="1:18" x14ac:dyDescent="0.25">
      <c r="A139" s="154"/>
      <c r="B139" s="120" t="s">
        <v>457</v>
      </c>
      <c r="C139" s="120">
        <v>0</v>
      </c>
      <c r="D139" s="120">
        <v>0</v>
      </c>
      <c r="E139" s="120">
        <v>0</v>
      </c>
      <c r="F139" s="120">
        <v>0</v>
      </c>
      <c r="G139" s="120">
        <v>0</v>
      </c>
      <c r="H139" s="120">
        <v>0</v>
      </c>
      <c r="I139" s="120">
        <v>0</v>
      </c>
      <c r="J139" s="120">
        <v>0</v>
      </c>
      <c r="K139" s="120">
        <v>0</v>
      </c>
      <c r="L139" s="120">
        <v>0</v>
      </c>
      <c r="M139" s="120">
        <v>0</v>
      </c>
      <c r="N139" s="120">
        <v>0</v>
      </c>
      <c r="O139" s="120">
        <v>0</v>
      </c>
      <c r="P139" s="120">
        <v>0</v>
      </c>
      <c r="Q139" s="124"/>
      <c r="R139" s="124"/>
    </row>
    <row r="140" spans="1:18" x14ac:dyDescent="0.25">
      <c r="A140" s="154"/>
      <c r="B140" s="120" t="s">
        <v>458</v>
      </c>
      <c r="C140" s="120">
        <v>0</v>
      </c>
      <c r="D140" s="120">
        <v>0</v>
      </c>
      <c r="E140" s="120">
        <v>0</v>
      </c>
      <c r="F140" s="120">
        <v>0</v>
      </c>
      <c r="G140" s="120">
        <v>0</v>
      </c>
      <c r="H140" s="120">
        <v>0</v>
      </c>
      <c r="I140" s="120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0</v>
      </c>
      <c r="P140" s="120">
        <v>0</v>
      </c>
      <c r="Q140" s="124"/>
      <c r="R140" s="124"/>
    </row>
    <row r="141" spans="1:18" x14ac:dyDescent="0.25">
      <c r="A141" s="154"/>
      <c r="B141" s="120" t="s">
        <v>459</v>
      </c>
      <c r="C141" s="120">
        <v>0</v>
      </c>
      <c r="D141" s="120">
        <v>0</v>
      </c>
      <c r="E141" s="120">
        <v>0</v>
      </c>
      <c r="F141" s="120">
        <v>0</v>
      </c>
      <c r="G141" s="120">
        <v>0</v>
      </c>
      <c r="H141" s="120">
        <v>0</v>
      </c>
      <c r="I141" s="120">
        <v>0</v>
      </c>
      <c r="J141" s="120">
        <v>0</v>
      </c>
      <c r="K141" s="120">
        <v>0</v>
      </c>
      <c r="L141" s="120">
        <v>0</v>
      </c>
      <c r="M141" s="120">
        <v>0</v>
      </c>
      <c r="N141" s="120">
        <v>0</v>
      </c>
      <c r="O141" s="120">
        <v>0</v>
      </c>
      <c r="P141" s="120">
        <v>0</v>
      </c>
      <c r="Q141" s="124"/>
      <c r="R141" s="124"/>
    </row>
    <row r="142" spans="1:18" x14ac:dyDescent="0.25">
      <c r="A142" s="154"/>
      <c r="B142" s="120" t="s">
        <v>5</v>
      </c>
      <c r="C142" s="136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Q142" s="122"/>
      <c r="R142" s="133"/>
    </row>
    <row r="143" spans="1:18" x14ac:dyDescent="0.25">
      <c r="A143" s="154"/>
      <c r="B143" s="125" t="s">
        <v>83</v>
      </c>
      <c r="C143" s="126">
        <f t="shared" ref="C143:P143" si="40">SUM(C138:C141)</f>
        <v>0</v>
      </c>
      <c r="D143" s="126">
        <f t="shared" si="40"/>
        <v>0</v>
      </c>
      <c r="E143" s="126">
        <f t="shared" si="40"/>
        <v>0</v>
      </c>
      <c r="F143" s="126">
        <f t="shared" si="40"/>
        <v>0</v>
      </c>
      <c r="G143" s="126">
        <f t="shared" si="40"/>
        <v>0</v>
      </c>
      <c r="H143" s="126">
        <f t="shared" si="40"/>
        <v>0</v>
      </c>
      <c r="I143" s="126">
        <f t="shared" si="40"/>
        <v>0</v>
      </c>
      <c r="J143" s="126">
        <f t="shared" si="40"/>
        <v>0</v>
      </c>
      <c r="K143" s="126">
        <f t="shared" si="40"/>
        <v>0</v>
      </c>
      <c r="L143" s="126">
        <f t="shared" si="40"/>
        <v>0</v>
      </c>
      <c r="M143" s="126">
        <f t="shared" si="40"/>
        <v>0</v>
      </c>
      <c r="N143" s="126">
        <f t="shared" si="40"/>
        <v>0</v>
      </c>
      <c r="O143" s="127">
        <f t="shared" si="40"/>
        <v>0</v>
      </c>
      <c r="P143" s="127">
        <f t="shared" si="40"/>
        <v>0</v>
      </c>
      <c r="Q143" s="127"/>
      <c r="R143" s="134"/>
    </row>
    <row r="144" spans="1:18" x14ac:dyDescent="0.25">
      <c r="A144" s="188"/>
      <c r="B144" s="155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27"/>
      <c r="P144" s="127"/>
      <c r="Q144" s="127"/>
      <c r="R144" s="134"/>
    </row>
    <row r="145" spans="1:18" x14ac:dyDescent="0.25">
      <c r="A145" s="163" t="s">
        <v>500</v>
      </c>
      <c r="B145" s="128" t="s">
        <v>501</v>
      </c>
      <c r="C145" s="117" t="s">
        <v>444</v>
      </c>
      <c r="D145" s="117" t="s">
        <v>445</v>
      </c>
      <c r="E145" s="117" t="s">
        <v>446</v>
      </c>
      <c r="F145" s="117" t="s">
        <v>447</v>
      </c>
      <c r="G145" s="117" t="s">
        <v>448</v>
      </c>
      <c r="H145" s="117" t="s">
        <v>449</v>
      </c>
      <c r="I145" s="117" t="s">
        <v>450</v>
      </c>
      <c r="J145" s="117" t="s">
        <v>451</v>
      </c>
      <c r="K145" s="117" t="s">
        <v>452</v>
      </c>
      <c r="L145" s="117" t="s">
        <v>453</v>
      </c>
      <c r="M145" s="117" t="s">
        <v>454</v>
      </c>
      <c r="N145" s="117" t="s">
        <v>455</v>
      </c>
      <c r="Q145" s="122"/>
      <c r="R145" s="122"/>
    </row>
    <row r="146" spans="1:18" x14ac:dyDescent="0.25">
      <c r="B146" s="120" t="s">
        <v>502</v>
      </c>
      <c r="C146" s="120">
        <v>0</v>
      </c>
      <c r="D146" s="120">
        <v>0</v>
      </c>
      <c r="E146" s="120">
        <v>0</v>
      </c>
      <c r="F146" s="120">
        <v>0</v>
      </c>
      <c r="G146" s="120">
        <v>0</v>
      </c>
      <c r="H146" s="120">
        <v>0</v>
      </c>
      <c r="I146" s="120">
        <v>0</v>
      </c>
      <c r="J146" s="120">
        <v>0</v>
      </c>
      <c r="K146" s="120">
        <v>0</v>
      </c>
      <c r="L146" s="120">
        <v>0</v>
      </c>
      <c r="M146" s="120">
        <v>0</v>
      </c>
      <c r="N146" s="120">
        <v>0</v>
      </c>
      <c r="O146" s="120">
        <v>0</v>
      </c>
      <c r="P146" s="120">
        <v>0</v>
      </c>
      <c r="Q146" s="124"/>
      <c r="R146" s="124"/>
    </row>
    <row r="147" spans="1:18" x14ac:dyDescent="0.25">
      <c r="B147" s="120" t="s">
        <v>503</v>
      </c>
      <c r="C147" s="120">
        <v>0</v>
      </c>
      <c r="D147" s="120">
        <v>0</v>
      </c>
      <c r="E147" s="120">
        <v>0</v>
      </c>
      <c r="F147" s="120">
        <v>0</v>
      </c>
      <c r="G147" s="120">
        <v>0</v>
      </c>
      <c r="H147" s="120">
        <v>0</v>
      </c>
      <c r="I147" s="120">
        <v>0</v>
      </c>
      <c r="J147" s="120">
        <v>0</v>
      </c>
      <c r="K147" s="120">
        <v>0</v>
      </c>
      <c r="L147" s="120">
        <v>0</v>
      </c>
      <c r="M147" s="120">
        <v>0</v>
      </c>
      <c r="N147" s="120">
        <v>0</v>
      </c>
      <c r="O147" s="120">
        <v>0</v>
      </c>
      <c r="P147" s="120">
        <v>0</v>
      </c>
      <c r="Q147" s="124"/>
      <c r="R147" s="124"/>
    </row>
    <row r="148" spans="1:18" ht="16.5" customHeight="1" x14ac:dyDescent="0.25">
      <c r="B148" s="120" t="s">
        <v>504</v>
      </c>
      <c r="C148" s="120">
        <v>0</v>
      </c>
      <c r="D148" s="120">
        <v>0</v>
      </c>
      <c r="E148" s="120">
        <v>0</v>
      </c>
      <c r="F148" s="120">
        <v>0</v>
      </c>
      <c r="G148" s="120">
        <v>0</v>
      </c>
      <c r="H148" s="120">
        <v>0</v>
      </c>
      <c r="I148" s="120">
        <v>0</v>
      </c>
      <c r="J148" s="120">
        <v>0</v>
      </c>
      <c r="K148" s="120">
        <v>0</v>
      </c>
      <c r="L148" s="120">
        <v>0</v>
      </c>
      <c r="M148" s="120">
        <v>0</v>
      </c>
      <c r="N148" s="120">
        <v>0</v>
      </c>
      <c r="O148" s="120">
        <v>0</v>
      </c>
      <c r="P148" s="120">
        <v>0</v>
      </c>
      <c r="Q148" s="124"/>
      <c r="R148" s="124"/>
    </row>
    <row r="149" spans="1:18" x14ac:dyDescent="0.25">
      <c r="B149" s="120" t="s">
        <v>505</v>
      </c>
      <c r="C149" s="120">
        <v>0</v>
      </c>
      <c r="D149" s="120">
        <v>0</v>
      </c>
      <c r="E149" s="120">
        <v>0</v>
      </c>
      <c r="F149" s="120">
        <v>0</v>
      </c>
      <c r="G149" s="120">
        <v>0</v>
      </c>
      <c r="H149" s="120">
        <v>0</v>
      </c>
      <c r="I149" s="120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4"/>
      <c r="R149" s="124"/>
    </row>
    <row r="150" spans="1:18" x14ac:dyDescent="0.25">
      <c r="B150" s="120" t="s">
        <v>506</v>
      </c>
      <c r="C150" s="120">
        <v>0</v>
      </c>
      <c r="D150" s="120">
        <v>0</v>
      </c>
      <c r="E150" s="120">
        <v>0</v>
      </c>
      <c r="F150" s="120">
        <v>0</v>
      </c>
      <c r="G150" s="120">
        <v>0</v>
      </c>
      <c r="H150" s="120">
        <v>0</v>
      </c>
      <c r="I150" s="120">
        <v>0</v>
      </c>
      <c r="J150" s="120">
        <v>0</v>
      </c>
      <c r="K150" s="120">
        <v>0</v>
      </c>
      <c r="L150" s="120">
        <v>0</v>
      </c>
      <c r="M150" s="120">
        <v>0</v>
      </c>
      <c r="N150" s="120">
        <v>0</v>
      </c>
      <c r="O150" s="120">
        <v>0</v>
      </c>
      <c r="P150" s="120">
        <v>0</v>
      </c>
      <c r="Q150" s="124"/>
      <c r="R150" s="124"/>
    </row>
    <row r="151" spans="1:18" x14ac:dyDescent="0.25">
      <c r="B151" s="120" t="s">
        <v>507</v>
      </c>
      <c r="C151" s="120">
        <v>0</v>
      </c>
      <c r="D151" s="120">
        <v>0</v>
      </c>
      <c r="E151" s="120">
        <v>0</v>
      </c>
      <c r="F151" s="120">
        <v>0</v>
      </c>
      <c r="G151" s="120">
        <v>0</v>
      </c>
      <c r="H151" s="120">
        <v>0</v>
      </c>
      <c r="I151" s="120">
        <v>0</v>
      </c>
      <c r="J151" s="120">
        <v>0</v>
      </c>
      <c r="K151" s="120">
        <v>0</v>
      </c>
      <c r="L151" s="120">
        <v>0</v>
      </c>
      <c r="M151" s="120">
        <v>0</v>
      </c>
      <c r="N151" s="120">
        <v>0</v>
      </c>
      <c r="O151" s="120">
        <v>0</v>
      </c>
      <c r="P151" s="120">
        <v>0</v>
      </c>
      <c r="Q151" s="124"/>
      <c r="R151" s="124"/>
    </row>
    <row r="152" spans="1:18" x14ac:dyDescent="0.25">
      <c r="B152" s="120" t="s">
        <v>508</v>
      </c>
      <c r="C152" s="120">
        <v>0</v>
      </c>
      <c r="D152" s="120">
        <v>0</v>
      </c>
      <c r="E152" s="120">
        <v>0</v>
      </c>
      <c r="F152" s="120">
        <v>0</v>
      </c>
      <c r="G152" s="120">
        <v>0</v>
      </c>
      <c r="H152" s="120">
        <v>0</v>
      </c>
      <c r="I152" s="120">
        <v>0</v>
      </c>
      <c r="J152" s="120">
        <v>0</v>
      </c>
      <c r="K152" s="120">
        <v>0</v>
      </c>
      <c r="L152" s="120">
        <v>0</v>
      </c>
      <c r="M152" s="120">
        <v>0</v>
      </c>
      <c r="N152" s="120">
        <v>0</v>
      </c>
      <c r="O152" s="120">
        <v>0</v>
      </c>
      <c r="P152" s="120">
        <v>0</v>
      </c>
      <c r="Q152" s="124"/>
      <c r="R152" s="124"/>
    </row>
    <row r="153" spans="1:18" x14ac:dyDescent="0.25">
      <c r="B153" s="120" t="s">
        <v>509</v>
      </c>
      <c r="C153" s="120">
        <v>0</v>
      </c>
      <c r="D153" s="120">
        <v>0</v>
      </c>
      <c r="E153" s="120">
        <v>0</v>
      </c>
      <c r="F153" s="120">
        <v>0</v>
      </c>
      <c r="G153" s="120">
        <v>0</v>
      </c>
      <c r="H153" s="120">
        <v>0</v>
      </c>
      <c r="I153" s="120">
        <v>0</v>
      </c>
      <c r="J153" s="120">
        <v>0</v>
      </c>
      <c r="K153" s="120">
        <v>0</v>
      </c>
      <c r="L153" s="120">
        <v>0</v>
      </c>
      <c r="M153" s="120">
        <v>0</v>
      </c>
      <c r="N153" s="120">
        <v>0</v>
      </c>
      <c r="O153" s="120">
        <v>0</v>
      </c>
      <c r="P153" s="120">
        <v>0</v>
      </c>
      <c r="Q153" s="124"/>
      <c r="R153" s="124"/>
    </row>
    <row r="154" spans="1:18" x14ac:dyDescent="0.25">
      <c r="B154" s="120" t="s">
        <v>510</v>
      </c>
      <c r="C154" s="120">
        <v>0</v>
      </c>
      <c r="D154" s="120">
        <v>0</v>
      </c>
      <c r="E154" s="120">
        <v>0</v>
      </c>
      <c r="F154" s="120">
        <v>0</v>
      </c>
      <c r="G154" s="120">
        <v>0</v>
      </c>
      <c r="H154" s="120">
        <v>0</v>
      </c>
      <c r="I154" s="120">
        <v>0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4"/>
      <c r="R154" s="124"/>
    </row>
    <row r="155" spans="1:18" x14ac:dyDescent="0.25">
      <c r="B155" s="120" t="s">
        <v>511</v>
      </c>
      <c r="C155" s="120">
        <v>0</v>
      </c>
      <c r="D155" s="120">
        <v>0</v>
      </c>
      <c r="E155" s="120">
        <v>0</v>
      </c>
      <c r="F155" s="120">
        <v>0</v>
      </c>
      <c r="G155" s="120">
        <v>0</v>
      </c>
      <c r="H155" s="120">
        <v>0</v>
      </c>
      <c r="I155" s="120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0</v>
      </c>
      <c r="O155" s="120">
        <v>0</v>
      </c>
      <c r="P155" s="120">
        <v>0</v>
      </c>
      <c r="Q155" s="124"/>
      <c r="R155" s="124"/>
    </row>
    <row r="156" spans="1:18" x14ac:dyDescent="0.25">
      <c r="B156" s="120" t="s">
        <v>512</v>
      </c>
      <c r="C156" s="120">
        <v>0</v>
      </c>
      <c r="D156" s="120">
        <v>0</v>
      </c>
      <c r="E156" s="120">
        <v>0</v>
      </c>
      <c r="F156" s="120">
        <v>0</v>
      </c>
      <c r="G156" s="120">
        <v>0</v>
      </c>
      <c r="H156" s="120">
        <v>0</v>
      </c>
      <c r="I156" s="120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  <c r="O156" s="120">
        <v>0</v>
      </c>
      <c r="P156" s="120">
        <v>0</v>
      </c>
      <c r="Q156" s="124"/>
      <c r="R156" s="124"/>
    </row>
    <row r="157" spans="1:18" x14ac:dyDescent="0.25">
      <c r="B157" s="120" t="s">
        <v>513</v>
      </c>
      <c r="C157" s="120">
        <v>0</v>
      </c>
      <c r="D157" s="120">
        <v>0</v>
      </c>
      <c r="E157" s="120">
        <v>0</v>
      </c>
      <c r="F157" s="120">
        <v>0</v>
      </c>
      <c r="G157" s="120">
        <v>0</v>
      </c>
      <c r="H157" s="120">
        <v>0</v>
      </c>
      <c r="I157" s="120">
        <v>0</v>
      </c>
      <c r="J157" s="120">
        <v>0</v>
      </c>
      <c r="K157" s="120">
        <v>0</v>
      </c>
      <c r="L157" s="120">
        <v>0</v>
      </c>
      <c r="M157" s="120">
        <v>0</v>
      </c>
      <c r="N157" s="120">
        <v>0</v>
      </c>
      <c r="O157" s="120">
        <v>0</v>
      </c>
      <c r="P157" s="120">
        <v>0</v>
      </c>
      <c r="Q157" s="124"/>
      <c r="R157" s="124"/>
    </row>
    <row r="158" spans="1:18" x14ac:dyDescent="0.25">
      <c r="B158" s="120" t="s">
        <v>514</v>
      </c>
      <c r="C158" s="120">
        <v>0</v>
      </c>
      <c r="D158" s="120">
        <v>0</v>
      </c>
      <c r="E158" s="120">
        <v>0</v>
      </c>
      <c r="F158" s="120">
        <v>0</v>
      </c>
      <c r="G158" s="120">
        <v>0</v>
      </c>
      <c r="H158" s="120">
        <v>0</v>
      </c>
      <c r="I158" s="120">
        <v>0</v>
      </c>
      <c r="J158" s="120">
        <v>0</v>
      </c>
      <c r="K158" s="120">
        <v>0</v>
      </c>
      <c r="L158" s="120">
        <v>0</v>
      </c>
      <c r="M158" s="120">
        <v>0</v>
      </c>
      <c r="N158" s="120">
        <v>0</v>
      </c>
      <c r="O158" s="120">
        <v>0</v>
      </c>
      <c r="P158" s="120">
        <v>0</v>
      </c>
      <c r="Q158" s="124"/>
      <c r="R158" s="124"/>
    </row>
    <row r="159" spans="1:18" x14ac:dyDescent="0.25">
      <c r="B159" s="125" t="s">
        <v>83</v>
      </c>
      <c r="C159" s="126">
        <f t="shared" ref="C159:P159" si="41">SUM(C146:C158)</f>
        <v>0</v>
      </c>
      <c r="D159" s="126">
        <f t="shared" si="41"/>
        <v>0</v>
      </c>
      <c r="E159" s="126">
        <f t="shared" si="41"/>
        <v>0</v>
      </c>
      <c r="F159" s="126">
        <f t="shared" si="41"/>
        <v>0</v>
      </c>
      <c r="G159" s="126">
        <f t="shared" si="41"/>
        <v>0</v>
      </c>
      <c r="H159" s="126">
        <f t="shared" si="41"/>
        <v>0</v>
      </c>
      <c r="I159" s="126">
        <f t="shared" si="41"/>
        <v>0</v>
      </c>
      <c r="J159" s="126">
        <f t="shared" si="41"/>
        <v>0</v>
      </c>
      <c r="K159" s="126">
        <f t="shared" si="41"/>
        <v>0</v>
      </c>
      <c r="L159" s="126">
        <f t="shared" si="41"/>
        <v>0</v>
      </c>
      <c r="M159" s="126">
        <f t="shared" si="41"/>
        <v>0</v>
      </c>
      <c r="N159" s="126">
        <f t="shared" si="41"/>
        <v>0</v>
      </c>
      <c r="O159" s="127">
        <f t="shared" si="41"/>
        <v>0</v>
      </c>
      <c r="P159" s="127">
        <f t="shared" si="41"/>
        <v>0</v>
      </c>
      <c r="Q159" s="130"/>
      <c r="R159" s="134"/>
    </row>
    <row r="161" spans="1:18" x14ac:dyDescent="0.25">
      <c r="A161" s="163" t="s">
        <v>515</v>
      </c>
      <c r="B161" s="164" t="s">
        <v>516</v>
      </c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</row>
    <row r="162" spans="1:18" x14ac:dyDescent="0.25">
      <c r="B162" s="120" t="s">
        <v>456</v>
      </c>
      <c r="C162" s="137" t="e">
        <f t="shared" ref="C162:P162" si="42">SUM(C122/C66)*100</f>
        <v>#DIV/0!</v>
      </c>
      <c r="D162" s="137" t="e">
        <f t="shared" si="42"/>
        <v>#DIV/0!</v>
      </c>
      <c r="E162" s="137" t="e">
        <f t="shared" si="42"/>
        <v>#DIV/0!</v>
      </c>
      <c r="F162" s="137" t="e">
        <f t="shared" si="42"/>
        <v>#DIV/0!</v>
      </c>
      <c r="G162" s="137" t="e">
        <f t="shared" si="42"/>
        <v>#DIV/0!</v>
      </c>
      <c r="H162" s="137" t="e">
        <f t="shared" si="42"/>
        <v>#DIV/0!</v>
      </c>
      <c r="I162" s="137" t="e">
        <f t="shared" si="42"/>
        <v>#DIV/0!</v>
      </c>
      <c r="J162" s="137" t="e">
        <f t="shared" si="42"/>
        <v>#DIV/0!</v>
      </c>
      <c r="K162" s="137" t="e">
        <f t="shared" si="42"/>
        <v>#DIV/0!</v>
      </c>
      <c r="L162" s="137" t="e">
        <f t="shared" si="42"/>
        <v>#DIV/0!</v>
      </c>
      <c r="M162" s="137" t="e">
        <f t="shared" si="42"/>
        <v>#DIV/0!</v>
      </c>
      <c r="N162" s="137" t="e">
        <f t="shared" si="42"/>
        <v>#DIV/0!</v>
      </c>
      <c r="O162" s="137" t="e">
        <f t="shared" si="42"/>
        <v>#DIV/0!</v>
      </c>
      <c r="P162" s="137" t="e">
        <f t="shared" si="42"/>
        <v>#DIV/0!</v>
      </c>
      <c r="Q162" s="165"/>
      <c r="R162" s="151"/>
    </row>
    <row r="163" spans="1:18" x14ac:dyDescent="0.25">
      <c r="B163" s="120" t="s">
        <v>457</v>
      </c>
      <c r="C163" s="137" t="e">
        <f t="shared" ref="C163:P163" si="43">SUM(C123/C67)*100</f>
        <v>#DIV/0!</v>
      </c>
      <c r="D163" s="137" t="e">
        <f t="shared" si="43"/>
        <v>#DIV/0!</v>
      </c>
      <c r="E163" s="137" t="e">
        <f t="shared" si="43"/>
        <v>#DIV/0!</v>
      </c>
      <c r="F163" s="137" t="e">
        <f t="shared" si="43"/>
        <v>#DIV/0!</v>
      </c>
      <c r="G163" s="137" t="e">
        <f t="shared" si="43"/>
        <v>#DIV/0!</v>
      </c>
      <c r="H163" s="137" t="e">
        <f t="shared" si="43"/>
        <v>#DIV/0!</v>
      </c>
      <c r="I163" s="137" t="e">
        <f t="shared" si="43"/>
        <v>#DIV/0!</v>
      </c>
      <c r="J163" s="137" t="e">
        <f t="shared" si="43"/>
        <v>#DIV/0!</v>
      </c>
      <c r="K163" s="137" t="e">
        <f t="shared" si="43"/>
        <v>#DIV/0!</v>
      </c>
      <c r="L163" s="137" t="e">
        <f t="shared" si="43"/>
        <v>#DIV/0!</v>
      </c>
      <c r="M163" s="137" t="e">
        <f t="shared" si="43"/>
        <v>#DIV/0!</v>
      </c>
      <c r="N163" s="137" t="e">
        <f t="shared" si="43"/>
        <v>#DIV/0!</v>
      </c>
      <c r="O163" s="137" t="e">
        <f t="shared" si="43"/>
        <v>#DIV/0!</v>
      </c>
      <c r="P163" s="137" t="e">
        <f t="shared" si="43"/>
        <v>#DIV/0!</v>
      </c>
      <c r="Q163" s="165"/>
      <c r="R163" s="151"/>
    </row>
    <row r="164" spans="1:18" x14ac:dyDescent="0.25">
      <c r="B164" s="120" t="s">
        <v>458</v>
      </c>
      <c r="C164" s="137" t="e">
        <f t="shared" ref="C164:P164" si="44">SUM(C124/C68)*100</f>
        <v>#DIV/0!</v>
      </c>
      <c r="D164" s="137" t="e">
        <f t="shared" si="44"/>
        <v>#DIV/0!</v>
      </c>
      <c r="E164" s="137" t="e">
        <f t="shared" si="44"/>
        <v>#DIV/0!</v>
      </c>
      <c r="F164" s="137" t="e">
        <f t="shared" si="44"/>
        <v>#DIV/0!</v>
      </c>
      <c r="G164" s="137" t="e">
        <f t="shared" si="44"/>
        <v>#DIV/0!</v>
      </c>
      <c r="H164" s="137" t="e">
        <f t="shared" si="44"/>
        <v>#DIV/0!</v>
      </c>
      <c r="I164" s="137" t="e">
        <f t="shared" si="44"/>
        <v>#DIV/0!</v>
      </c>
      <c r="J164" s="137" t="e">
        <f t="shared" si="44"/>
        <v>#DIV/0!</v>
      </c>
      <c r="K164" s="137" t="e">
        <f t="shared" si="44"/>
        <v>#DIV/0!</v>
      </c>
      <c r="L164" s="137" t="e">
        <f t="shared" si="44"/>
        <v>#DIV/0!</v>
      </c>
      <c r="M164" s="137" t="e">
        <f t="shared" si="44"/>
        <v>#DIV/0!</v>
      </c>
      <c r="N164" s="137" t="e">
        <f t="shared" si="44"/>
        <v>#DIV/0!</v>
      </c>
      <c r="O164" s="137" t="e">
        <f t="shared" si="44"/>
        <v>#DIV/0!</v>
      </c>
      <c r="P164" s="137" t="e">
        <f t="shared" si="44"/>
        <v>#DIV/0!</v>
      </c>
      <c r="Q164" s="165"/>
      <c r="R164" s="151"/>
    </row>
    <row r="165" spans="1:18" x14ac:dyDescent="0.25">
      <c r="B165" s="120" t="s">
        <v>459</v>
      </c>
      <c r="C165" s="137" t="e">
        <f t="shared" ref="C165:P165" si="45">SUM(C125/C69)*100</f>
        <v>#DIV/0!</v>
      </c>
      <c r="D165" s="137" t="e">
        <f t="shared" si="45"/>
        <v>#DIV/0!</v>
      </c>
      <c r="E165" s="137" t="e">
        <f t="shared" si="45"/>
        <v>#DIV/0!</v>
      </c>
      <c r="F165" s="137" t="e">
        <f t="shared" si="45"/>
        <v>#DIV/0!</v>
      </c>
      <c r="G165" s="137" t="e">
        <f t="shared" si="45"/>
        <v>#DIV/0!</v>
      </c>
      <c r="H165" s="137" t="e">
        <f t="shared" si="45"/>
        <v>#DIV/0!</v>
      </c>
      <c r="I165" s="137" t="e">
        <f t="shared" si="45"/>
        <v>#DIV/0!</v>
      </c>
      <c r="J165" s="137" t="e">
        <f t="shared" si="45"/>
        <v>#DIV/0!</v>
      </c>
      <c r="K165" s="137" t="e">
        <f t="shared" si="45"/>
        <v>#DIV/0!</v>
      </c>
      <c r="L165" s="137" t="e">
        <f t="shared" si="45"/>
        <v>#DIV/0!</v>
      </c>
      <c r="M165" s="137" t="e">
        <f t="shared" si="45"/>
        <v>#DIV/0!</v>
      </c>
      <c r="N165" s="137" t="e">
        <f t="shared" si="45"/>
        <v>#DIV/0!</v>
      </c>
      <c r="O165" s="137" t="e">
        <f t="shared" si="45"/>
        <v>#DIV/0!</v>
      </c>
      <c r="P165" s="137" t="e">
        <f t="shared" si="45"/>
        <v>#DIV/0!</v>
      </c>
      <c r="Q165" s="165"/>
      <c r="R165" s="151"/>
    </row>
    <row r="166" spans="1:18" x14ac:dyDescent="0.25">
      <c r="B166" s="234" t="s">
        <v>771</v>
      </c>
      <c r="C166" s="248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165"/>
      <c r="P166" s="165"/>
      <c r="Q166" s="165"/>
      <c r="R166" s="151"/>
    </row>
    <row r="167" spans="1:18" x14ac:dyDescent="0.25">
      <c r="A167" s="154"/>
      <c r="B167" s="166" t="s">
        <v>517</v>
      </c>
      <c r="C167" s="167" t="e">
        <f t="shared" ref="C167:N167" si="46">(C159/C72)*100</f>
        <v>#DIV/0!</v>
      </c>
      <c r="D167" s="167" t="e">
        <f t="shared" si="46"/>
        <v>#DIV/0!</v>
      </c>
      <c r="E167" s="167" t="e">
        <f t="shared" si="46"/>
        <v>#DIV/0!</v>
      </c>
      <c r="F167" s="167" t="e">
        <f t="shared" si="46"/>
        <v>#DIV/0!</v>
      </c>
      <c r="G167" s="167" t="e">
        <f t="shared" si="46"/>
        <v>#DIV/0!</v>
      </c>
      <c r="H167" s="167" t="e">
        <f t="shared" si="46"/>
        <v>#DIV/0!</v>
      </c>
      <c r="I167" s="167" t="e">
        <f t="shared" si="46"/>
        <v>#DIV/0!</v>
      </c>
      <c r="J167" s="167" t="e">
        <f t="shared" si="46"/>
        <v>#DIV/0!</v>
      </c>
      <c r="K167" s="167" t="e">
        <f t="shared" si="46"/>
        <v>#DIV/0!</v>
      </c>
      <c r="L167" s="167" t="e">
        <f t="shared" si="46"/>
        <v>#DIV/0!</v>
      </c>
      <c r="M167" s="167" t="e">
        <f t="shared" si="46"/>
        <v>#DIV/0!</v>
      </c>
      <c r="N167" s="167" t="e">
        <f t="shared" si="46"/>
        <v>#DIV/0!</v>
      </c>
      <c r="O167" s="168"/>
      <c r="P167" s="168"/>
      <c r="Q167" s="168"/>
      <c r="R167" s="169"/>
    </row>
    <row r="168" spans="1:18" x14ac:dyDescent="0.25">
      <c r="A168" s="154"/>
      <c r="B168" s="166" t="s">
        <v>518</v>
      </c>
      <c r="C168" s="167" t="e">
        <f t="shared" ref="C168:N168" si="47">(C147/C247)*100</f>
        <v>#DIV/0!</v>
      </c>
      <c r="D168" s="167" t="e">
        <f t="shared" si="47"/>
        <v>#DIV/0!</v>
      </c>
      <c r="E168" s="167" t="e">
        <f t="shared" si="47"/>
        <v>#DIV/0!</v>
      </c>
      <c r="F168" s="167" t="e">
        <f t="shared" si="47"/>
        <v>#DIV/0!</v>
      </c>
      <c r="G168" s="167" t="e">
        <f t="shared" si="47"/>
        <v>#DIV/0!</v>
      </c>
      <c r="H168" s="167" t="e">
        <f t="shared" si="47"/>
        <v>#DIV/0!</v>
      </c>
      <c r="I168" s="167" t="e">
        <f t="shared" si="47"/>
        <v>#DIV/0!</v>
      </c>
      <c r="J168" s="167" t="e">
        <f t="shared" si="47"/>
        <v>#DIV/0!</v>
      </c>
      <c r="K168" s="167" t="e">
        <f t="shared" si="47"/>
        <v>#DIV/0!</v>
      </c>
      <c r="L168" s="167" t="e">
        <f t="shared" si="47"/>
        <v>#DIV/0!</v>
      </c>
      <c r="M168" s="167" t="e">
        <f t="shared" si="47"/>
        <v>#DIV/0!</v>
      </c>
      <c r="N168" s="167" t="e">
        <f t="shared" si="47"/>
        <v>#DIV/0!</v>
      </c>
      <c r="O168" s="168"/>
      <c r="P168" s="168"/>
      <c r="Q168" s="168"/>
      <c r="R168" s="169"/>
    </row>
    <row r="169" spans="1:18" x14ac:dyDescent="0.25">
      <c r="A169" s="154"/>
      <c r="B169" s="166" t="s">
        <v>519</v>
      </c>
      <c r="C169" s="167" t="e">
        <f t="shared" ref="C169:N169" si="48">(C148/C247)*100</f>
        <v>#DIV/0!</v>
      </c>
      <c r="D169" s="167" t="e">
        <f t="shared" si="48"/>
        <v>#DIV/0!</v>
      </c>
      <c r="E169" s="167" t="e">
        <f t="shared" si="48"/>
        <v>#DIV/0!</v>
      </c>
      <c r="F169" s="167" t="e">
        <f t="shared" si="48"/>
        <v>#DIV/0!</v>
      </c>
      <c r="G169" s="167" t="e">
        <f t="shared" si="48"/>
        <v>#DIV/0!</v>
      </c>
      <c r="H169" s="167" t="e">
        <f t="shared" si="48"/>
        <v>#DIV/0!</v>
      </c>
      <c r="I169" s="167" t="e">
        <f t="shared" si="48"/>
        <v>#DIV/0!</v>
      </c>
      <c r="J169" s="167" t="e">
        <f t="shared" si="48"/>
        <v>#DIV/0!</v>
      </c>
      <c r="K169" s="167" t="e">
        <f t="shared" si="48"/>
        <v>#DIV/0!</v>
      </c>
      <c r="L169" s="167" t="e">
        <f t="shared" si="48"/>
        <v>#DIV/0!</v>
      </c>
      <c r="M169" s="167" t="e">
        <f t="shared" si="48"/>
        <v>#DIV/0!</v>
      </c>
      <c r="N169" s="167" t="e">
        <f t="shared" si="48"/>
        <v>#DIV/0!</v>
      </c>
      <c r="O169" s="168"/>
      <c r="P169" s="168"/>
      <c r="Q169" s="168"/>
      <c r="R169" s="169"/>
    </row>
    <row r="170" spans="1:18" x14ac:dyDescent="0.25">
      <c r="A170" s="154"/>
      <c r="B170" s="166" t="s">
        <v>520</v>
      </c>
      <c r="C170" s="167" t="e">
        <f t="shared" ref="C170:P170" si="49">(C271/C247)*100</f>
        <v>#DIV/0!</v>
      </c>
      <c r="D170" s="167" t="e">
        <f t="shared" si="49"/>
        <v>#DIV/0!</v>
      </c>
      <c r="E170" s="167" t="e">
        <f t="shared" si="49"/>
        <v>#DIV/0!</v>
      </c>
      <c r="F170" s="167" t="e">
        <f t="shared" si="49"/>
        <v>#DIV/0!</v>
      </c>
      <c r="G170" s="167" t="e">
        <f t="shared" si="49"/>
        <v>#DIV/0!</v>
      </c>
      <c r="H170" s="167" t="e">
        <f t="shared" si="49"/>
        <v>#DIV/0!</v>
      </c>
      <c r="I170" s="167" t="e">
        <f t="shared" si="49"/>
        <v>#DIV/0!</v>
      </c>
      <c r="J170" s="167" t="e">
        <f t="shared" si="49"/>
        <v>#DIV/0!</v>
      </c>
      <c r="K170" s="167" t="e">
        <f t="shared" si="49"/>
        <v>#DIV/0!</v>
      </c>
      <c r="L170" s="167" t="e">
        <f t="shared" si="49"/>
        <v>#DIV/0!</v>
      </c>
      <c r="M170" s="167" t="e">
        <f t="shared" si="49"/>
        <v>#DIV/0!</v>
      </c>
      <c r="N170" s="167" t="e">
        <f t="shared" si="49"/>
        <v>#DIV/0!</v>
      </c>
      <c r="O170" s="167" t="e">
        <f t="shared" si="49"/>
        <v>#DIV/0!</v>
      </c>
      <c r="P170" s="167" t="e">
        <f t="shared" si="49"/>
        <v>#DIV/0!</v>
      </c>
      <c r="Q170" s="168"/>
      <c r="R170" s="169"/>
    </row>
    <row r="171" spans="1:18" x14ac:dyDescent="0.25">
      <c r="A171" s="170"/>
      <c r="B171" s="171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40"/>
      <c r="R171" s="140"/>
    </row>
    <row r="172" spans="1:18" x14ac:dyDescent="0.25">
      <c r="A172" s="163" t="s">
        <v>521</v>
      </c>
      <c r="B172" s="128" t="s">
        <v>522</v>
      </c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2"/>
      <c r="P172" s="142"/>
      <c r="Q172" s="143"/>
      <c r="R172" s="143"/>
    </row>
    <row r="173" spans="1:18" x14ac:dyDescent="0.25">
      <c r="A173" s="172"/>
      <c r="B173" s="173" t="s">
        <v>523</v>
      </c>
      <c r="C173" s="120">
        <v>0</v>
      </c>
      <c r="D173" s="120">
        <v>0</v>
      </c>
      <c r="E173" s="120">
        <v>0</v>
      </c>
      <c r="F173" s="120">
        <v>0</v>
      </c>
      <c r="G173" s="120">
        <v>0</v>
      </c>
      <c r="H173" s="120">
        <v>0</v>
      </c>
      <c r="I173" s="120">
        <v>0</v>
      </c>
      <c r="J173" s="120">
        <v>0</v>
      </c>
      <c r="K173" s="120">
        <v>0</v>
      </c>
      <c r="L173" s="120">
        <v>0</v>
      </c>
      <c r="M173" s="120">
        <v>0</v>
      </c>
      <c r="N173" s="120">
        <v>0</v>
      </c>
      <c r="O173" s="120">
        <v>0</v>
      </c>
      <c r="P173" s="120">
        <v>0</v>
      </c>
      <c r="Q173" s="174"/>
      <c r="R173" s="174"/>
    </row>
    <row r="174" spans="1:18" x14ac:dyDescent="0.25">
      <c r="A174" s="172"/>
      <c r="B174" s="173" t="s">
        <v>524</v>
      </c>
      <c r="C174" s="120">
        <v>0</v>
      </c>
      <c r="D174" s="120">
        <v>0</v>
      </c>
      <c r="E174" s="120">
        <v>0</v>
      </c>
      <c r="F174" s="120">
        <v>0</v>
      </c>
      <c r="G174" s="120">
        <v>0</v>
      </c>
      <c r="H174" s="120">
        <v>0</v>
      </c>
      <c r="I174" s="120">
        <v>0</v>
      </c>
      <c r="J174" s="120">
        <v>0</v>
      </c>
      <c r="K174" s="120">
        <v>0</v>
      </c>
      <c r="L174" s="120">
        <v>0</v>
      </c>
      <c r="M174" s="120">
        <v>0</v>
      </c>
      <c r="N174" s="120">
        <v>0</v>
      </c>
      <c r="O174" s="120">
        <v>0</v>
      </c>
      <c r="P174" s="120">
        <v>0</v>
      </c>
      <c r="Q174" s="174"/>
      <c r="R174" s="174"/>
    </row>
    <row r="175" spans="1:18" x14ac:dyDescent="0.25">
      <c r="A175" s="172"/>
      <c r="B175" s="173" t="s">
        <v>525</v>
      </c>
      <c r="C175" s="120"/>
      <c r="D175" s="120"/>
      <c r="E175" s="120"/>
      <c r="F175" s="120"/>
      <c r="G175" s="120"/>
      <c r="H175" s="120"/>
      <c r="I175" s="120"/>
      <c r="J175" s="175"/>
      <c r="K175" s="175"/>
      <c r="L175" s="175"/>
      <c r="M175" s="175"/>
      <c r="N175" s="175"/>
      <c r="O175" s="176"/>
      <c r="P175" s="176"/>
      <c r="Q175" s="124"/>
      <c r="R175" s="124"/>
    </row>
    <row r="176" spans="1:18" x14ac:dyDescent="0.25">
      <c r="A176" s="172"/>
      <c r="B176" s="173" t="s">
        <v>526</v>
      </c>
      <c r="C176" s="120"/>
      <c r="D176" s="120"/>
      <c r="E176" s="120"/>
      <c r="F176" s="120"/>
      <c r="G176" s="120"/>
      <c r="H176" s="120"/>
      <c r="I176" s="120"/>
      <c r="J176" s="175"/>
      <c r="K176" s="175"/>
      <c r="L176" s="175"/>
      <c r="M176" s="175"/>
      <c r="N176" s="175"/>
      <c r="O176" s="176"/>
      <c r="P176" s="176"/>
      <c r="Q176" s="124"/>
      <c r="R176" s="124"/>
    </row>
    <row r="177" spans="1:18" x14ac:dyDescent="0.25">
      <c r="A177" s="172"/>
      <c r="B177" s="173" t="s">
        <v>527</v>
      </c>
      <c r="C177" s="120">
        <v>0</v>
      </c>
      <c r="D177" s="120"/>
      <c r="E177" s="120"/>
      <c r="F177" s="120"/>
      <c r="G177" s="120"/>
      <c r="H177" s="120"/>
      <c r="I177" s="120"/>
      <c r="J177" s="175"/>
      <c r="K177" s="175"/>
      <c r="L177" s="175"/>
      <c r="M177" s="175"/>
      <c r="N177" s="175"/>
      <c r="O177" s="176"/>
      <c r="P177" s="176"/>
      <c r="Q177" s="124"/>
      <c r="R177" s="124"/>
    </row>
    <row r="178" spans="1:18" x14ac:dyDescent="0.25">
      <c r="A178" s="172"/>
      <c r="B178" s="173" t="s">
        <v>528</v>
      </c>
      <c r="C178" s="120">
        <v>0</v>
      </c>
      <c r="D178" s="120"/>
      <c r="E178" s="120"/>
      <c r="F178" s="120"/>
      <c r="G178" s="120"/>
      <c r="H178" s="120"/>
      <c r="I178" s="120"/>
      <c r="J178" s="175"/>
      <c r="K178" s="175"/>
      <c r="L178" s="175"/>
      <c r="M178" s="175"/>
      <c r="N178" s="175"/>
      <c r="O178" s="176"/>
      <c r="P178" s="176"/>
      <c r="Q178" s="124"/>
      <c r="R178" s="124"/>
    </row>
    <row r="179" spans="1:18" x14ac:dyDescent="0.25">
      <c r="A179" s="172"/>
      <c r="B179" s="173" t="s">
        <v>529</v>
      </c>
      <c r="C179" s="120"/>
      <c r="D179" s="120"/>
      <c r="E179" s="120"/>
      <c r="F179" s="120"/>
      <c r="G179" s="120"/>
      <c r="H179" s="120"/>
      <c r="I179" s="120"/>
      <c r="J179" s="175"/>
      <c r="K179" s="175"/>
      <c r="L179" s="175"/>
      <c r="M179" s="175"/>
      <c r="N179" s="175"/>
      <c r="O179" s="176"/>
      <c r="P179" s="176"/>
      <c r="Q179" s="124"/>
      <c r="R179" s="124"/>
    </row>
    <row r="180" spans="1:18" x14ac:dyDescent="0.25">
      <c r="A180" s="172"/>
      <c r="B180" s="173" t="s">
        <v>530</v>
      </c>
      <c r="C180" s="120">
        <v>0</v>
      </c>
      <c r="D180" s="120"/>
      <c r="E180" s="120"/>
      <c r="F180" s="120"/>
      <c r="G180" s="120"/>
      <c r="H180" s="120"/>
      <c r="I180" s="120"/>
      <c r="J180" s="175"/>
      <c r="K180" s="175"/>
      <c r="L180" s="175"/>
      <c r="M180" s="175"/>
      <c r="N180" s="175"/>
      <c r="O180" s="176"/>
      <c r="P180" s="176"/>
      <c r="Q180" s="124"/>
      <c r="R180" s="124"/>
    </row>
    <row r="181" spans="1:18" x14ac:dyDescent="0.25">
      <c r="A181" s="172"/>
      <c r="B181" s="173" t="s">
        <v>531</v>
      </c>
      <c r="C181" s="120">
        <v>0</v>
      </c>
      <c r="D181" s="120"/>
      <c r="E181" s="120"/>
      <c r="F181" s="120"/>
      <c r="G181" s="120"/>
      <c r="H181" s="120"/>
      <c r="I181" s="120"/>
      <c r="J181" s="175"/>
      <c r="K181" s="175"/>
      <c r="L181" s="175"/>
      <c r="M181" s="175"/>
      <c r="N181" s="175"/>
      <c r="O181" s="176"/>
      <c r="P181" s="176"/>
      <c r="Q181" s="124"/>
      <c r="R181" s="124"/>
    </row>
    <row r="182" spans="1:18" x14ac:dyDescent="0.25">
      <c r="A182" s="172"/>
      <c r="B182" s="173" t="s">
        <v>532</v>
      </c>
      <c r="C182" s="177">
        <f t="shared" ref="C182:P182" si="50">SUM(C180/C2)</f>
        <v>0</v>
      </c>
      <c r="D182" s="177">
        <f t="shared" si="50"/>
        <v>0</v>
      </c>
      <c r="E182" s="177">
        <f t="shared" si="50"/>
        <v>0</v>
      </c>
      <c r="F182" s="177">
        <f t="shared" si="50"/>
        <v>0</v>
      </c>
      <c r="G182" s="177">
        <f t="shared" si="50"/>
        <v>0</v>
      </c>
      <c r="H182" s="177">
        <f t="shared" si="50"/>
        <v>0</v>
      </c>
      <c r="I182" s="177">
        <f t="shared" si="50"/>
        <v>0</v>
      </c>
      <c r="J182" s="177">
        <f t="shared" si="50"/>
        <v>0</v>
      </c>
      <c r="K182" s="177">
        <f t="shared" si="50"/>
        <v>0</v>
      </c>
      <c r="L182" s="177">
        <f t="shared" si="50"/>
        <v>0</v>
      </c>
      <c r="M182" s="177">
        <f t="shared" si="50"/>
        <v>0</v>
      </c>
      <c r="N182" s="177">
        <f t="shared" si="50"/>
        <v>0</v>
      </c>
      <c r="O182" s="177">
        <f t="shared" si="50"/>
        <v>0</v>
      </c>
      <c r="P182" s="177">
        <f t="shared" si="50"/>
        <v>0</v>
      </c>
      <c r="Q182" s="124"/>
      <c r="R182" s="124"/>
    </row>
    <row r="183" spans="1:18" x14ac:dyDescent="0.25">
      <c r="A183" s="172"/>
      <c r="B183" s="173" t="s">
        <v>533</v>
      </c>
      <c r="C183" s="177">
        <f t="shared" ref="C183:P183" si="51">SUM(C181/C2)</f>
        <v>0</v>
      </c>
      <c r="D183" s="177">
        <f t="shared" si="51"/>
        <v>0</v>
      </c>
      <c r="E183" s="177">
        <f t="shared" si="51"/>
        <v>0</v>
      </c>
      <c r="F183" s="177">
        <f t="shared" si="51"/>
        <v>0</v>
      </c>
      <c r="G183" s="177">
        <f t="shared" si="51"/>
        <v>0</v>
      </c>
      <c r="H183" s="177">
        <f t="shared" si="51"/>
        <v>0</v>
      </c>
      <c r="I183" s="177">
        <f t="shared" si="51"/>
        <v>0</v>
      </c>
      <c r="J183" s="177">
        <f t="shared" si="51"/>
        <v>0</v>
      </c>
      <c r="K183" s="177">
        <f t="shared" si="51"/>
        <v>0</v>
      </c>
      <c r="L183" s="177">
        <f t="shared" si="51"/>
        <v>0</v>
      </c>
      <c r="M183" s="177">
        <f t="shared" si="51"/>
        <v>0</v>
      </c>
      <c r="N183" s="177">
        <f t="shared" si="51"/>
        <v>0</v>
      </c>
      <c r="O183" s="177">
        <f t="shared" si="51"/>
        <v>0</v>
      </c>
      <c r="P183" s="177">
        <f t="shared" si="51"/>
        <v>0</v>
      </c>
      <c r="Q183" s="124"/>
      <c r="R183" s="124"/>
    </row>
    <row r="184" spans="1:18" x14ac:dyDescent="0.25">
      <c r="A184" s="172"/>
      <c r="B184" s="173" t="s">
        <v>534</v>
      </c>
      <c r="C184" s="178" t="e">
        <f t="shared" ref="C184:P184" si="52">SUM(C180/C177)</f>
        <v>#DIV/0!</v>
      </c>
      <c r="D184" s="178" t="e">
        <f t="shared" si="52"/>
        <v>#DIV/0!</v>
      </c>
      <c r="E184" s="178" t="e">
        <f t="shared" si="52"/>
        <v>#DIV/0!</v>
      </c>
      <c r="F184" s="178" t="e">
        <f t="shared" si="52"/>
        <v>#DIV/0!</v>
      </c>
      <c r="G184" s="178" t="e">
        <f t="shared" si="52"/>
        <v>#DIV/0!</v>
      </c>
      <c r="H184" s="178" t="e">
        <f t="shared" si="52"/>
        <v>#DIV/0!</v>
      </c>
      <c r="I184" s="178" t="e">
        <f t="shared" si="52"/>
        <v>#DIV/0!</v>
      </c>
      <c r="J184" s="178" t="e">
        <f t="shared" si="52"/>
        <v>#DIV/0!</v>
      </c>
      <c r="K184" s="178" t="e">
        <f t="shared" si="52"/>
        <v>#DIV/0!</v>
      </c>
      <c r="L184" s="178" t="e">
        <f t="shared" si="52"/>
        <v>#DIV/0!</v>
      </c>
      <c r="M184" s="178" t="e">
        <f t="shared" si="52"/>
        <v>#DIV/0!</v>
      </c>
      <c r="N184" s="178" t="e">
        <f t="shared" si="52"/>
        <v>#DIV/0!</v>
      </c>
      <c r="O184" s="178" t="e">
        <f t="shared" si="52"/>
        <v>#DIV/0!</v>
      </c>
      <c r="P184" s="178" t="e">
        <f t="shared" si="52"/>
        <v>#DIV/0!</v>
      </c>
      <c r="Q184" s="124"/>
      <c r="R184" s="124"/>
    </row>
    <row r="185" spans="1:18" x14ac:dyDescent="0.25">
      <c r="A185" s="172"/>
      <c r="B185" s="173" t="s">
        <v>535</v>
      </c>
      <c r="C185" s="178" t="e">
        <f t="shared" ref="C185:P185" si="53">SUM(C181/C178)</f>
        <v>#DIV/0!</v>
      </c>
      <c r="D185" s="178" t="e">
        <f t="shared" si="53"/>
        <v>#DIV/0!</v>
      </c>
      <c r="E185" s="178" t="e">
        <f t="shared" si="53"/>
        <v>#DIV/0!</v>
      </c>
      <c r="F185" s="178" t="e">
        <f t="shared" si="53"/>
        <v>#DIV/0!</v>
      </c>
      <c r="G185" s="178" t="e">
        <f t="shared" si="53"/>
        <v>#DIV/0!</v>
      </c>
      <c r="H185" s="178" t="e">
        <f t="shared" si="53"/>
        <v>#DIV/0!</v>
      </c>
      <c r="I185" s="178" t="e">
        <f t="shared" si="53"/>
        <v>#DIV/0!</v>
      </c>
      <c r="J185" s="178" t="e">
        <f t="shared" si="53"/>
        <v>#DIV/0!</v>
      </c>
      <c r="K185" s="178" t="e">
        <f t="shared" si="53"/>
        <v>#DIV/0!</v>
      </c>
      <c r="L185" s="178" t="e">
        <f t="shared" si="53"/>
        <v>#DIV/0!</v>
      </c>
      <c r="M185" s="178" t="e">
        <f t="shared" si="53"/>
        <v>#DIV/0!</v>
      </c>
      <c r="N185" s="178" t="e">
        <f t="shared" si="53"/>
        <v>#DIV/0!</v>
      </c>
      <c r="O185" s="178" t="e">
        <f t="shared" si="53"/>
        <v>#DIV/0!</v>
      </c>
      <c r="P185" s="178" t="e">
        <f t="shared" si="53"/>
        <v>#DIV/0!</v>
      </c>
      <c r="Q185" s="124"/>
      <c r="R185" s="124"/>
    </row>
    <row r="186" spans="1:18" x14ac:dyDescent="0.25">
      <c r="A186" s="172"/>
      <c r="B186" s="173" t="s">
        <v>536</v>
      </c>
      <c r="C186" s="179" t="e">
        <f t="shared" ref="C186:P186" si="54">SUM(C180/(C173*C2))*100</f>
        <v>#DIV/0!</v>
      </c>
      <c r="D186" s="179" t="e">
        <f t="shared" si="54"/>
        <v>#DIV/0!</v>
      </c>
      <c r="E186" s="179" t="e">
        <f t="shared" si="54"/>
        <v>#DIV/0!</v>
      </c>
      <c r="F186" s="179" t="e">
        <f t="shared" si="54"/>
        <v>#DIV/0!</v>
      </c>
      <c r="G186" s="179" t="e">
        <f t="shared" si="54"/>
        <v>#DIV/0!</v>
      </c>
      <c r="H186" s="179" t="e">
        <f t="shared" si="54"/>
        <v>#DIV/0!</v>
      </c>
      <c r="I186" s="179" t="e">
        <f t="shared" si="54"/>
        <v>#DIV/0!</v>
      </c>
      <c r="J186" s="179" t="e">
        <f t="shared" si="54"/>
        <v>#DIV/0!</v>
      </c>
      <c r="K186" s="179" t="e">
        <f t="shared" si="54"/>
        <v>#DIV/0!</v>
      </c>
      <c r="L186" s="179" t="e">
        <f t="shared" si="54"/>
        <v>#DIV/0!</v>
      </c>
      <c r="M186" s="179" t="e">
        <f t="shared" si="54"/>
        <v>#DIV/0!</v>
      </c>
      <c r="N186" s="179" t="e">
        <f t="shared" si="54"/>
        <v>#DIV/0!</v>
      </c>
      <c r="O186" s="179" t="e">
        <f t="shared" si="54"/>
        <v>#DIV/0!</v>
      </c>
      <c r="P186" s="179" t="e">
        <f t="shared" si="54"/>
        <v>#DIV/0!</v>
      </c>
      <c r="Q186" s="124"/>
      <c r="R186" s="124"/>
    </row>
    <row r="187" spans="1:18" s="120" customFormat="1" x14ac:dyDescent="0.25">
      <c r="A187" s="180"/>
      <c r="B187" s="173" t="s">
        <v>537</v>
      </c>
      <c r="C187" s="178" t="e">
        <f t="shared" ref="C187:P187" si="55">SUM(C181/(C174*C2))*100</f>
        <v>#DIV/0!</v>
      </c>
      <c r="D187" s="178" t="e">
        <f t="shared" si="55"/>
        <v>#DIV/0!</v>
      </c>
      <c r="E187" s="178" t="e">
        <f t="shared" si="55"/>
        <v>#DIV/0!</v>
      </c>
      <c r="F187" s="178" t="e">
        <f t="shared" si="55"/>
        <v>#DIV/0!</v>
      </c>
      <c r="G187" s="178" t="e">
        <f t="shared" si="55"/>
        <v>#DIV/0!</v>
      </c>
      <c r="H187" s="178" t="e">
        <f t="shared" si="55"/>
        <v>#DIV/0!</v>
      </c>
      <c r="I187" s="178" t="e">
        <f t="shared" si="55"/>
        <v>#DIV/0!</v>
      </c>
      <c r="J187" s="178" t="e">
        <f t="shared" si="55"/>
        <v>#DIV/0!</v>
      </c>
      <c r="K187" s="178" t="e">
        <f t="shared" si="55"/>
        <v>#DIV/0!</v>
      </c>
      <c r="L187" s="178" t="e">
        <f t="shared" si="55"/>
        <v>#DIV/0!</v>
      </c>
      <c r="M187" s="178" t="e">
        <f t="shared" si="55"/>
        <v>#DIV/0!</v>
      </c>
      <c r="N187" s="178" t="e">
        <f t="shared" si="55"/>
        <v>#DIV/0!</v>
      </c>
      <c r="O187" s="178" t="e">
        <f t="shared" si="55"/>
        <v>#DIV/0!</v>
      </c>
      <c r="P187" s="178" t="e">
        <f t="shared" si="55"/>
        <v>#DIV/0!</v>
      </c>
      <c r="Q187" s="181"/>
      <c r="R187" s="181"/>
    </row>
    <row r="188" spans="1:18" s="184" customFormat="1" x14ac:dyDescent="0.25">
      <c r="A188" s="180"/>
      <c r="B188" s="182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</row>
    <row r="189" spans="1:18" s="120" customFormat="1" x14ac:dyDescent="0.25">
      <c r="A189" s="228" t="s">
        <v>538</v>
      </c>
      <c r="B189" s="229" t="s">
        <v>539</v>
      </c>
      <c r="C189" s="117" t="s">
        <v>444</v>
      </c>
      <c r="D189" s="117" t="s">
        <v>445</v>
      </c>
      <c r="E189" s="117" t="s">
        <v>446</v>
      </c>
      <c r="F189" s="117" t="s">
        <v>447</v>
      </c>
      <c r="G189" s="117" t="s">
        <v>448</v>
      </c>
      <c r="H189" s="117" t="s">
        <v>449</v>
      </c>
      <c r="I189" s="117" t="s">
        <v>450</v>
      </c>
      <c r="J189" s="117" t="s">
        <v>451</v>
      </c>
      <c r="K189" s="158" t="s">
        <v>452</v>
      </c>
      <c r="L189" s="158" t="s">
        <v>453</v>
      </c>
      <c r="M189" s="158" t="s">
        <v>454</v>
      </c>
      <c r="N189" s="158" t="s">
        <v>455</v>
      </c>
    </row>
    <row r="190" spans="1:18" x14ac:dyDescent="0.25">
      <c r="B190" s="185" t="s">
        <v>540</v>
      </c>
      <c r="C190" s="185">
        <v>0</v>
      </c>
      <c r="D190" s="185">
        <v>0</v>
      </c>
      <c r="E190" s="185">
        <v>0</v>
      </c>
      <c r="F190" s="185">
        <v>0</v>
      </c>
      <c r="G190" s="185">
        <v>0</v>
      </c>
      <c r="H190" s="185">
        <v>0</v>
      </c>
      <c r="I190" s="185">
        <v>0</v>
      </c>
      <c r="J190" s="185">
        <v>0</v>
      </c>
      <c r="K190" s="185">
        <v>0</v>
      </c>
      <c r="L190" s="185">
        <v>0</v>
      </c>
      <c r="M190" s="185">
        <v>0</v>
      </c>
      <c r="N190" s="185">
        <v>0</v>
      </c>
      <c r="O190" s="185">
        <v>0</v>
      </c>
      <c r="P190" s="185">
        <v>0</v>
      </c>
      <c r="Q190" s="124"/>
      <c r="R190" s="124"/>
    </row>
    <row r="191" spans="1:18" x14ac:dyDescent="0.25">
      <c r="B191" s="120" t="s">
        <v>541</v>
      </c>
      <c r="C191" s="120">
        <v>0</v>
      </c>
      <c r="D191" s="120">
        <v>0</v>
      </c>
      <c r="E191" s="120">
        <v>0</v>
      </c>
      <c r="F191" s="120">
        <v>0</v>
      </c>
      <c r="G191" s="120">
        <v>0</v>
      </c>
      <c r="H191" s="120">
        <v>0</v>
      </c>
      <c r="I191" s="120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4"/>
      <c r="R191" s="124"/>
    </row>
    <row r="192" spans="1:18" x14ac:dyDescent="0.25">
      <c r="A192" s="186"/>
      <c r="B192" s="120" t="s">
        <v>542</v>
      </c>
      <c r="C192" s="120">
        <v>0</v>
      </c>
      <c r="D192" s="120">
        <v>0</v>
      </c>
      <c r="E192" s="120">
        <v>0</v>
      </c>
      <c r="F192" s="120">
        <v>0</v>
      </c>
      <c r="G192" s="120">
        <v>0</v>
      </c>
      <c r="H192" s="120">
        <v>0</v>
      </c>
      <c r="I192" s="120">
        <v>0</v>
      </c>
      <c r="J192" s="120">
        <v>0</v>
      </c>
      <c r="K192" s="120">
        <v>0</v>
      </c>
      <c r="L192" s="120">
        <v>0</v>
      </c>
      <c r="M192" s="120">
        <v>0</v>
      </c>
      <c r="N192" s="120">
        <v>0</v>
      </c>
      <c r="O192" s="120">
        <v>0</v>
      </c>
      <c r="P192" s="120">
        <v>0</v>
      </c>
      <c r="Q192" s="124"/>
      <c r="R192" s="124"/>
    </row>
    <row r="193" spans="1:18" x14ac:dyDescent="0.25">
      <c r="A193" s="186"/>
      <c r="B193" s="120" t="s">
        <v>543</v>
      </c>
      <c r="C193" s="120">
        <v>0</v>
      </c>
      <c r="D193" s="120">
        <v>0</v>
      </c>
      <c r="E193" s="120">
        <v>0</v>
      </c>
      <c r="F193" s="120">
        <v>0</v>
      </c>
      <c r="G193" s="120">
        <v>0</v>
      </c>
      <c r="H193" s="120">
        <v>0</v>
      </c>
      <c r="I193" s="120">
        <v>0</v>
      </c>
      <c r="J193" s="120">
        <v>0</v>
      </c>
      <c r="K193" s="120">
        <v>0</v>
      </c>
      <c r="L193" s="120">
        <v>0</v>
      </c>
      <c r="M193" s="120">
        <v>0</v>
      </c>
      <c r="N193" s="120">
        <v>0</v>
      </c>
      <c r="O193" s="120">
        <v>0</v>
      </c>
      <c r="P193" s="120">
        <v>0</v>
      </c>
      <c r="Q193" s="124"/>
      <c r="R193" s="124"/>
    </row>
    <row r="194" spans="1:18" x14ac:dyDescent="0.25">
      <c r="A194" s="186"/>
      <c r="B194" s="120" t="s">
        <v>544</v>
      </c>
      <c r="C194" s="120">
        <v>0</v>
      </c>
      <c r="D194" s="120">
        <v>0</v>
      </c>
      <c r="E194" s="120">
        <v>0</v>
      </c>
      <c r="F194" s="120">
        <v>0</v>
      </c>
      <c r="G194" s="120">
        <v>0</v>
      </c>
      <c r="H194" s="120">
        <v>0</v>
      </c>
      <c r="I194" s="120">
        <v>0</v>
      </c>
      <c r="J194" s="120">
        <v>0</v>
      </c>
      <c r="K194" s="120">
        <v>0</v>
      </c>
      <c r="L194" s="120">
        <v>0</v>
      </c>
      <c r="M194" s="120">
        <v>0</v>
      </c>
      <c r="N194" s="120">
        <v>0</v>
      </c>
      <c r="O194" s="120">
        <v>0</v>
      </c>
      <c r="P194" s="120">
        <v>0</v>
      </c>
      <c r="Q194" s="124"/>
      <c r="R194" s="124"/>
    </row>
    <row r="195" spans="1:18" x14ac:dyDescent="0.25">
      <c r="B195" s="125" t="s">
        <v>83</v>
      </c>
      <c r="C195" s="187">
        <f t="shared" ref="C195:P195" si="56">SUM(C190:C194)</f>
        <v>0</v>
      </c>
      <c r="D195" s="187">
        <f t="shared" si="56"/>
        <v>0</v>
      </c>
      <c r="E195" s="187">
        <f t="shared" si="56"/>
        <v>0</v>
      </c>
      <c r="F195" s="187">
        <f t="shared" si="56"/>
        <v>0</v>
      </c>
      <c r="G195" s="187">
        <f t="shared" si="56"/>
        <v>0</v>
      </c>
      <c r="H195" s="187">
        <f t="shared" si="56"/>
        <v>0</v>
      </c>
      <c r="I195" s="187">
        <f t="shared" si="56"/>
        <v>0</v>
      </c>
      <c r="J195" s="187">
        <f t="shared" si="56"/>
        <v>0</v>
      </c>
      <c r="K195" s="187">
        <f t="shared" si="56"/>
        <v>0</v>
      </c>
      <c r="L195" s="187">
        <f t="shared" si="56"/>
        <v>0</v>
      </c>
      <c r="M195" s="187">
        <f t="shared" si="56"/>
        <v>0</v>
      </c>
      <c r="N195" s="187">
        <f t="shared" si="56"/>
        <v>0</v>
      </c>
      <c r="O195" s="127">
        <f t="shared" si="56"/>
        <v>0</v>
      </c>
      <c r="P195" s="127">
        <f t="shared" si="56"/>
        <v>0</v>
      </c>
      <c r="Q195" s="130"/>
      <c r="R195" s="169"/>
    </row>
    <row r="196" spans="1:18" s="120" customFormat="1" x14ac:dyDescent="0.25">
      <c r="A196" s="154"/>
      <c r="B196" s="125" t="s">
        <v>545</v>
      </c>
      <c r="C196" s="138">
        <f t="shared" ref="C196:P196" si="57">C195/C2</f>
        <v>0</v>
      </c>
      <c r="D196" s="138">
        <f t="shared" si="57"/>
        <v>0</v>
      </c>
      <c r="E196" s="138">
        <f t="shared" si="57"/>
        <v>0</v>
      </c>
      <c r="F196" s="138">
        <f t="shared" si="57"/>
        <v>0</v>
      </c>
      <c r="G196" s="138">
        <f t="shared" si="57"/>
        <v>0</v>
      </c>
      <c r="H196" s="138">
        <f t="shared" si="57"/>
        <v>0</v>
      </c>
      <c r="I196" s="138">
        <f t="shared" si="57"/>
        <v>0</v>
      </c>
      <c r="J196" s="138">
        <f t="shared" si="57"/>
        <v>0</v>
      </c>
      <c r="K196" s="138">
        <f t="shared" si="57"/>
        <v>0</v>
      </c>
      <c r="L196" s="138">
        <f t="shared" si="57"/>
        <v>0</v>
      </c>
      <c r="M196" s="138">
        <f t="shared" si="57"/>
        <v>0</v>
      </c>
      <c r="N196" s="126">
        <f t="shared" si="57"/>
        <v>0</v>
      </c>
      <c r="O196" s="126">
        <f t="shared" si="57"/>
        <v>0</v>
      </c>
      <c r="P196" s="126">
        <f t="shared" si="57"/>
        <v>0</v>
      </c>
      <c r="Q196" s="126"/>
      <c r="R196" s="138"/>
    </row>
    <row r="197" spans="1:18" s="122" customFormat="1" x14ac:dyDescent="0.25">
      <c r="A197" s="188"/>
      <c r="B197" s="155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56"/>
      <c r="O197" s="130"/>
      <c r="P197" s="130"/>
      <c r="Q197" s="130"/>
      <c r="R197" s="169"/>
    </row>
    <row r="198" spans="1:18" s="120" customFormat="1" x14ac:dyDescent="0.25">
      <c r="A198" s="228" t="s">
        <v>546</v>
      </c>
      <c r="B198" s="229" t="s">
        <v>547</v>
      </c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</row>
    <row r="199" spans="1:18" x14ac:dyDescent="0.25">
      <c r="B199" s="185" t="s">
        <v>470</v>
      </c>
      <c r="C199" s="185">
        <v>0</v>
      </c>
      <c r="D199" s="185">
        <v>0</v>
      </c>
      <c r="E199" s="185">
        <v>0</v>
      </c>
      <c r="F199" s="185">
        <v>0</v>
      </c>
      <c r="G199" s="185">
        <v>0</v>
      </c>
      <c r="H199" s="185">
        <v>0</v>
      </c>
      <c r="I199" s="185">
        <v>0</v>
      </c>
      <c r="J199" s="185">
        <v>0</v>
      </c>
      <c r="K199" s="185">
        <v>0</v>
      </c>
      <c r="L199" s="185">
        <v>0</v>
      </c>
      <c r="M199" s="185">
        <v>0</v>
      </c>
      <c r="N199" s="185">
        <v>0</v>
      </c>
      <c r="O199" s="185">
        <v>0</v>
      </c>
      <c r="P199" s="185">
        <v>0</v>
      </c>
      <c r="Q199" s="124"/>
      <c r="R199" s="124"/>
    </row>
    <row r="200" spans="1:18" x14ac:dyDescent="0.25">
      <c r="B200" s="120" t="s">
        <v>471</v>
      </c>
      <c r="C200" s="120">
        <v>0</v>
      </c>
      <c r="D200" s="120">
        <v>0</v>
      </c>
      <c r="E200" s="120">
        <v>0</v>
      </c>
      <c r="F200" s="120">
        <v>0</v>
      </c>
      <c r="G200" s="120">
        <v>0</v>
      </c>
      <c r="H200" s="120">
        <v>0</v>
      </c>
      <c r="I200" s="120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4"/>
      <c r="R200" s="124"/>
    </row>
    <row r="201" spans="1:18" x14ac:dyDescent="0.25">
      <c r="B201" s="120" t="s">
        <v>472</v>
      </c>
      <c r="C201" s="120">
        <v>0</v>
      </c>
      <c r="D201" s="120">
        <v>0</v>
      </c>
      <c r="E201" s="120">
        <v>0</v>
      </c>
      <c r="F201" s="120">
        <v>0</v>
      </c>
      <c r="G201" s="120">
        <v>0</v>
      </c>
      <c r="H201" s="120">
        <v>0</v>
      </c>
      <c r="I201" s="120">
        <v>0</v>
      </c>
      <c r="J201" s="120">
        <v>0</v>
      </c>
      <c r="K201" s="120">
        <v>0</v>
      </c>
      <c r="L201" s="120">
        <v>0</v>
      </c>
      <c r="M201" s="120">
        <v>0</v>
      </c>
      <c r="N201" s="120">
        <v>0</v>
      </c>
      <c r="O201" s="120">
        <v>0</v>
      </c>
      <c r="P201" s="120">
        <v>0</v>
      </c>
      <c r="Q201" s="124"/>
      <c r="R201" s="124"/>
    </row>
    <row r="202" spans="1:18" x14ac:dyDescent="0.25">
      <c r="B202" s="120" t="s">
        <v>473</v>
      </c>
      <c r="C202" s="120">
        <v>0</v>
      </c>
      <c r="D202" s="120">
        <v>0</v>
      </c>
      <c r="E202" s="120">
        <v>0</v>
      </c>
      <c r="F202" s="120">
        <v>0</v>
      </c>
      <c r="G202" s="120">
        <v>0</v>
      </c>
      <c r="H202" s="120">
        <v>0</v>
      </c>
      <c r="I202" s="120">
        <v>0</v>
      </c>
      <c r="J202" s="120">
        <v>0</v>
      </c>
      <c r="K202" s="120">
        <v>0</v>
      </c>
      <c r="L202" s="120">
        <v>0</v>
      </c>
      <c r="M202" s="120">
        <v>0</v>
      </c>
      <c r="N202" s="120">
        <v>0</v>
      </c>
      <c r="O202" s="120">
        <v>0</v>
      </c>
      <c r="P202" s="120">
        <v>0</v>
      </c>
      <c r="Q202" s="124"/>
      <c r="R202" s="124"/>
    </row>
    <row r="203" spans="1:18" x14ac:dyDescent="0.25">
      <c r="B203" s="120" t="s">
        <v>492</v>
      </c>
      <c r="C203" s="120">
        <v>0</v>
      </c>
      <c r="D203" s="120">
        <v>0</v>
      </c>
      <c r="E203" s="120">
        <v>0</v>
      </c>
      <c r="F203" s="120">
        <v>0</v>
      </c>
      <c r="G203" s="120">
        <v>0</v>
      </c>
      <c r="H203" s="120">
        <v>0</v>
      </c>
      <c r="I203" s="120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  <c r="P203" s="120">
        <v>0</v>
      </c>
      <c r="Q203" s="124"/>
      <c r="R203" s="124"/>
    </row>
    <row r="204" spans="1:18" x14ac:dyDescent="0.25">
      <c r="B204" s="120" t="s">
        <v>474</v>
      </c>
      <c r="C204" s="120">
        <v>0</v>
      </c>
      <c r="D204" s="120">
        <v>0</v>
      </c>
      <c r="E204" s="120">
        <v>0</v>
      </c>
      <c r="F204" s="120">
        <v>0</v>
      </c>
      <c r="G204" s="120">
        <v>0</v>
      </c>
      <c r="H204" s="120">
        <v>0</v>
      </c>
      <c r="I204" s="120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4"/>
      <c r="R204" s="124"/>
    </row>
    <row r="205" spans="1:18" x14ac:dyDescent="0.25"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>
        <v>0</v>
      </c>
      <c r="Q205" s="122"/>
      <c r="R205" s="133"/>
    </row>
    <row r="206" spans="1:18" x14ac:dyDescent="0.25">
      <c r="B206" s="125" t="s">
        <v>83</v>
      </c>
      <c r="C206" s="126">
        <f t="shared" ref="C206:P206" si="58">SUM(C199:C204)</f>
        <v>0</v>
      </c>
      <c r="D206" s="126">
        <f t="shared" si="58"/>
        <v>0</v>
      </c>
      <c r="E206" s="126">
        <f t="shared" si="58"/>
        <v>0</v>
      </c>
      <c r="F206" s="126">
        <f t="shared" si="58"/>
        <v>0</v>
      </c>
      <c r="G206" s="126">
        <f t="shared" si="58"/>
        <v>0</v>
      </c>
      <c r="H206" s="126">
        <f t="shared" si="58"/>
        <v>0</v>
      </c>
      <c r="I206" s="126">
        <f t="shared" si="58"/>
        <v>0</v>
      </c>
      <c r="J206" s="126">
        <f t="shared" si="58"/>
        <v>0</v>
      </c>
      <c r="K206" s="126">
        <f t="shared" si="58"/>
        <v>0</v>
      </c>
      <c r="L206" s="126">
        <f t="shared" si="58"/>
        <v>0</v>
      </c>
      <c r="M206" s="126">
        <f t="shared" si="58"/>
        <v>0</v>
      </c>
      <c r="N206" s="126">
        <f t="shared" si="58"/>
        <v>0</v>
      </c>
      <c r="O206" s="127">
        <f t="shared" si="58"/>
        <v>0</v>
      </c>
      <c r="P206" s="127">
        <f t="shared" si="58"/>
        <v>0</v>
      </c>
      <c r="Q206" s="130"/>
      <c r="R206" s="134"/>
    </row>
    <row r="207" spans="1:18" x14ac:dyDescent="0.25">
      <c r="A207" s="188"/>
      <c r="B207" s="155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27"/>
      <c r="P207" s="127"/>
      <c r="Q207" s="130"/>
      <c r="R207" s="134"/>
    </row>
    <row r="208" spans="1:18" x14ac:dyDescent="0.25">
      <c r="A208" s="163">
        <v>22</v>
      </c>
      <c r="B208" s="162" t="s">
        <v>548</v>
      </c>
      <c r="C208" s="141" t="s">
        <v>5</v>
      </c>
      <c r="D208" s="141" t="s">
        <v>5</v>
      </c>
      <c r="E208" s="141" t="s">
        <v>5</v>
      </c>
      <c r="F208" s="141" t="s">
        <v>5</v>
      </c>
      <c r="G208" s="141" t="s">
        <v>549</v>
      </c>
      <c r="H208" s="141"/>
      <c r="I208" s="141"/>
      <c r="J208" s="141"/>
      <c r="K208" s="141"/>
      <c r="L208" s="141"/>
      <c r="M208" s="141"/>
      <c r="N208" s="141"/>
      <c r="O208" s="127"/>
      <c r="P208" s="127"/>
      <c r="Q208" s="130"/>
      <c r="R208" s="134"/>
    </row>
    <row r="209" spans="1:18" x14ac:dyDescent="0.25">
      <c r="B209" s="120" t="s">
        <v>550</v>
      </c>
      <c r="C209" s="120">
        <v>0</v>
      </c>
      <c r="D209" s="120">
        <v>0</v>
      </c>
      <c r="E209" s="120">
        <v>0</v>
      </c>
      <c r="F209" s="120">
        <v>0</v>
      </c>
      <c r="G209" s="120">
        <v>0</v>
      </c>
      <c r="H209" s="120">
        <v>0</v>
      </c>
      <c r="I209" s="120">
        <v>0</v>
      </c>
      <c r="J209" s="120">
        <v>0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30"/>
      <c r="R209" s="134"/>
    </row>
    <row r="210" spans="1:18" x14ac:dyDescent="0.25">
      <c r="B210" s="120" t="s">
        <v>551</v>
      </c>
      <c r="C210" s="120">
        <v>0</v>
      </c>
      <c r="D210" s="120">
        <v>0</v>
      </c>
      <c r="E210" s="120">
        <v>0</v>
      </c>
      <c r="F210" s="120">
        <v>0</v>
      </c>
      <c r="G210" s="120">
        <v>0</v>
      </c>
      <c r="H210" s="120">
        <v>0</v>
      </c>
      <c r="I210" s="120">
        <v>0</v>
      </c>
      <c r="J210" s="120">
        <v>0</v>
      </c>
      <c r="K210" s="120">
        <v>0</v>
      </c>
      <c r="L210" s="120">
        <v>0</v>
      </c>
      <c r="M210" s="120">
        <v>0</v>
      </c>
      <c r="N210" s="120">
        <v>0</v>
      </c>
      <c r="O210" s="120">
        <v>0</v>
      </c>
      <c r="P210" s="120">
        <v>0</v>
      </c>
      <c r="Q210" s="130"/>
      <c r="R210" s="134"/>
    </row>
    <row r="211" spans="1:18" x14ac:dyDescent="0.25">
      <c r="B211" s="120" t="s">
        <v>552</v>
      </c>
      <c r="C211" s="120">
        <v>0</v>
      </c>
      <c r="D211" s="120">
        <v>0</v>
      </c>
      <c r="E211" s="120">
        <v>0</v>
      </c>
      <c r="F211" s="120">
        <v>0</v>
      </c>
      <c r="G211" s="120">
        <v>0</v>
      </c>
      <c r="H211" s="120">
        <v>0</v>
      </c>
      <c r="I211" s="120">
        <v>0</v>
      </c>
      <c r="J211" s="120">
        <v>0</v>
      </c>
      <c r="K211" s="120">
        <v>0</v>
      </c>
      <c r="L211" s="120">
        <v>0</v>
      </c>
      <c r="M211" s="120">
        <v>0</v>
      </c>
      <c r="N211" s="120">
        <v>0</v>
      </c>
      <c r="O211" s="120">
        <v>0</v>
      </c>
      <c r="P211" s="120">
        <v>0</v>
      </c>
      <c r="Q211" s="130"/>
      <c r="R211" s="134"/>
    </row>
    <row r="212" spans="1:18" x14ac:dyDescent="0.25">
      <c r="B212" s="120" t="s">
        <v>553</v>
      </c>
      <c r="C212" s="120">
        <v>0</v>
      </c>
      <c r="D212" s="120">
        <v>0</v>
      </c>
      <c r="E212" s="120">
        <v>0</v>
      </c>
      <c r="F212" s="120">
        <v>0</v>
      </c>
      <c r="G212" s="120">
        <v>0</v>
      </c>
      <c r="H212" s="120">
        <v>0</v>
      </c>
      <c r="I212" s="120">
        <v>0</v>
      </c>
      <c r="J212" s="120">
        <v>0</v>
      </c>
      <c r="K212" s="120">
        <v>0</v>
      </c>
      <c r="L212" s="120">
        <v>0</v>
      </c>
      <c r="M212" s="120">
        <v>0</v>
      </c>
      <c r="N212" s="120">
        <v>0</v>
      </c>
      <c r="O212" s="120">
        <v>0</v>
      </c>
      <c r="P212" s="120">
        <v>0</v>
      </c>
      <c r="Q212" s="130"/>
      <c r="R212" s="134"/>
    </row>
    <row r="213" spans="1:18" x14ac:dyDescent="0.25">
      <c r="B213" s="120" t="s">
        <v>554</v>
      </c>
      <c r="C213" s="120">
        <v>0</v>
      </c>
      <c r="D213" s="120">
        <v>0</v>
      </c>
      <c r="E213" s="120">
        <v>0</v>
      </c>
      <c r="F213" s="120">
        <v>0</v>
      </c>
      <c r="G213" s="120">
        <v>0</v>
      </c>
      <c r="H213" s="120">
        <v>0</v>
      </c>
      <c r="I213" s="120">
        <v>0</v>
      </c>
      <c r="J213" s="120">
        <v>0</v>
      </c>
      <c r="K213" s="120">
        <v>0</v>
      </c>
      <c r="L213" s="120">
        <v>0</v>
      </c>
      <c r="M213" s="120">
        <v>0</v>
      </c>
      <c r="N213" s="120">
        <v>0</v>
      </c>
      <c r="O213" s="120">
        <v>0</v>
      </c>
      <c r="P213" s="120">
        <v>0</v>
      </c>
      <c r="Q213" s="130"/>
      <c r="R213" s="134"/>
    </row>
    <row r="214" spans="1:18" x14ac:dyDescent="0.25"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7"/>
      <c r="P214" s="127"/>
      <c r="Q214" s="130"/>
      <c r="R214" s="134"/>
    </row>
    <row r="215" spans="1:18" x14ac:dyDescent="0.25">
      <c r="B215" s="125" t="s">
        <v>83</v>
      </c>
      <c r="C215" s="126">
        <f t="shared" ref="C215:N215" si="59">SUM(C209:C213)</f>
        <v>0</v>
      </c>
      <c r="D215" s="126">
        <f t="shared" si="59"/>
        <v>0</v>
      </c>
      <c r="E215" s="126">
        <f t="shared" si="59"/>
        <v>0</v>
      </c>
      <c r="F215" s="126">
        <f t="shared" si="59"/>
        <v>0</v>
      </c>
      <c r="G215" s="126">
        <f t="shared" si="59"/>
        <v>0</v>
      </c>
      <c r="H215" s="126">
        <f t="shared" si="59"/>
        <v>0</v>
      </c>
      <c r="I215" s="126">
        <f t="shared" si="59"/>
        <v>0</v>
      </c>
      <c r="J215" s="126">
        <f t="shared" si="59"/>
        <v>0</v>
      </c>
      <c r="K215" s="126">
        <f t="shared" si="59"/>
        <v>0</v>
      </c>
      <c r="L215" s="126">
        <f t="shared" si="59"/>
        <v>0</v>
      </c>
      <c r="M215" s="126">
        <f t="shared" si="59"/>
        <v>0</v>
      </c>
      <c r="N215" s="126">
        <f t="shared" si="59"/>
        <v>0</v>
      </c>
      <c r="Q215" s="122"/>
      <c r="R215" s="122"/>
    </row>
    <row r="216" spans="1:18" x14ac:dyDescent="0.25"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40"/>
      <c r="R216" s="140"/>
    </row>
    <row r="217" spans="1:18" x14ac:dyDescent="0.25">
      <c r="A217" s="163">
        <v>23</v>
      </c>
      <c r="B217" s="128" t="s">
        <v>555</v>
      </c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2"/>
      <c r="P217" s="142"/>
      <c r="Q217" s="143"/>
      <c r="R217" s="143"/>
    </row>
    <row r="218" spans="1:18" x14ac:dyDescent="0.25">
      <c r="B218" s="120" t="s">
        <v>556</v>
      </c>
      <c r="C218" s="120">
        <v>0</v>
      </c>
      <c r="D218" s="120">
        <v>0</v>
      </c>
      <c r="E218" s="120">
        <v>0</v>
      </c>
      <c r="F218" s="120">
        <v>0</v>
      </c>
      <c r="G218" s="120">
        <v>0</v>
      </c>
      <c r="H218" s="120">
        <v>0</v>
      </c>
      <c r="I218" s="120">
        <v>0</v>
      </c>
      <c r="J218" s="120">
        <v>0</v>
      </c>
      <c r="K218" s="120">
        <v>0</v>
      </c>
      <c r="L218" s="120">
        <v>0</v>
      </c>
      <c r="M218" s="120">
        <v>0</v>
      </c>
      <c r="N218" s="120">
        <v>0</v>
      </c>
      <c r="O218" s="120">
        <v>0</v>
      </c>
      <c r="P218" s="120">
        <v>0</v>
      </c>
      <c r="Q218" s="124"/>
      <c r="R218" s="124"/>
    </row>
    <row r="219" spans="1:18" x14ac:dyDescent="0.25">
      <c r="B219" s="120" t="s">
        <v>557</v>
      </c>
      <c r="C219" s="120">
        <v>0</v>
      </c>
      <c r="D219" s="120">
        <v>0</v>
      </c>
      <c r="E219" s="120">
        <v>0</v>
      </c>
      <c r="F219" s="120">
        <v>0</v>
      </c>
      <c r="G219" s="120">
        <v>0</v>
      </c>
      <c r="H219" s="120">
        <v>0</v>
      </c>
      <c r="I219" s="120">
        <v>0</v>
      </c>
      <c r="J219" s="120">
        <v>0</v>
      </c>
      <c r="K219" s="120">
        <v>0</v>
      </c>
      <c r="L219" s="120">
        <v>0</v>
      </c>
      <c r="M219" s="120">
        <v>0</v>
      </c>
      <c r="N219" s="120">
        <v>0</v>
      </c>
      <c r="O219" s="120">
        <v>0</v>
      </c>
      <c r="P219" s="120">
        <v>0</v>
      </c>
      <c r="Q219" s="124"/>
      <c r="R219" s="124"/>
    </row>
    <row r="220" spans="1:18" x14ac:dyDescent="0.25">
      <c r="B220" s="120" t="s">
        <v>558</v>
      </c>
      <c r="C220" s="120">
        <v>0</v>
      </c>
      <c r="D220" s="120">
        <v>0</v>
      </c>
      <c r="E220" s="120">
        <v>0</v>
      </c>
      <c r="F220" s="120">
        <v>0</v>
      </c>
      <c r="G220" s="120">
        <v>0</v>
      </c>
      <c r="H220" s="120">
        <v>0</v>
      </c>
      <c r="I220" s="120">
        <v>0</v>
      </c>
      <c r="J220" s="120">
        <v>0</v>
      </c>
      <c r="K220" s="120">
        <v>0</v>
      </c>
      <c r="L220" s="120">
        <v>0</v>
      </c>
      <c r="M220" s="120">
        <v>0</v>
      </c>
      <c r="N220" s="120">
        <v>0</v>
      </c>
      <c r="O220" s="120">
        <v>0</v>
      </c>
      <c r="P220" s="120">
        <v>0</v>
      </c>
      <c r="Q220" s="122"/>
      <c r="R220" s="133"/>
    </row>
    <row r="221" spans="1:18" x14ac:dyDescent="0.25">
      <c r="B221" s="125" t="s">
        <v>83</v>
      </c>
      <c r="C221" s="126">
        <f t="shared" ref="C221:N221" si="60">SUM(C218:C220)</f>
        <v>0</v>
      </c>
      <c r="D221" s="126">
        <f t="shared" si="60"/>
        <v>0</v>
      </c>
      <c r="E221" s="126">
        <f t="shared" si="60"/>
        <v>0</v>
      </c>
      <c r="F221" s="126">
        <f t="shared" si="60"/>
        <v>0</v>
      </c>
      <c r="G221" s="126">
        <f t="shared" si="60"/>
        <v>0</v>
      </c>
      <c r="H221" s="126">
        <f t="shared" si="60"/>
        <v>0</v>
      </c>
      <c r="I221" s="126">
        <f t="shared" si="60"/>
        <v>0</v>
      </c>
      <c r="J221" s="126">
        <f t="shared" si="60"/>
        <v>0</v>
      </c>
      <c r="K221" s="126">
        <f t="shared" si="60"/>
        <v>0</v>
      </c>
      <c r="L221" s="126">
        <f t="shared" si="60"/>
        <v>0</v>
      </c>
      <c r="M221" s="126">
        <f t="shared" si="60"/>
        <v>0</v>
      </c>
      <c r="N221" s="126">
        <f t="shared" si="60"/>
        <v>0</v>
      </c>
      <c r="O221" s="127">
        <f>SUM(O218:O219)</f>
        <v>0</v>
      </c>
      <c r="P221" s="127">
        <f>SUM(P218:P219)</f>
        <v>0</v>
      </c>
      <c r="Q221" s="130"/>
      <c r="R221" s="134"/>
    </row>
    <row r="222" spans="1:18" x14ac:dyDescent="0.25">
      <c r="B222" s="125" t="s">
        <v>559</v>
      </c>
      <c r="C222" s="190">
        <f t="shared" ref="C222:P222" si="61">C221/C2</f>
        <v>0</v>
      </c>
      <c r="D222" s="190">
        <f t="shared" si="61"/>
        <v>0</v>
      </c>
      <c r="E222" s="190">
        <f t="shared" si="61"/>
        <v>0</v>
      </c>
      <c r="F222" s="190">
        <f t="shared" si="61"/>
        <v>0</v>
      </c>
      <c r="G222" s="190">
        <f t="shared" si="61"/>
        <v>0</v>
      </c>
      <c r="H222" s="190">
        <f t="shared" si="61"/>
        <v>0</v>
      </c>
      <c r="I222" s="190">
        <f t="shared" si="61"/>
        <v>0</v>
      </c>
      <c r="J222" s="190">
        <f t="shared" si="61"/>
        <v>0</v>
      </c>
      <c r="K222" s="190">
        <f t="shared" si="61"/>
        <v>0</v>
      </c>
      <c r="L222" s="190">
        <f t="shared" si="61"/>
        <v>0</v>
      </c>
      <c r="M222" s="190">
        <f t="shared" si="61"/>
        <v>0</v>
      </c>
      <c r="N222" s="190">
        <f t="shared" si="61"/>
        <v>0</v>
      </c>
      <c r="O222" s="153">
        <f t="shared" si="61"/>
        <v>0</v>
      </c>
      <c r="P222" s="153">
        <f t="shared" si="61"/>
        <v>0</v>
      </c>
      <c r="Q222" s="153"/>
      <c r="R222" s="153"/>
    </row>
    <row r="223" spans="1:18" x14ac:dyDescent="0.25">
      <c r="B223" s="125" t="s">
        <v>560</v>
      </c>
      <c r="C223" s="147" t="e">
        <f t="shared" ref="C223:P223" si="62">(C219/C221)</f>
        <v>#DIV/0!</v>
      </c>
      <c r="D223" s="147" t="e">
        <f t="shared" si="62"/>
        <v>#DIV/0!</v>
      </c>
      <c r="E223" s="147" t="e">
        <f t="shared" si="62"/>
        <v>#DIV/0!</v>
      </c>
      <c r="F223" s="147" t="e">
        <f t="shared" si="62"/>
        <v>#DIV/0!</v>
      </c>
      <c r="G223" s="147" t="e">
        <f t="shared" si="62"/>
        <v>#DIV/0!</v>
      </c>
      <c r="H223" s="147" t="e">
        <f t="shared" si="62"/>
        <v>#DIV/0!</v>
      </c>
      <c r="I223" s="147" t="e">
        <f t="shared" si="62"/>
        <v>#DIV/0!</v>
      </c>
      <c r="J223" s="147" t="e">
        <f t="shared" si="62"/>
        <v>#DIV/0!</v>
      </c>
      <c r="K223" s="147" t="e">
        <f t="shared" si="62"/>
        <v>#DIV/0!</v>
      </c>
      <c r="L223" s="147" t="e">
        <f t="shared" si="62"/>
        <v>#DIV/0!</v>
      </c>
      <c r="M223" s="147" t="e">
        <f t="shared" si="62"/>
        <v>#DIV/0!</v>
      </c>
      <c r="N223" s="147" t="e">
        <f t="shared" si="62"/>
        <v>#DIV/0!</v>
      </c>
      <c r="O223" s="148" t="e">
        <f t="shared" si="62"/>
        <v>#DIV/0!</v>
      </c>
      <c r="P223" s="148" t="e">
        <f t="shared" si="62"/>
        <v>#DIV/0!</v>
      </c>
      <c r="Q223" s="149"/>
      <c r="R223" s="149"/>
    </row>
    <row r="224" spans="1:18" x14ac:dyDescent="0.25">
      <c r="A224" s="188"/>
      <c r="B224" s="155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148"/>
      <c r="P224" s="148"/>
      <c r="Q224" s="149"/>
      <c r="R224" s="149"/>
    </row>
    <row r="225" spans="1:18" x14ac:dyDescent="0.25">
      <c r="A225" s="163">
        <v>24</v>
      </c>
      <c r="B225" s="128" t="s">
        <v>561</v>
      </c>
      <c r="C225" s="117" t="s">
        <v>444</v>
      </c>
      <c r="D225" s="117" t="s">
        <v>445</v>
      </c>
      <c r="E225" s="117" t="s">
        <v>446</v>
      </c>
      <c r="F225" s="117" t="s">
        <v>447</v>
      </c>
      <c r="G225" s="117" t="s">
        <v>448</v>
      </c>
      <c r="H225" s="117" t="s">
        <v>449</v>
      </c>
      <c r="I225" s="117" t="s">
        <v>450</v>
      </c>
      <c r="J225" s="117" t="s">
        <v>451</v>
      </c>
      <c r="K225" s="117" t="s">
        <v>452</v>
      </c>
      <c r="L225" s="117" t="s">
        <v>453</v>
      </c>
      <c r="M225" s="117" t="s">
        <v>454</v>
      </c>
      <c r="N225" s="117" t="s">
        <v>455</v>
      </c>
      <c r="Q225" s="122"/>
      <c r="R225" s="122"/>
    </row>
    <row r="226" spans="1:18" x14ac:dyDescent="0.25">
      <c r="B226" s="120" t="s">
        <v>470</v>
      </c>
      <c r="C226" s="120">
        <v>0</v>
      </c>
      <c r="D226" s="120">
        <v>0</v>
      </c>
      <c r="E226" s="120">
        <v>0</v>
      </c>
      <c r="F226" s="120">
        <v>0</v>
      </c>
      <c r="G226" s="120">
        <v>0</v>
      </c>
      <c r="H226" s="120">
        <v>0</v>
      </c>
      <c r="I226" s="120">
        <v>0</v>
      </c>
      <c r="J226" s="120">
        <v>0</v>
      </c>
      <c r="K226" s="120">
        <v>0</v>
      </c>
      <c r="L226" s="120">
        <v>0</v>
      </c>
      <c r="M226" s="120">
        <v>0</v>
      </c>
      <c r="N226" s="120">
        <v>0</v>
      </c>
      <c r="O226" s="120">
        <v>0</v>
      </c>
      <c r="P226" s="120">
        <v>0</v>
      </c>
      <c r="Q226" s="124"/>
      <c r="R226" s="124"/>
    </row>
    <row r="227" spans="1:18" x14ac:dyDescent="0.25">
      <c r="B227" s="120" t="s">
        <v>471</v>
      </c>
      <c r="C227" s="120">
        <v>0</v>
      </c>
      <c r="D227" s="120">
        <v>0</v>
      </c>
      <c r="E227" s="120">
        <v>0</v>
      </c>
      <c r="F227" s="120">
        <v>0</v>
      </c>
      <c r="G227" s="120">
        <v>0</v>
      </c>
      <c r="H227" s="120">
        <v>0</v>
      </c>
      <c r="I227" s="120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4"/>
      <c r="R227" s="124"/>
    </row>
    <row r="228" spans="1:18" x14ac:dyDescent="0.25">
      <c r="B228" s="120" t="s">
        <v>472</v>
      </c>
      <c r="C228" s="120">
        <v>0</v>
      </c>
      <c r="D228" s="120">
        <v>0</v>
      </c>
      <c r="E228" s="120">
        <v>0</v>
      </c>
      <c r="F228" s="120">
        <v>0</v>
      </c>
      <c r="G228" s="120">
        <v>0</v>
      </c>
      <c r="H228" s="120">
        <v>0</v>
      </c>
      <c r="I228" s="120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4"/>
      <c r="R228" s="124"/>
    </row>
    <row r="229" spans="1:18" x14ac:dyDescent="0.25">
      <c r="B229" s="120" t="s">
        <v>473</v>
      </c>
      <c r="C229" s="120">
        <v>0</v>
      </c>
      <c r="D229" s="120">
        <v>0</v>
      </c>
      <c r="E229" s="120">
        <v>0</v>
      </c>
      <c r="F229" s="120">
        <v>0</v>
      </c>
      <c r="G229" s="120">
        <v>0</v>
      </c>
      <c r="H229" s="120">
        <v>0</v>
      </c>
      <c r="I229" s="120">
        <v>0</v>
      </c>
      <c r="J229" s="120">
        <v>0</v>
      </c>
      <c r="K229" s="120">
        <v>0</v>
      </c>
      <c r="L229" s="120">
        <v>0</v>
      </c>
      <c r="M229" s="120">
        <v>0</v>
      </c>
      <c r="N229" s="120">
        <v>0</v>
      </c>
      <c r="O229" s="120">
        <v>0</v>
      </c>
      <c r="P229" s="120">
        <v>0</v>
      </c>
      <c r="Q229" s="124"/>
      <c r="R229" s="124"/>
    </row>
    <row r="230" spans="1:18" x14ac:dyDescent="0.25">
      <c r="B230" s="120" t="s">
        <v>492</v>
      </c>
      <c r="C230" s="120">
        <v>0</v>
      </c>
      <c r="D230" s="120">
        <v>0</v>
      </c>
      <c r="E230" s="120">
        <v>0</v>
      </c>
      <c r="F230" s="120">
        <v>0</v>
      </c>
      <c r="G230" s="120">
        <v>0</v>
      </c>
      <c r="H230" s="120">
        <v>0</v>
      </c>
      <c r="I230" s="120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  <c r="O230" s="120">
        <v>0</v>
      </c>
      <c r="P230" s="120">
        <v>0</v>
      </c>
      <c r="Q230" s="124"/>
      <c r="R230" s="124"/>
    </row>
    <row r="231" spans="1:18" x14ac:dyDescent="0.25">
      <c r="B231" s="120" t="s">
        <v>474</v>
      </c>
      <c r="C231" s="120">
        <v>0</v>
      </c>
      <c r="D231" s="120">
        <v>0</v>
      </c>
      <c r="E231" s="120">
        <v>0</v>
      </c>
      <c r="F231" s="120">
        <v>0</v>
      </c>
      <c r="G231" s="120">
        <v>0</v>
      </c>
      <c r="H231" s="120">
        <v>0</v>
      </c>
      <c r="I231" s="120">
        <v>0</v>
      </c>
      <c r="J231" s="120">
        <v>0</v>
      </c>
      <c r="K231" s="120">
        <v>0</v>
      </c>
      <c r="L231" s="120">
        <v>0</v>
      </c>
      <c r="M231" s="120">
        <v>0</v>
      </c>
      <c r="N231" s="120">
        <v>0</v>
      </c>
      <c r="O231" s="120">
        <v>0</v>
      </c>
      <c r="P231" s="120">
        <v>0</v>
      </c>
      <c r="Q231" s="124"/>
      <c r="R231" s="124"/>
    </row>
    <row r="232" spans="1:18" x14ac:dyDescent="0.25"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Q232" s="122"/>
      <c r="R232" s="151"/>
    </row>
    <row r="233" spans="1:18" x14ac:dyDescent="0.25">
      <c r="B233" s="125" t="s">
        <v>83</v>
      </c>
      <c r="C233" s="126">
        <f>SUM(C226:C232)</f>
        <v>0</v>
      </c>
      <c r="D233" s="126">
        <f t="shared" ref="D233:P233" si="63">SUM(D226:D231)</f>
        <v>0</v>
      </c>
      <c r="E233" s="126">
        <f t="shared" si="63"/>
        <v>0</v>
      </c>
      <c r="F233" s="126">
        <f t="shared" si="63"/>
        <v>0</v>
      </c>
      <c r="G233" s="126">
        <f t="shared" si="63"/>
        <v>0</v>
      </c>
      <c r="H233" s="126">
        <f t="shared" si="63"/>
        <v>0</v>
      </c>
      <c r="I233" s="126">
        <f t="shared" si="63"/>
        <v>0</v>
      </c>
      <c r="J233" s="126">
        <f t="shared" si="63"/>
        <v>0</v>
      </c>
      <c r="K233" s="126">
        <f t="shared" si="63"/>
        <v>0</v>
      </c>
      <c r="L233" s="126">
        <f t="shared" si="63"/>
        <v>0</v>
      </c>
      <c r="M233" s="126">
        <f t="shared" si="63"/>
        <v>0</v>
      </c>
      <c r="N233" s="126">
        <f t="shared" si="63"/>
        <v>0</v>
      </c>
      <c r="O233" s="127">
        <f t="shared" si="63"/>
        <v>0</v>
      </c>
      <c r="P233" s="127">
        <f t="shared" si="63"/>
        <v>0</v>
      </c>
      <c r="Q233" s="130"/>
      <c r="R233" s="169"/>
    </row>
    <row r="234" spans="1:18" x14ac:dyDescent="0.25"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40"/>
      <c r="R234" s="140"/>
    </row>
    <row r="235" spans="1:18" x14ac:dyDescent="0.25">
      <c r="A235" s="163" t="s">
        <v>562</v>
      </c>
      <c r="B235" s="128" t="s">
        <v>563</v>
      </c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Q235" s="122"/>
      <c r="R235" s="122"/>
    </row>
    <row r="236" spans="1:18" x14ac:dyDescent="0.25">
      <c r="B236" s="120" t="s">
        <v>564</v>
      </c>
      <c r="C236" s="120">
        <v>0</v>
      </c>
      <c r="D236" s="120">
        <v>0</v>
      </c>
      <c r="E236" s="120">
        <v>0</v>
      </c>
      <c r="F236" s="120">
        <v>0</v>
      </c>
      <c r="G236" s="120">
        <v>0</v>
      </c>
      <c r="H236" s="120">
        <v>0</v>
      </c>
      <c r="I236" s="120">
        <v>0</v>
      </c>
      <c r="J236" s="120">
        <v>0</v>
      </c>
      <c r="K236" s="120">
        <v>0</v>
      </c>
      <c r="L236" s="120">
        <v>0</v>
      </c>
      <c r="M236" s="120">
        <v>0</v>
      </c>
      <c r="N236" s="120">
        <v>0</v>
      </c>
      <c r="O236" s="120">
        <v>0</v>
      </c>
      <c r="P236" s="120">
        <v>0</v>
      </c>
      <c r="Q236" s="124"/>
      <c r="R236" s="124"/>
    </row>
    <row r="237" spans="1:18" x14ac:dyDescent="0.25">
      <c r="B237" s="120" t="s">
        <v>565</v>
      </c>
      <c r="C237" s="120">
        <v>0</v>
      </c>
      <c r="D237" s="120">
        <v>0</v>
      </c>
      <c r="E237" s="120">
        <v>0</v>
      </c>
      <c r="F237" s="120">
        <v>0</v>
      </c>
      <c r="G237" s="120">
        <v>0</v>
      </c>
      <c r="H237" s="120">
        <v>0</v>
      </c>
      <c r="I237" s="120">
        <v>0</v>
      </c>
      <c r="J237" s="120">
        <v>0</v>
      </c>
      <c r="K237" s="120">
        <v>0</v>
      </c>
      <c r="L237" s="120">
        <v>0</v>
      </c>
      <c r="M237" s="120">
        <v>0</v>
      </c>
      <c r="N237" s="120">
        <v>0</v>
      </c>
      <c r="O237" s="120">
        <v>0</v>
      </c>
      <c r="P237" s="120">
        <v>0</v>
      </c>
      <c r="Q237" s="124"/>
      <c r="R237" s="124"/>
    </row>
    <row r="238" spans="1:18" x14ac:dyDescent="0.25">
      <c r="B238" s="120" t="s">
        <v>566</v>
      </c>
      <c r="C238" s="120"/>
      <c r="D238" s="120"/>
      <c r="E238" s="120"/>
      <c r="F238" s="120"/>
      <c r="G238" s="120"/>
      <c r="H238" s="120"/>
      <c r="I238" s="121"/>
      <c r="J238" s="121"/>
      <c r="K238" s="121"/>
      <c r="L238" s="121"/>
      <c r="M238" s="121"/>
      <c r="N238" s="121"/>
      <c r="O238" s="111"/>
      <c r="P238" s="111"/>
      <c r="Q238" s="124"/>
      <c r="R238" s="124"/>
    </row>
    <row r="239" spans="1:18" x14ac:dyDescent="0.25"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Q239" s="122"/>
      <c r="R239" s="133"/>
    </row>
    <row r="240" spans="1:18" x14ac:dyDescent="0.25">
      <c r="B240" s="125" t="s">
        <v>83</v>
      </c>
      <c r="C240" s="126">
        <f t="shared" ref="C240:P240" si="64">SUM(C236:C238)</f>
        <v>0</v>
      </c>
      <c r="D240" s="126">
        <f t="shared" si="64"/>
        <v>0</v>
      </c>
      <c r="E240" s="126">
        <f t="shared" si="64"/>
        <v>0</v>
      </c>
      <c r="F240" s="126">
        <f t="shared" si="64"/>
        <v>0</v>
      </c>
      <c r="G240" s="126">
        <f t="shared" si="64"/>
        <v>0</v>
      </c>
      <c r="H240" s="126">
        <f t="shared" si="64"/>
        <v>0</v>
      </c>
      <c r="I240" s="126">
        <f t="shared" si="64"/>
        <v>0</v>
      </c>
      <c r="J240" s="126">
        <f t="shared" si="64"/>
        <v>0</v>
      </c>
      <c r="K240" s="126">
        <f t="shared" si="64"/>
        <v>0</v>
      </c>
      <c r="L240" s="126">
        <f t="shared" si="64"/>
        <v>0</v>
      </c>
      <c r="M240" s="126">
        <f t="shared" si="64"/>
        <v>0</v>
      </c>
      <c r="N240" s="126">
        <f t="shared" si="64"/>
        <v>0</v>
      </c>
      <c r="O240" s="127">
        <f t="shared" si="64"/>
        <v>0</v>
      </c>
      <c r="P240" s="127">
        <f t="shared" si="64"/>
        <v>0</v>
      </c>
      <c r="Q240" s="127"/>
      <c r="R240" s="134"/>
    </row>
    <row r="241" spans="1:18" x14ac:dyDescent="0.25"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40"/>
      <c r="R241" s="140"/>
    </row>
    <row r="242" spans="1:18" x14ac:dyDescent="0.25">
      <c r="A242" s="163" t="s">
        <v>567</v>
      </c>
      <c r="B242" s="162" t="s">
        <v>568</v>
      </c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2"/>
      <c r="P242" s="142"/>
      <c r="Q242" s="143"/>
      <c r="R242" s="143"/>
    </row>
    <row r="243" spans="1:18" x14ac:dyDescent="0.25">
      <c r="B243" s="120" t="s">
        <v>564</v>
      </c>
      <c r="C243" s="120">
        <v>0</v>
      </c>
      <c r="D243" s="120">
        <v>0</v>
      </c>
      <c r="E243" s="120">
        <v>0</v>
      </c>
      <c r="F243" s="120">
        <v>0</v>
      </c>
      <c r="G243" s="120">
        <v>0</v>
      </c>
      <c r="H243" s="120">
        <v>0</v>
      </c>
      <c r="I243" s="120">
        <v>0</v>
      </c>
      <c r="J243" s="120">
        <v>0</v>
      </c>
      <c r="K243" s="120">
        <v>0</v>
      </c>
      <c r="L243" s="120">
        <v>0</v>
      </c>
      <c r="M243" s="120">
        <v>0</v>
      </c>
      <c r="N243" s="120">
        <v>0</v>
      </c>
      <c r="O243" s="120">
        <v>0</v>
      </c>
      <c r="P243" s="120">
        <v>0</v>
      </c>
      <c r="Q243" s="124"/>
      <c r="R243" s="124"/>
    </row>
    <row r="244" spans="1:18" x14ac:dyDescent="0.25">
      <c r="B244" s="120" t="s">
        <v>565</v>
      </c>
      <c r="C244" s="120">
        <v>0</v>
      </c>
      <c r="D244" s="120">
        <v>0</v>
      </c>
      <c r="E244" s="120">
        <v>0</v>
      </c>
      <c r="F244" s="120">
        <v>0</v>
      </c>
      <c r="G244" s="120">
        <v>0</v>
      </c>
      <c r="H244" s="120">
        <v>0</v>
      </c>
      <c r="I244" s="120">
        <v>0</v>
      </c>
      <c r="J244" s="120">
        <v>0</v>
      </c>
      <c r="K244" s="120">
        <v>0</v>
      </c>
      <c r="L244" s="120">
        <v>0</v>
      </c>
      <c r="M244" s="120">
        <v>0</v>
      </c>
      <c r="N244" s="120">
        <v>0</v>
      </c>
      <c r="O244" s="120">
        <v>0</v>
      </c>
      <c r="P244" s="120">
        <v>0</v>
      </c>
      <c r="Q244" s="124"/>
      <c r="R244" s="124"/>
    </row>
    <row r="245" spans="1:18" x14ac:dyDescent="0.25">
      <c r="B245" s="120" t="s">
        <v>566</v>
      </c>
      <c r="C245" s="120"/>
      <c r="D245" s="120"/>
      <c r="E245" s="120"/>
      <c r="F245" s="120"/>
      <c r="G245" s="120"/>
      <c r="H245" s="120"/>
      <c r="I245" s="121"/>
      <c r="J245" s="121"/>
      <c r="K245" s="121"/>
      <c r="L245" s="121"/>
      <c r="M245" s="121"/>
      <c r="N245" s="121"/>
      <c r="O245" s="111"/>
      <c r="P245" s="111"/>
      <c r="Q245" s="124"/>
      <c r="R245" s="124"/>
    </row>
    <row r="246" spans="1:18" x14ac:dyDescent="0.25"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Q246" s="122"/>
      <c r="R246" s="133"/>
    </row>
    <row r="247" spans="1:18" x14ac:dyDescent="0.25">
      <c r="A247" s="154"/>
      <c r="B247" s="125" t="s">
        <v>83</v>
      </c>
      <c r="C247" s="126">
        <f t="shared" ref="C247:P247" si="65">SUM(C243:C245)</f>
        <v>0</v>
      </c>
      <c r="D247" s="126">
        <f t="shared" si="65"/>
        <v>0</v>
      </c>
      <c r="E247" s="126">
        <f t="shared" si="65"/>
        <v>0</v>
      </c>
      <c r="F247" s="126">
        <f t="shared" si="65"/>
        <v>0</v>
      </c>
      <c r="G247" s="126">
        <f t="shared" si="65"/>
        <v>0</v>
      </c>
      <c r="H247" s="126">
        <f t="shared" si="65"/>
        <v>0</v>
      </c>
      <c r="I247" s="126">
        <f t="shared" si="65"/>
        <v>0</v>
      </c>
      <c r="J247" s="126">
        <f t="shared" si="65"/>
        <v>0</v>
      </c>
      <c r="K247" s="126">
        <f t="shared" si="65"/>
        <v>0</v>
      </c>
      <c r="L247" s="126">
        <f t="shared" si="65"/>
        <v>0</v>
      </c>
      <c r="M247" s="126">
        <f t="shared" si="65"/>
        <v>0</v>
      </c>
      <c r="N247" s="126">
        <f t="shared" si="65"/>
        <v>0</v>
      </c>
      <c r="O247" s="127">
        <f t="shared" si="65"/>
        <v>0</v>
      </c>
      <c r="P247" s="127">
        <f t="shared" si="65"/>
        <v>0</v>
      </c>
      <c r="Q247" s="130"/>
      <c r="R247" s="134"/>
    </row>
    <row r="248" spans="1:18" x14ac:dyDescent="0.25">
      <c r="A248" s="154"/>
      <c r="B248" s="125" t="s">
        <v>569</v>
      </c>
      <c r="C248" s="147" t="e">
        <f t="shared" ref="C248:P248" si="66">(C247/C240)</f>
        <v>#DIV/0!</v>
      </c>
      <c r="D248" s="147" t="e">
        <f t="shared" si="66"/>
        <v>#DIV/0!</v>
      </c>
      <c r="E248" s="147" t="e">
        <f t="shared" si="66"/>
        <v>#DIV/0!</v>
      </c>
      <c r="F248" s="147" t="e">
        <f t="shared" si="66"/>
        <v>#DIV/0!</v>
      </c>
      <c r="G248" s="147" t="e">
        <f t="shared" si="66"/>
        <v>#DIV/0!</v>
      </c>
      <c r="H248" s="147" t="e">
        <f t="shared" si="66"/>
        <v>#DIV/0!</v>
      </c>
      <c r="I248" s="147" t="e">
        <f t="shared" si="66"/>
        <v>#DIV/0!</v>
      </c>
      <c r="J248" s="147" t="e">
        <f t="shared" si="66"/>
        <v>#DIV/0!</v>
      </c>
      <c r="K248" s="147" t="e">
        <f t="shared" si="66"/>
        <v>#DIV/0!</v>
      </c>
      <c r="L248" s="147" t="e">
        <f t="shared" si="66"/>
        <v>#DIV/0!</v>
      </c>
      <c r="M248" s="147" t="e">
        <f t="shared" si="66"/>
        <v>#DIV/0!</v>
      </c>
      <c r="N248" s="147" t="e">
        <f t="shared" si="66"/>
        <v>#DIV/0!</v>
      </c>
      <c r="O248" s="148" t="e">
        <f t="shared" si="66"/>
        <v>#DIV/0!</v>
      </c>
      <c r="P248" s="148" t="e">
        <f t="shared" si="66"/>
        <v>#DIV/0!</v>
      </c>
      <c r="Q248" s="149"/>
      <c r="R248" s="149"/>
    </row>
    <row r="249" spans="1:18" x14ac:dyDescent="0.25">
      <c r="Q249" s="115"/>
      <c r="R249" s="115"/>
    </row>
    <row r="250" spans="1:18" x14ac:dyDescent="0.25">
      <c r="A250" s="163" t="s">
        <v>570</v>
      </c>
      <c r="B250" s="128" t="s">
        <v>571</v>
      </c>
      <c r="C250" s="141"/>
      <c r="D250" s="141"/>
      <c r="E250" s="141"/>
      <c r="F250" s="141"/>
      <c r="G250" s="141"/>
      <c r="H250" s="141"/>
      <c r="I250" s="141"/>
      <c r="J250" s="141"/>
      <c r="K250" s="192"/>
      <c r="L250" s="192"/>
      <c r="M250" s="192"/>
      <c r="N250" s="192"/>
      <c r="Q250" s="122"/>
      <c r="R250" s="122"/>
    </row>
    <row r="251" spans="1:18" x14ac:dyDescent="0.25">
      <c r="B251" s="120" t="s">
        <v>564</v>
      </c>
      <c r="C251" s="120">
        <v>0</v>
      </c>
      <c r="D251" s="120">
        <v>0</v>
      </c>
      <c r="E251" s="120">
        <v>0</v>
      </c>
      <c r="F251" s="120">
        <v>0</v>
      </c>
      <c r="G251" s="120">
        <v>0</v>
      </c>
      <c r="H251" s="120">
        <v>0</v>
      </c>
      <c r="I251" s="120">
        <v>0</v>
      </c>
      <c r="J251" s="120">
        <v>0</v>
      </c>
      <c r="K251" s="120">
        <v>0</v>
      </c>
      <c r="L251" s="120">
        <v>0</v>
      </c>
      <c r="M251" s="120">
        <v>0</v>
      </c>
      <c r="N251" s="120">
        <v>0</v>
      </c>
      <c r="O251" s="120">
        <v>0</v>
      </c>
      <c r="P251" s="120">
        <v>0</v>
      </c>
      <c r="Q251" s="124"/>
      <c r="R251" s="124"/>
    </row>
    <row r="252" spans="1:18" x14ac:dyDescent="0.25">
      <c r="B252" s="120" t="s">
        <v>565</v>
      </c>
      <c r="C252" s="120">
        <v>0</v>
      </c>
      <c r="D252" s="120">
        <v>0</v>
      </c>
      <c r="E252" s="120">
        <v>0</v>
      </c>
      <c r="F252" s="120">
        <v>0</v>
      </c>
      <c r="G252" s="120">
        <v>0</v>
      </c>
      <c r="H252" s="120">
        <v>0</v>
      </c>
      <c r="I252" s="120">
        <v>0</v>
      </c>
      <c r="J252" s="120">
        <v>0</v>
      </c>
      <c r="K252" s="120">
        <v>0</v>
      </c>
      <c r="L252" s="120">
        <v>0</v>
      </c>
      <c r="M252" s="120">
        <v>0</v>
      </c>
      <c r="N252" s="120">
        <v>0</v>
      </c>
      <c r="O252" s="120">
        <v>0</v>
      </c>
      <c r="P252" s="120">
        <v>0</v>
      </c>
      <c r="Q252" s="124"/>
      <c r="R252" s="124"/>
    </row>
    <row r="253" spans="1:18" x14ac:dyDescent="0.25">
      <c r="B253" s="120" t="s">
        <v>566</v>
      </c>
      <c r="C253" s="120"/>
      <c r="D253" s="120"/>
      <c r="E253" s="120"/>
      <c r="F253" s="120"/>
      <c r="G253" s="120"/>
      <c r="H253" s="120"/>
      <c r="I253" s="121"/>
      <c r="J253" s="121"/>
      <c r="K253" s="121"/>
      <c r="L253" s="121"/>
      <c r="M253" s="121"/>
      <c r="N253" s="121"/>
      <c r="O253" s="111"/>
      <c r="P253" s="111"/>
      <c r="Q253" s="124"/>
      <c r="R253" s="124"/>
    </row>
    <row r="254" spans="1:18" x14ac:dyDescent="0.25"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Q254" s="122"/>
      <c r="R254" s="133"/>
    </row>
    <row r="255" spans="1:18" x14ac:dyDescent="0.25">
      <c r="B255" s="125" t="s">
        <v>83</v>
      </c>
      <c r="C255" s="126">
        <f t="shared" ref="C255:P255" si="67">SUM(C251:C253)</f>
        <v>0</v>
      </c>
      <c r="D255" s="126">
        <f t="shared" si="67"/>
        <v>0</v>
      </c>
      <c r="E255" s="126">
        <f t="shared" si="67"/>
        <v>0</v>
      </c>
      <c r="F255" s="126">
        <f t="shared" si="67"/>
        <v>0</v>
      </c>
      <c r="G255" s="126">
        <f t="shared" si="67"/>
        <v>0</v>
      </c>
      <c r="H255" s="126">
        <f t="shared" si="67"/>
        <v>0</v>
      </c>
      <c r="I255" s="126">
        <f t="shared" si="67"/>
        <v>0</v>
      </c>
      <c r="J255" s="126">
        <f t="shared" si="67"/>
        <v>0</v>
      </c>
      <c r="K255" s="126">
        <f t="shared" si="67"/>
        <v>0</v>
      </c>
      <c r="L255" s="126">
        <f t="shared" si="67"/>
        <v>0</v>
      </c>
      <c r="M255" s="126">
        <f t="shared" si="67"/>
        <v>0</v>
      </c>
      <c r="N255" s="126">
        <f t="shared" si="67"/>
        <v>0</v>
      </c>
      <c r="O255" s="127">
        <f t="shared" si="67"/>
        <v>0</v>
      </c>
      <c r="P255" s="127">
        <f t="shared" si="67"/>
        <v>0</v>
      </c>
      <c r="Q255" s="130"/>
      <c r="R255" s="134"/>
    </row>
    <row r="256" spans="1:18" x14ac:dyDescent="0.25">
      <c r="B256" s="125" t="s">
        <v>569</v>
      </c>
      <c r="C256" s="147" t="e">
        <f t="shared" ref="C256:P256" si="68">(C255/C240)</f>
        <v>#DIV/0!</v>
      </c>
      <c r="D256" s="147" t="e">
        <f t="shared" si="68"/>
        <v>#DIV/0!</v>
      </c>
      <c r="E256" s="147" t="e">
        <f t="shared" si="68"/>
        <v>#DIV/0!</v>
      </c>
      <c r="F256" s="147" t="e">
        <f t="shared" si="68"/>
        <v>#DIV/0!</v>
      </c>
      <c r="G256" s="147" t="e">
        <f t="shared" si="68"/>
        <v>#DIV/0!</v>
      </c>
      <c r="H256" s="147" t="e">
        <f t="shared" si="68"/>
        <v>#DIV/0!</v>
      </c>
      <c r="I256" s="147" t="e">
        <f t="shared" si="68"/>
        <v>#DIV/0!</v>
      </c>
      <c r="J256" s="147" t="e">
        <f t="shared" si="68"/>
        <v>#DIV/0!</v>
      </c>
      <c r="K256" s="147" t="e">
        <f t="shared" si="68"/>
        <v>#DIV/0!</v>
      </c>
      <c r="L256" s="147" t="e">
        <f t="shared" si="68"/>
        <v>#DIV/0!</v>
      </c>
      <c r="M256" s="147" t="e">
        <f t="shared" si="68"/>
        <v>#DIV/0!</v>
      </c>
      <c r="N256" s="147" t="e">
        <f t="shared" si="68"/>
        <v>#DIV/0!</v>
      </c>
      <c r="O256" s="148" t="e">
        <f t="shared" si="68"/>
        <v>#DIV/0!</v>
      </c>
      <c r="P256" s="148" t="e">
        <f t="shared" si="68"/>
        <v>#DIV/0!</v>
      </c>
      <c r="Q256" s="149"/>
      <c r="R256" s="193"/>
    </row>
    <row r="258" spans="1:18" x14ac:dyDescent="0.25">
      <c r="A258" s="163" t="s">
        <v>572</v>
      </c>
      <c r="B258" s="159" t="s">
        <v>573</v>
      </c>
      <c r="C258" s="117" t="s">
        <v>444</v>
      </c>
      <c r="D258" s="117" t="s">
        <v>445</v>
      </c>
      <c r="E258" s="117" t="s">
        <v>446</v>
      </c>
      <c r="F258" s="117" t="s">
        <v>447</v>
      </c>
      <c r="G258" s="117" t="s">
        <v>448</v>
      </c>
      <c r="H258" s="117" t="s">
        <v>449</v>
      </c>
      <c r="I258" s="117" t="s">
        <v>450</v>
      </c>
      <c r="J258" s="117" t="s">
        <v>451</v>
      </c>
      <c r="K258" s="117" t="s">
        <v>452</v>
      </c>
      <c r="L258" s="117" t="s">
        <v>453</v>
      </c>
      <c r="M258" s="117" t="s">
        <v>454</v>
      </c>
      <c r="N258" s="117" t="s">
        <v>455</v>
      </c>
    </row>
    <row r="259" spans="1:18" x14ac:dyDescent="0.25">
      <c r="B259" s="120" t="s">
        <v>564</v>
      </c>
      <c r="C259" s="120">
        <v>0</v>
      </c>
      <c r="D259" s="120">
        <v>0</v>
      </c>
      <c r="E259" s="120">
        <v>0</v>
      </c>
      <c r="F259" s="120">
        <v>0</v>
      </c>
      <c r="G259" s="120">
        <v>0</v>
      </c>
      <c r="H259" s="120">
        <v>0</v>
      </c>
      <c r="I259" s="120">
        <v>0</v>
      </c>
      <c r="J259" s="120">
        <v>0</v>
      </c>
      <c r="K259" s="120">
        <v>0</v>
      </c>
      <c r="L259" s="120">
        <v>0</v>
      </c>
      <c r="M259" s="120">
        <v>0</v>
      </c>
      <c r="N259" s="120">
        <v>0</v>
      </c>
      <c r="O259" s="120">
        <v>0</v>
      </c>
      <c r="P259" s="120">
        <v>0</v>
      </c>
      <c r="Q259" s="124"/>
      <c r="R259" s="124"/>
    </row>
    <row r="260" spans="1:18" x14ac:dyDescent="0.25">
      <c r="B260" s="120" t="s">
        <v>565</v>
      </c>
      <c r="C260" s="120">
        <v>0</v>
      </c>
      <c r="D260" s="120">
        <v>0</v>
      </c>
      <c r="E260" s="120">
        <v>0</v>
      </c>
      <c r="F260" s="120">
        <v>0</v>
      </c>
      <c r="G260" s="120">
        <v>0</v>
      </c>
      <c r="H260" s="120">
        <v>0</v>
      </c>
      <c r="I260" s="120">
        <v>0</v>
      </c>
      <c r="J260" s="120">
        <v>0</v>
      </c>
      <c r="K260" s="120">
        <v>0</v>
      </c>
      <c r="L260" s="120">
        <v>0</v>
      </c>
      <c r="M260" s="120">
        <v>0</v>
      </c>
      <c r="N260" s="120">
        <v>0</v>
      </c>
      <c r="O260" s="120">
        <v>0</v>
      </c>
      <c r="P260" s="120">
        <v>0</v>
      </c>
      <c r="Q260" s="124"/>
      <c r="R260" s="124"/>
    </row>
    <row r="261" spans="1:18" x14ac:dyDescent="0.25">
      <c r="B261" s="120" t="s">
        <v>566</v>
      </c>
      <c r="C261" s="120"/>
      <c r="D261" s="120"/>
      <c r="E261" s="120"/>
      <c r="F261" s="120"/>
      <c r="G261" s="120"/>
      <c r="H261" s="120"/>
      <c r="I261" s="121"/>
      <c r="J261" s="121"/>
      <c r="K261" s="121"/>
      <c r="L261" s="121"/>
      <c r="M261" s="121"/>
      <c r="N261" s="121"/>
      <c r="O261" s="111"/>
      <c r="P261" s="111"/>
      <c r="Q261" s="124"/>
      <c r="R261" s="124"/>
    </row>
    <row r="262" spans="1:18" x14ac:dyDescent="0.25"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Q262" s="122"/>
      <c r="R262" s="133"/>
    </row>
    <row r="263" spans="1:18" x14ac:dyDescent="0.25">
      <c r="B263" s="125" t="s">
        <v>83</v>
      </c>
      <c r="C263" s="126">
        <f t="shared" ref="C263:P263" si="69">SUM(C259:C261)</f>
        <v>0</v>
      </c>
      <c r="D263" s="126">
        <f t="shared" si="69"/>
        <v>0</v>
      </c>
      <c r="E263" s="126">
        <f t="shared" si="69"/>
        <v>0</v>
      </c>
      <c r="F263" s="126">
        <f t="shared" si="69"/>
        <v>0</v>
      </c>
      <c r="G263" s="126">
        <f t="shared" si="69"/>
        <v>0</v>
      </c>
      <c r="H263" s="126">
        <f t="shared" si="69"/>
        <v>0</v>
      </c>
      <c r="I263" s="126">
        <f t="shared" si="69"/>
        <v>0</v>
      </c>
      <c r="J263" s="126">
        <f t="shared" si="69"/>
        <v>0</v>
      </c>
      <c r="K263" s="126">
        <f t="shared" si="69"/>
        <v>0</v>
      </c>
      <c r="L263" s="126">
        <f t="shared" si="69"/>
        <v>0</v>
      </c>
      <c r="M263" s="126">
        <f t="shared" si="69"/>
        <v>0</v>
      </c>
      <c r="N263" s="126">
        <f t="shared" si="69"/>
        <v>0</v>
      </c>
      <c r="O263" s="127">
        <f t="shared" si="69"/>
        <v>0</v>
      </c>
      <c r="P263" s="127">
        <f t="shared" si="69"/>
        <v>0</v>
      </c>
      <c r="Q263" s="130"/>
      <c r="R263" s="133"/>
    </row>
    <row r="264" spans="1:18" x14ac:dyDescent="0.25">
      <c r="B264" s="125" t="s">
        <v>569</v>
      </c>
      <c r="C264" s="147" t="e">
        <f t="shared" ref="C264:P264" si="70">(C263/C240)</f>
        <v>#DIV/0!</v>
      </c>
      <c r="D264" s="147" t="e">
        <f t="shared" si="70"/>
        <v>#DIV/0!</v>
      </c>
      <c r="E264" s="147" t="e">
        <f t="shared" si="70"/>
        <v>#DIV/0!</v>
      </c>
      <c r="F264" s="147" t="e">
        <f t="shared" si="70"/>
        <v>#DIV/0!</v>
      </c>
      <c r="G264" s="147" t="e">
        <f t="shared" si="70"/>
        <v>#DIV/0!</v>
      </c>
      <c r="H264" s="147" t="e">
        <f t="shared" si="70"/>
        <v>#DIV/0!</v>
      </c>
      <c r="I264" s="147" t="e">
        <f t="shared" si="70"/>
        <v>#DIV/0!</v>
      </c>
      <c r="J264" s="147" t="e">
        <f t="shared" si="70"/>
        <v>#DIV/0!</v>
      </c>
      <c r="K264" s="147" t="e">
        <f t="shared" si="70"/>
        <v>#DIV/0!</v>
      </c>
      <c r="L264" s="147" t="e">
        <f t="shared" si="70"/>
        <v>#DIV/0!</v>
      </c>
      <c r="M264" s="147" t="e">
        <f t="shared" si="70"/>
        <v>#DIV/0!</v>
      </c>
      <c r="N264" s="147" t="e">
        <f t="shared" si="70"/>
        <v>#DIV/0!</v>
      </c>
      <c r="O264" s="148" t="e">
        <f t="shared" si="70"/>
        <v>#DIV/0!</v>
      </c>
      <c r="P264" s="148" t="e">
        <f t="shared" si="70"/>
        <v>#DIV/0!</v>
      </c>
      <c r="Q264" s="149"/>
      <c r="R264" s="133"/>
    </row>
    <row r="265" spans="1:18" x14ac:dyDescent="0.25">
      <c r="Q265" s="122"/>
      <c r="R265" s="122"/>
    </row>
    <row r="266" spans="1:18" x14ac:dyDescent="0.25">
      <c r="A266" s="163" t="s">
        <v>574</v>
      </c>
      <c r="B266" s="159" t="s">
        <v>575</v>
      </c>
      <c r="C266" s="141"/>
      <c r="D266" s="141"/>
      <c r="E266" s="141"/>
      <c r="F266" s="141"/>
      <c r="G266" s="141"/>
      <c r="H266" s="141"/>
      <c r="I266" s="141"/>
      <c r="J266" s="141"/>
      <c r="K266" s="192"/>
      <c r="L266" s="192"/>
      <c r="M266" s="192"/>
      <c r="N266" s="192"/>
      <c r="O266" s="194"/>
      <c r="P266" s="194"/>
      <c r="Q266" s="122"/>
      <c r="R266" s="122"/>
    </row>
    <row r="267" spans="1:18" x14ac:dyDescent="0.25">
      <c r="B267" s="120" t="s">
        <v>564</v>
      </c>
      <c r="C267" s="120">
        <v>0</v>
      </c>
      <c r="D267" s="120">
        <v>0</v>
      </c>
      <c r="E267" s="120">
        <v>0</v>
      </c>
      <c r="F267" s="120">
        <v>0</v>
      </c>
      <c r="G267" s="120">
        <v>0</v>
      </c>
      <c r="H267" s="120">
        <v>0</v>
      </c>
      <c r="I267" s="120">
        <v>0</v>
      </c>
      <c r="J267" s="120">
        <v>0</v>
      </c>
      <c r="K267" s="120">
        <v>0</v>
      </c>
      <c r="L267" s="120">
        <v>0</v>
      </c>
      <c r="M267" s="120">
        <v>0</v>
      </c>
      <c r="N267" s="120">
        <v>0</v>
      </c>
      <c r="O267" s="111"/>
      <c r="P267" s="111"/>
      <c r="Q267" s="124"/>
      <c r="R267" s="124"/>
    </row>
    <row r="268" spans="1:18" x14ac:dyDescent="0.25">
      <c r="B268" s="120" t="s">
        <v>565</v>
      </c>
      <c r="C268" s="120">
        <v>0</v>
      </c>
      <c r="D268" s="120">
        <v>0</v>
      </c>
      <c r="E268" s="120">
        <v>0</v>
      </c>
      <c r="F268" s="120">
        <v>0</v>
      </c>
      <c r="G268" s="120">
        <v>0</v>
      </c>
      <c r="H268" s="120">
        <v>0</v>
      </c>
      <c r="I268" s="120">
        <v>0</v>
      </c>
      <c r="J268" s="120">
        <v>0</v>
      </c>
      <c r="K268" s="120">
        <v>0</v>
      </c>
      <c r="L268" s="120">
        <v>0</v>
      </c>
      <c r="M268" s="120">
        <v>0</v>
      </c>
      <c r="N268" s="120">
        <v>0</v>
      </c>
      <c r="O268" s="111"/>
      <c r="P268" s="111"/>
      <c r="Q268" s="124"/>
      <c r="R268" s="124"/>
    </row>
    <row r="269" spans="1:18" x14ac:dyDescent="0.25">
      <c r="B269" s="120" t="s">
        <v>566</v>
      </c>
      <c r="C269" s="120"/>
      <c r="D269" s="120"/>
      <c r="E269" s="120"/>
      <c r="F269" s="120"/>
      <c r="G269" s="120"/>
      <c r="H269" s="120"/>
      <c r="I269" s="121"/>
      <c r="J269" s="121"/>
      <c r="K269" s="121"/>
      <c r="L269" s="121"/>
      <c r="M269" s="121"/>
      <c r="N269" s="121"/>
      <c r="O269" s="111"/>
      <c r="P269" s="111"/>
      <c r="Q269" s="124"/>
      <c r="R269" s="124"/>
    </row>
    <row r="270" spans="1:18" x14ac:dyDescent="0.25"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Q270" s="122"/>
      <c r="R270" s="133"/>
    </row>
    <row r="271" spans="1:18" x14ac:dyDescent="0.25">
      <c r="B271" s="125" t="s">
        <v>83</v>
      </c>
      <c r="C271" s="126">
        <f t="shared" ref="C271:P271" si="71">SUM(C267:C269)</f>
        <v>0</v>
      </c>
      <c r="D271" s="126">
        <f t="shared" si="71"/>
        <v>0</v>
      </c>
      <c r="E271" s="126">
        <f t="shared" si="71"/>
        <v>0</v>
      </c>
      <c r="F271" s="126">
        <f t="shared" si="71"/>
        <v>0</v>
      </c>
      <c r="G271" s="126">
        <f t="shared" si="71"/>
        <v>0</v>
      </c>
      <c r="H271" s="126">
        <f t="shared" si="71"/>
        <v>0</v>
      </c>
      <c r="I271" s="126">
        <f t="shared" si="71"/>
        <v>0</v>
      </c>
      <c r="J271" s="126">
        <f t="shared" si="71"/>
        <v>0</v>
      </c>
      <c r="K271" s="126">
        <f t="shared" si="71"/>
        <v>0</v>
      </c>
      <c r="L271" s="126">
        <f t="shared" si="71"/>
        <v>0</v>
      </c>
      <c r="M271" s="126">
        <f t="shared" si="71"/>
        <v>0</v>
      </c>
      <c r="N271" s="126">
        <f t="shared" si="71"/>
        <v>0</v>
      </c>
      <c r="O271" s="127">
        <f t="shared" si="71"/>
        <v>0</v>
      </c>
      <c r="P271" s="127">
        <f t="shared" si="71"/>
        <v>0</v>
      </c>
      <c r="Q271" s="130"/>
      <c r="R271" s="134"/>
    </row>
    <row r="272" spans="1:18" x14ac:dyDescent="0.25">
      <c r="B272" s="125" t="s">
        <v>569</v>
      </c>
      <c r="C272" s="147" t="e">
        <f t="shared" ref="C272:P272" si="72">(C271/C240)</f>
        <v>#DIV/0!</v>
      </c>
      <c r="D272" s="147" t="e">
        <f t="shared" si="72"/>
        <v>#DIV/0!</v>
      </c>
      <c r="E272" s="147" t="e">
        <f t="shared" si="72"/>
        <v>#DIV/0!</v>
      </c>
      <c r="F272" s="147" t="e">
        <f t="shared" si="72"/>
        <v>#DIV/0!</v>
      </c>
      <c r="G272" s="147" t="e">
        <f t="shared" si="72"/>
        <v>#DIV/0!</v>
      </c>
      <c r="H272" s="147" t="e">
        <f t="shared" si="72"/>
        <v>#DIV/0!</v>
      </c>
      <c r="I272" s="147" t="e">
        <f t="shared" si="72"/>
        <v>#DIV/0!</v>
      </c>
      <c r="J272" s="147" t="e">
        <f t="shared" si="72"/>
        <v>#DIV/0!</v>
      </c>
      <c r="K272" s="147" t="e">
        <f t="shared" si="72"/>
        <v>#DIV/0!</v>
      </c>
      <c r="L272" s="147" t="e">
        <f t="shared" si="72"/>
        <v>#DIV/0!</v>
      </c>
      <c r="M272" s="147" t="e">
        <f t="shared" si="72"/>
        <v>#DIV/0!</v>
      </c>
      <c r="N272" s="147" t="e">
        <f t="shared" si="72"/>
        <v>#DIV/0!</v>
      </c>
      <c r="O272" s="148" t="e">
        <f t="shared" si="72"/>
        <v>#DIV/0!</v>
      </c>
      <c r="P272" s="148" t="e">
        <f t="shared" si="72"/>
        <v>#DIV/0!</v>
      </c>
      <c r="Q272" s="149"/>
      <c r="R272" s="134"/>
    </row>
    <row r="273" spans="1:18" x14ac:dyDescent="0.25">
      <c r="A273" s="195"/>
      <c r="B273" s="196"/>
      <c r="C273" s="197"/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48"/>
      <c r="P273" s="148"/>
      <c r="Q273" s="149"/>
      <c r="R273" s="134"/>
    </row>
    <row r="274" spans="1:18" x14ac:dyDescent="0.25">
      <c r="A274" s="163" t="s">
        <v>576</v>
      </c>
      <c r="B274" s="128" t="s">
        <v>577</v>
      </c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2"/>
      <c r="P274" s="142"/>
      <c r="Q274" s="143"/>
      <c r="R274" s="143"/>
    </row>
    <row r="275" spans="1:18" x14ac:dyDescent="0.25">
      <c r="B275" s="120" t="s">
        <v>564</v>
      </c>
      <c r="C275" s="120">
        <v>0</v>
      </c>
      <c r="D275" s="120">
        <v>0</v>
      </c>
      <c r="E275" s="120">
        <v>0</v>
      </c>
      <c r="F275" s="120">
        <v>0</v>
      </c>
      <c r="G275" s="120">
        <v>0</v>
      </c>
      <c r="H275" s="120">
        <v>0</v>
      </c>
      <c r="I275" s="120">
        <v>0</v>
      </c>
      <c r="J275" s="120">
        <v>0</v>
      </c>
      <c r="K275" s="120">
        <v>0</v>
      </c>
      <c r="L275" s="120">
        <v>0</v>
      </c>
      <c r="M275" s="120">
        <v>0</v>
      </c>
      <c r="N275" s="120">
        <v>0</v>
      </c>
      <c r="O275" s="120">
        <v>0</v>
      </c>
      <c r="P275" s="120">
        <v>0</v>
      </c>
      <c r="Q275" s="122"/>
      <c r="R275" s="133"/>
    </row>
    <row r="276" spans="1:18" x14ac:dyDescent="0.25">
      <c r="B276" s="120" t="s">
        <v>565</v>
      </c>
      <c r="C276" s="120">
        <v>0</v>
      </c>
      <c r="D276" s="120">
        <v>0</v>
      </c>
      <c r="E276" s="120">
        <v>0</v>
      </c>
      <c r="F276" s="120">
        <v>0</v>
      </c>
      <c r="G276" s="120">
        <v>0</v>
      </c>
      <c r="H276" s="120">
        <v>0</v>
      </c>
      <c r="I276" s="120">
        <v>0</v>
      </c>
      <c r="J276" s="120">
        <v>0</v>
      </c>
      <c r="K276" s="120">
        <v>0</v>
      </c>
      <c r="L276" s="120">
        <v>0</v>
      </c>
      <c r="M276" s="120">
        <v>0</v>
      </c>
      <c r="N276" s="120">
        <v>0</v>
      </c>
      <c r="O276" s="120">
        <v>0</v>
      </c>
      <c r="P276" s="120">
        <v>0</v>
      </c>
      <c r="Q276" s="122"/>
      <c r="R276" s="133"/>
    </row>
    <row r="277" spans="1:18" x14ac:dyDescent="0.25">
      <c r="B277" s="120" t="s">
        <v>566</v>
      </c>
      <c r="C277" s="120"/>
      <c r="D277" s="120"/>
      <c r="E277" s="120"/>
      <c r="F277" s="120"/>
      <c r="G277" s="120"/>
      <c r="H277" s="120"/>
      <c r="I277" s="121"/>
      <c r="J277" s="121"/>
      <c r="K277" s="121"/>
      <c r="L277" s="121"/>
      <c r="M277" s="121"/>
      <c r="N277" s="121"/>
      <c r="O277" s="111"/>
      <c r="P277" s="111"/>
      <c r="Q277" s="122"/>
      <c r="R277" s="133"/>
    </row>
    <row r="278" spans="1:18" x14ac:dyDescent="0.25"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 t="s">
        <v>5</v>
      </c>
      <c r="Q278" s="122"/>
      <c r="R278" s="133"/>
    </row>
    <row r="279" spans="1:18" x14ac:dyDescent="0.25">
      <c r="B279" s="125" t="s">
        <v>83</v>
      </c>
      <c r="C279" s="126">
        <f t="shared" ref="C279:P279" si="73">SUM(C275:C277)</f>
        <v>0</v>
      </c>
      <c r="D279" s="126">
        <f t="shared" si="73"/>
        <v>0</v>
      </c>
      <c r="E279" s="126">
        <f t="shared" si="73"/>
        <v>0</v>
      </c>
      <c r="F279" s="126">
        <f t="shared" si="73"/>
        <v>0</v>
      </c>
      <c r="G279" s="126">
        <f t="shared" si="73"/>
        <v>0</v>
      </c>
      <c r="H279" s="126">
        <f t="shared" si="73"/>
        <v>0</v>
      </c>
      <c r="I279" s="126">
        <f t="shared" si="73"/>
        <v>0</v>
      </c>
      <c r="J279" s="126">
        <f t="shared" si="73"/>
        <v>0</v>
      </c>
      <c r="K279" s="126">
        <f t="shared" si="73"/>
        <v>0</v>
      </c>
      <c r="L279" s="126">
        <f t="shared" si="73"/>
        <v>0</v>
      </c>
      <c r="M279" s="126">
        <f t="shared" si="73"/>
        <v>0</v>
      </c>
      <c r="N279" s="126">
        <f t="shared" si="73"/>
        <v>0</v>
      </c>
      <c r="O279" s="126">
        <f t="shared" si="73"/>
        <v>0</v>
      </c>
      <c r="P279" s="126">
        <f t="shared" si="73"/>
        <v>0</v>
      </c>
      <c r="Q279" s="130"/>
      <c r="R279" s="134"/>
    </row>
    <row r="280" spans="1:18" x14ac:dyDescent="0.25">
      <c r="B280" s="125" t="s">
        <v>569</v>
      </c>
      <c r="C280" s="147" t="e">
        <f t="shared" ref="C280:P280" si="74">(C279/C240)</f>
        <v>#DIV/0!</v>
      </c>
      <c r="D280" s="147" t="e">
        <f t="shared" si="74"/>
        <v>#DIV/0!</v>
      </c>
      <c r="E280" s="147" t="e">
        <f t="shared" si="74"/>
        <v>#DIV/0!</v>
      </c>
      <c r="F280" s="147" t="e">
        <f t="shared" si="74"/>
        <v>#DIV/0!</v>
      </c>
      <c r="G280" s="147" t="e">
        <f t="shared" si="74"/>
        <v>#DIV/0!</v>
      </c>
      <c r="H280" s="147" t="e">
        <f t="shared" si="74"/>
        <v>#DIV/0!</v>
      </c>
      <c r="I280" s="147" t="e">
        <f t="shared" si="74"/>
        <v>#DIV/0!</v>
      </c>
      <c r="J280" s="147" t="e">
        <f t="shared" si="74"/>
        <v>#DIV/0!</v>
      </c>
      <c r="K280" s="147" t="e">
        <f t="shared" si="74"/>
        <v>#DIV/0!</v>
      </c>
      <c r="L280" s="147" t="e">
        <f t="shared" si="74"/>
        <v>#DIV/0!</v>
      </c>
      <c r="M280" s="147" t="e">
        <f t="shared" si="74"/>
        <v>#DIV/0!</v>
      </c>
      <c r="N280" s="147" t="e">
        <f t="shared" si="74"/>
        <v>#DIV/0!</v>
      </c>
      <c r="O280" s="148" t="e">
        <f t="shared" si="74"/>
        <v>#DIV/0!</v>
      </c>
      <c r="P280" s="148" t="e">
        <f t="shared" si="74"/>
        <v>#DIV/0!</v>
      </c>
      <c r="Q280" s="149"/>
      <c r="R280" s="134"/>
    </row>
    <row r="281" spans="1:18" x14ac:dyDescent="0.25">
      <c r="Q281" s="122"/>
      <c r="R281" s="122"/>
    </row>
    <row r="282" spans="1:18" x14ac:dyDescent="0.25">
      <c r="A282" s="163" t="s">
        <v>578</v>
      </c>
      <c r="B282" s="128" t="s">
        <v>579</v>
      </c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Q282" s="122"/>
      <c r="R282" s="122"/>
    </row>
    <row r="283" spans="1:18" x14ac:dyDescent="0.25">
      <c r="A283" s="198"/>
      <c r="B283" s="120" t="s">
        <v>580</v>
      </c>
      <c r="C283" s="120">
        <v>0</v>
      </c>
      <c r="D283" s="120">
        <v>0</v>
      </c>
      <c r="E283" s="120">
        <v>0</v>
      </c>
      <c r="F283" s="120">
        <v>0</v>
      </c>
      <c r="G283" s="120">
        <v>0</v>
      </c>
      <c r="H283" s="120">
        <v>0</v>
      </c>
      <c r="I283" s="120">
        <v>0</v>
      </c>
      <c r="J283" s="120">
        <v>0</v>
      </c>
      <c r="K283" s="120">
        <v>0</v>
      </c>
      <c r="L283" s="120">
        <v>0</v>
      </c>
      <c r="M283" s="120">
        <v>0</v>
      </c>
      <c r="N283" s="120">
        <v>0</v>
      </c>
      <c r="O283" s="120">
        <v>0</v>
      </c>
      <c r="P283" s="120">
        <v>0</v>
      </c>
      <c r="Q283" s="124"/>
      <c r="R283" s="124"/>
    </row>
    <row r="284" spans="1:18" x14ac:dyDescent="0.25">
      <c r="A284" s="198"/>
      <c r="B284" s="120" t="s">
        <v>581</v>
      </c>
      <c r="C284" s="120">
        <v>0</v>
      </c>
      <c r="D284" s="120">
        <v>0</v>
      </c>
      <c r="E284" s="120">
        <v>0</v>
      </c>
      <c r="F284" s="120">
        <v>0</v>
      </c>
      <c r="G284" s="120">
        <v>0</v>
      </c>
      <c r="H284" s="120">
        <v>0</v>
      </c>
      <c r="I284" s="120">
        <v>0</v>
      </c>
      <c r="J284" s="120">
        <v>0</v>
      </c>
      <c r="K284" s="120">
        <v>0</v>
      </c>
      <c r="L284" s="120">
        <v>0</v>
      </c>
      <c r="M284" s="120">
        <v>0</v>
      </c>
      <c r="N284" s="120">
        <v>0</v>
      </c>
      <c r="O284" s="120">
        <v>0</v>
      </c>
      <c r="P284" s="120">
        <v>0</v>
      </c>
      <c r="Q284" s="124"/>
      <c r="R284" s="124"/>
    </row>
    <row r="285" spans="1:18" x14ac:dyDescent="0.25">
      <c r="A285" s="198"/>
      <c r="B285" s="120"/>
      <c r="C285" s="120"/>
      <c r="D285" s="120"/>
      <c r="E285" s="120"/>
      <c r="F285" s="120"/>
      <c r="G285" s="120"/>
      <c r="H285" s="120"/>
      <c r="I285" s="121"/>
      <c r="J285" s="121"/>
      <c r="K285" s="121"/>
      <c r="L285" s="121"/>
      <c r="M285" s="121"/>
      <c r="N285" s="121"/>
      <c r="O285" s="111"/>
      <c r="P285" s="111"/>
      <c r="Q285" s="124"/>
      <c r="R285" s="124"/>
    </row>
    <row r="286" spans="1:18" x14ac:dyDescent="0.25"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Q286" s="122"/>
      <c r="R286" s="133"/>
    </row>
    <row r="287" spans="1:18" x14ac:dyDescent="0.25">
      <c r="B287" s="125" t="s">
        <v>83</v>
      </c>
      <c r="C287" s="126">
        <f t="shared" ref="C287:P287" si="75">SUM(C283:C285)</f>
        <v>0</v>
      </c>
      <c r="D287" s="126">
        <f t="shared" si="75"/>
        <v>0</v>
      </c>
      <c r="E287" s="126">
        <f t="shared" si="75"/>
        <v>0</v>
      </c>
      <c r="F287" s="126">
        <f t="shared" si="75"/>
        <v>0</v>
      </c>
      <c r="G287" s="126">
        <f t="shared" si="75"/>
        <v>0</v>
      </c>
      <c r="H287" s="126">
        <f t="shared" si="75"/>
        <v>0</v>
      </c>
      <c r="I287" s="126">
        <f t="shared" si="75"/>
        <v>0</v>
      </c>
      <c r="J287" s="126">
        <f t="shared" si="75"/>
        <v>0</v>
      </c>
      <c r="K287" s="126">
        <f t="shared" si="75"/>
        <v>0</v>
      </c>
      <c r="L287" s="126">
        <f t="shared" si="75"/>
        <v>0</v>
      </c>
      <c r="M287" s="126">
        <f t="shared" si="75"/>
        <v>0</v>
      </c>
      <c r="N287" s="126">
        <f t="shared" si="75"/>
        <v>0</v>
      </c>
      <c r="O287" s="127">
        <f t="shared" si="75"/>
        <v>0</v>
      </c>
      <c r="P287" s="127">
        <f t="shared" si="75"/>
        <v>0</v>
      </c>
      <c r="Q287" s="130"/>
      <c r="R287" s="134"/>
    </row>
    <row r="288" spans="1:18" x14ac:dyDescent="0.25">
      <c r="Q288" s="122"/>
      <c r="R288" s="122"/>
    </row>
    <row r="290" spans="1:18" x14ac:dyDescent="0.25">
      <c r="A290" s="163" t="s">
        <v>582</v>
      </c>
      <c r="B290" s="116" t="s">
        <v>583</v>
      </c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</row>
    <row r="291" spans="1:18" x14ac:dyDescent="0.25">
      <c r="B291" s="120" t="s">
        <v>584</v>
      </c>
      <c r="C291" s="199">
        <v>0</v>
      </c>
      <c r="D291" s="199">
        <v>0</v>
      </c>
      <c r="E291" s="199">
        <v>0</v>
      </c>
      <c r="F291" s="199">
        <v>0</v>
      </c>
      <c r="G291" s="199">
        <v>0</v>
      </c>
      <c r="H291" s="199">
        <v>0</v>
      </c>
      <c r="I291" s="199">
        <v>0</v>
      </c>
      <c r="J291" s="199">
        <v>0</v>
      </c>
      <c r="K291" s="199">
        <v>0</v>
      </c>
      <c r="L291" s="199">
        <v>0</v>
      </c>
      <c r="M291" s="199">
        <v>0</v>
      </c>
      <c r="N291" s="199">
        <v>0</v>
      </c>
      <c r="Q291" s="122"/>
      <c r="R291" s="133"/>
    </row>
    <row r="292" spans="1:18" x14ac:dyDescent="0.25">
      <c r="B292" s="120" t="s">
        <v>585</v>
      </c>
      <c r="C292" s="200">
        <v>0</v>
      </c>
      <c r="D292" s="200">
        <v>0</v>
      </c>
      <c r="E292" s="200">
        <v>0</v>
      </c>
      <c r="F292" s="200">
        <v>0</v>
      </c>
      <c r="G292" s="200">
        <v>0</v>
      </c>
      <c r="H292" s="200">
        <v>0</v>
      </c>
      <c r="I292" s="200">
        <v>0</v>
      </c>
      <c r="J292" s="200">
        <v>0</v>
      </c>
      <c r="K292" s="200">
        <v>0</v>
      </c>
      <c r="L292" s="200">
        <v>0</v>
      </c>
      <c r="M292" s="200">
        <v>0</v>
      </c>
      <c r="N292" s="200">
        <v>0</v>
      </c>
      <c r="Q292" s="122"/>
      <c r="R292" s="133"/>
    </row>
    <row r="293" spans="1:18" x14ac:dyDescent="0.25">
      <c r="B293" s="120" t="s">
        <v>586</v>
      </c>
      <c r="C293" s="199">
        <v>0</v>
      </c>
      <c r="D293" s="199">
        <v>0</v>
      </c>
      <c r="E293" s="199">
        <v>0</v>
      </c>
      <c r="F293" s="199">
        <v>0</v>
      </c>
      <c r="G293" s="199">
        <v>0</v>
      </c>
      <c r="H293" s="199">
        <v>0</v>
      </c>
      <c r="I293" s="199">
        <v>0</v>
      </c>
      <c r="J293" s="199">
        <v>0</v>
      </c>
      <c r="K293" s="199">
        <v>0</v>
      </c>
      <c r="L293" s="199">
        <v>0</v>
      </c>
      <c r="M293" s="199">
        <v>0</v>
      </c>
      <c r="N293" s="199">
        <v>0</v>
      </c>
      <c r="Q293" s="122"/>
      <c r="R293" s="133"/>
    </row>
    <row r="294" spans="1:18" x14ac:dyDescent="0.25">
      <c r="B294" s="201" t="s">
        <v>587</v>
      </c>
      <c r="C294" s="202">
        <v>0</v>
      </c>
      <c r="D294" s="202">
        <v>0</v>
      </c>
      <c r="E294" s="202">
        <v>0</v>
      </c>
      <c r="F294" s="202">
        <v>0</v>
      </c>
      <c r="G294" s="202">
        <v>0</v>
      </c>
      <c r="H294" s="202">
        <v>0</v>
      </c>
      <c r="I294" s="202">
        <v>0</v>
      </c>
      <c r="J294" s="202">
        <v>0</v>
      </c>
      <c r="K294" s="202">
        <v>0</v>
      </c>
      <c r="L294" s="202">
        <v>0</v>
      </c>
      <c r="M294" s="202">
        <v>0</v>
      </c>
      <c r="N294" s="202">
        <v>0</v>
      </c>
      <c r="O294" s="127" t="e">
        <f>SUM(#REF!)</f>
        <v>#REF!</v>
      </c>
      <c r="P294" s="127" t="e">
        <f>SUM(#REF!)</f>
        <v>#REF!</v>
      </c>
      <c r="Q294" s="130"/>
      <c r="R294" s="134"/>
    </row>
    <row r="295" spans="1:18" x14ac:dyDescent="0.25">
      <c r="B295" s="136" t="s">
        <v>588</v>
      </c>
      <c r="C295" s="202">
        <v>0</v>
      </c>
      <c r="D295" s="202">
        <v>0</v>
      </c>
      <c r="E295" s="202">
        <v>0</v>
      </c>
      <c r="F295" s="202">
        <v>0</v>
      </c>
      <c r="G295" s="202">
        <v>0</v>
      </c>
      <c r="H295" s="202">
        <v>0</v>
      </c>
      <c r="I295" s="202">
        <v>0</v>
      </c>
      <c r="J295" s="202">
        <v>0</v>
      </c>
      <c r="K295" s="202">
        <v>0</v>
      </c>
      <c r="L295" s="202">
        <v>0</v>
      </c>
      <c r="M295" s="202">
        <v>0</v>
      </c>
      <c r="N295" s="202">
        <v>0</v>
      </c>
      <c r="Q295" s="115"/>
      <c r="R295" s="115"/>
    </row>
    <row r="296" spans="1:18" x14ac:dyDescent="0.25">
      <c r="A296" s="195"/>
      <c r="B296" s="203" t="s">
        <v>589</v>
      </c>
      <c r="C296" s="204">
        <v>0</v>
      </c>
      <c r="D296" s="204">
        <v>0</v>
      </c>
      <c r="E296" s="204">
        <v>0</v>
      </c>
      <c r="F296" s="204">
        <v>0</v>
      </c>
      <c r="G296" s="204">
        <v>0</v>
      </c>
      <c r="H296" s="204">
        <v>0</v>
      </c>
      <c r="I296" s="204">
        <v>0</v>
      </c>
      <c r="J296" s="204">
        <v>0</v>
      </c>
      <c r="K296" s="204">
        <v>0</v>
      </c>
      <c r="L296" s="204">
        <v>0</v>
      </c>
      <c r="M296" s="204">
        <v>0</v>
      </c>
      <c r="N296" s="204">
        <v>0</v>
      </c>
    </row>
    <row r="297" spans="1:18" x14ac:dyDescent="0.25">
      <c r="B297" s="136"/>
      <c r="C297" s="136"/>
      <c r="D297" s="136"/>
      <c r="E297" s="136"/>
      <c r="F297" s="136"/>
      <c r="G297" s="136"/>
      <c r="H297" s="136"/>
      <c r="I297" s="205"/>
      <c r="J297" s="205"/>
      <c r="K297" s="205"/>
      <c r="L297" s="205"/>
      <c r="M297" s="205"/>
      <c r="N297" s="205"/>
      <c r="O297" s="111"/>
      <c r="P297" s="111"/>
      <c r="Q297" s="124"/>
      <c r="R297" s="124"/>
    </row>
    <row r="298" spans="1:18" x14ac:dyDescent="0.25">
      <c r="B298" s="233" t="s">
        <v>83</v>
      </c>
      <c r="C298" s="234">
        <f t="shared" ref="C298:N298" si="76">SUM(C291:C297)</f>
        <v>0</v>
      </c>
      <c r="D298" s="234">
        <f t="shared" si="76"/>
        <v>0</v>
      </c>
      <c r="E298" s="234">
        <f t="shared" si="76"/>
        <v>0</v>
      </c>
      <c r="F298" s="234">
        <f t="shared" si="76"/>
        <v>0</v>
      </c>
      <c r="G298" s="234">
        <f t="shared" si="76"/>
        <v>0</v>
      </c>
      <c r="H298" s="234">
        <f t="shared" si="76"/>
        <v>0</v>
      </c>
      <c r="I298" s="234">
        <f t="shared" si="76"/>
        <v>0</v>
      </c>
      <c r="J298" s="234">
        <f t="shared" si="76"/>
        <v>0</v>
      </c>
      <c r="K298" s="234">
        <f t="shared" si="76"/>
        <v>0</v>
      </c>
      <c r="L298" s="234">
        <f t="shared" si="76"/>
        <v>0</v>
      </c>
      <c r="M298" s="234">
        <f t="shared" si="76"/>
        <v>0</v>
      </c>
      <c r="N298" s="234">
        <f t="shared" si="76"/>
        <v>0</v>
      </c>
      <c r="O298" s="111"/>
      <c r="P298" s="111"/>
      <c r="Q298" s="124"/>
      <c r="R298" s="124"/>
    </row>
    <row r="299" spans="1:18" x14ac:dyDescent="0.25">
      <c r="Q299" s="122"/>
      <c r="R299" s="122"/>
    </row>
    <row r="300" spans="1:18" x14ac:dyDescent="0.25">
      <c r="A300" s="163" t="s">
        <v>590</v>
      </c>
      <c r="B300" s="128" t="s">
        <v>591</v>
      </c>
      <c r="C300" s="117" t="s">
        <v>444</v>
      </c>
      <c r="D300" s="117" t="s">
        <v>445</v>
      </c>
      <c r="E300" s="117" t="s">
        <v>446</v>
      </c>
      <c r="F300" s="117" t="s">
        <v>447</v>
      </c>
      <c r="G300" s="117" t="s">
        <v>448</v>
      </c>
      <c r="H300" s="117" t="s">
        <v>449</v>
      </c>
      <c r="I300" s="117" t="s">
        <v>450</v>
      </c>
      <c r="J300" s="117" t="s">
        <v>451</v>
      </c>
      <c r="K300" s="117" t="s">
        <v>452</v>
      </c>
      <c r="L300" s="117" t="s">
        <v>453</v>
      </c>
      <c r="M300" s="117" t="s">
        <v>454</v>
      </c>
      <c r="N300" s="117" t="s">
        <v>455</v>
      </c>
      <c r="Q300" s="122"/>
      <c r="R300" s="122"/>
    </row>
    <row r="301" spans="1:18" x14ac:dyDescent="0.25">
      <c r="B301" s="120" t="s">
        <v>592</v>
      </c>
      <c r="C301" s="120">
        <v>0</v>
      </c>
      <c r="D301" s="120">
        <v>0</v>
      </c>
      <c r="E301" s="120">
        <v>0</v>
      </c>
      <c r="F301" s="120">
        <v>0</v>
      </c>
      <c r="G301" s="120">
        <v>0</v>
      </c>
      <c r="H301" s="120">
        <v>0</v>
      </c>
      <c r="I301" s="120">
        <v>0</v>
      </c>
      <c r="J301" s="120">
        <v>0</v>
      </c>
      <c r="K301" s="120">
        <v>0</v>
      </c>
      <c r="L301" s="120">
        <v>0</v>
      </c>
      <c r="M301" s="120">
        <v>0</v>
      </c>
      <c r="N301" s="120">
        <v>0</v>
      </c>
      <c r="O301" s="120">
        <v>0</v>
      </c>
      <c r="P301" s="120">
        <v>0</v>
      </c>
      <c r="Q301" s="124"/>
      <c r="R301" s="124"/>
    </row>
    <row r="302" spans="1:18" x14ac:dyDescent="0.25">
      <c r="A302" s="112" t="s">
        <v>5</v>
      </c>
      <c r="B302" s="120" t="s">
        <v>593</v>
      </c>
      <c r="C302" s="120">
        <v>0</v>
      </c>
      <c r="D302" s="120">
        <v>0</v>
      </c>
      <c r="E302" s="120">
        <v>0</v>
      </c>
      <c r="F302" s="120">
        <v>0</v>
      </c>
      <c r="G302" s="120">
        <v>0</v>
      </c>
      <c r="H302" s="120">
        <v>0</v>
      </c>
      <c r="I302" s="120">
        <v>0</v>
      </c>
      <c r="J302" s="120">
        <v>0</v>
      </c>
      <c r="K302" s="120">
        <v>0</v>
      </c>
      <c r="L302" s="120">
        <v>0</v>
      </c>
      <c r="M302" s="120">
        <v>0</v>
      </c>
      <c r="N302" s="120">
        <v>0</v>
      </c>
      <c r="O302" s="120">
        <v>0</v>
      </c>
      <c r="P302" s="120">
        <v>0</v>
      </c>
      <c r="Q302" s="124"/>
      <c r="R302" s="124"/>
    </row>
    <row r="303" spans="1:18" x14ac:dyDescent="0.25">
      <c r="B303" s="120" t="s">
        <v>594</v>
      </c>
      <c r="C303" s="120">
        <v>0</v>
      </c>
      <c r="D303" s="120">
        <v>0</v>
      </c>
      <c r="E303" s="120">
        <v>0</v>
      </c>
      <c r="F303" s="120">
        <v>0</v>
      </c>
      <c r="G303" s="120">
        <v>0</v>
      </c>
      <c r="H303" s="120">
        <v>0</v>
      </c>
      <c r="I303" s="120">
        <v>0</v>
      </c>
      <c r="J303" s="120">
        <v>0</v>
      </c>
      <c r="K303" s="120">
        <v>0</v>
      </c>
      <c r="L303" s="120">
        <v>0</v>
      </c>
      <c r="M303" s="120">
        <v>0</v>
      </c>
      <c r="N303" s="120">
        <v>0</v>
      </c>
      <c r="O303" s="120">
        <v>0</v>
      </c>
      <c r="P303" s="120">
        <v>0</v>
      </c>
      <c r="Q303" s="124"/>
      <c r="R303" s="124"/>
    </row>
    <row r="304" spans="1:18" x14ac:dyDescent="0.25"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Q304" s="122"/>
      <c r="R304" s="133"/>
    </row>
    <row r="305" spans="1:18" x14ac:dyDescent="0.25">
      <c r="B305" s="125" t="s">
        <v>83</v>
      </c>
      <c r="C305" s="126">
        <f t="shared" ref="C305:P305" si="77">SUM(C301:C303)</f>
        <v>0</v>
      </c>
      <c r="D305" s="126">
        <f t="shared" si="77"/>
        <v>0</v>
      </c>
      <c r="E305" s="126">
        <f t="shared" si="77"/>
        <v>0</v>
      </c>
      <c r="F305" s="126">
        <f t="shared" si="77"/>
        <v>0</v>
      </c>
      <c r="G305" s="126">
        <f t="shared" si="77"/>
        <v>0</v>
      </c>
      <c r="H305" s="126">
        <f t="shared" si="77"/>
        <v>0</v>
      </c>
      <c r="I305" s="126">
        <f t="shared" si="77"/>
        <v>0</v>
      </c>
      <c r="J305" s="126">
        <f t="shared" si="77"/>
        <v>0</v>
      </c>
      <c r="K305" s="126">
        <f t="shared" si="77"/>
        <v>0</v>
      </c>
      <c r="L305" s="126">
        <f t="shared" si="77"/>
        <v>0</v>
      </c>
      <c r="M305" s="126">
        <f t="shared" si="77"/>
        <v>0</v>
      </c>
      <c r="N305" s="126">
        <f t="shared" si="77"/>
        <v>0</v>
      </c>
      <c r="O305" s="127">
        <f t="shared" si="77"/>
        <v>0</v>
      </c>
      <c r="P305" s="127">
        <f t="shared" si="77"/>
        <v>0</v>
      </c>
      <c r="Q305" s="130"/>
      <c r="R305" s="134"/>
    </row>
    <row r="306" spans="1:18" x14ac:dyDescent="0.25"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40"/>
      <c r="R306" s="140"/>
    </row>
    <row r="307" spans="1:18" x14ac:dyDescent="0.25">
      <c r="A307" s="163" t="s">
        <v>595</v>
      </c>
      <c r="B307" s="128" t="s">
        <v>596</v>
      </c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2"/>
      <c r="P307" s="142"/>
      <c r="Q307" s="143"/>
      <c r="R307" s="143"/>
    </row>
    <row r="308" spans="1:18" x14ac:dyDescent="0.25">
      <c r="B308" s="120" t="s">
        <v>597</v>
      </c>
      <c r="C308" s="120">
        <v>0</v>
      </c>
      <c r="D308" s="120">
        <v>0</v>
      </c>
      <c r="E308" s="120">
        <v>0</v>
      </c>
      <c r="F308" s="120">
        <v>0</v>
      </c>
      <c r="G308" s="120">
        <v>0</v>
      </c>
      <c r="H308" s="120">
        <v>0</v>
      </c>
      <c r="I308" s="120">
        <v>0</v>
      </c>
      <c r="J308" s="120">
        <v>0</v>
      </c>
      <c r="K308" s="120">
        <v>0</v>
      </c>
      <c r="L308" s="120">
        <v>0</v>
      </c>
      <c r="M308" s="120">
        <v>0</v>
      </c>
      <c r="N308" s="120">
        <v>0</v>
      </c>
      <c r="O308" s="120">
        <v>0</v>
      </c>
      <c r="P308" s="120">
        <v>0</v>
      </c>
      <c r="Q308" s="124"/>
      <c r="R308" s="124"/>
    </row>
    <row r="309" spans="1:18" x14ac:dyDescent="0.25">
      <c r="B309" s="120" t="s">
        <v>598</v>
      </c>
      <c r="C309" s="120">
        <v>0</v>
      </c>
      <c r="D309" s="120">
        <v>0</v>
      </c>
      <c r="E309" s="120">
        <v>0</v>
      </c>
      <c r="F309" s="120">
        <v>0</v>
      </c>
      <c r="G309" s="120">
        <v>0</v>
      </c>
      <c r="H309" s="120">
        <v>0</v>
      </c>
      <c r="I309" s="120">
        <v>0</v>
      </c>
      <c r="J309" s="120">
        <v>0</v>
      </c>
      <c r="K309" s="120">
        <v>0</v>
      </c>
      <c r="L309" s="120">
        <v>0</v>
      </c>
      <c r="M309" s="120">
        <v>0</v>
      </c>
      <c r="N309" s="120">
        <v>0</v>
      </c>
      <c r="O309" s="120">
        <v>0</v>
      </c>
      <c r="P309" s="120">
        <v>0</v>
      </c>
      <c r="Q309" s="124"/>
      <c r="R309" s="124"/>
    </row>
    <row r="310" spans="1:18" x14ac:dyDescent="0.25">
      <c r="B310" s="120" t="s">
        <v>594</v>
      </c>
      <c r="C310" s="120">
        <v>0</v>
      </c>
      <c r="D310" s="120">
        <v>0</v>
      </c>
      <c r="E310" s="120">
        <v>0</v>
      </c>
      <c r="F310" s="120">
        <v>0</v>
      </c>
      <c r="G310" s="120">
        <v>0</v>
      </c>
      <c r="H310" s="120">
        <v>0</v>
      </c>
      <c r="I310" s="120">
        <v>0</v>
      </c>
      <c r="J310" s="120">
        <v>0</v>
      </c>
      <c r="K310" s="120">
        <v>0</v>
      </c>
      <c r="L310" s="120">
        <v>0</v>
      </c>
      <c r="M310" s="120">
        <v>0</v>
      </c>
      <c r="N310" s="120">
        <v>0</v>
      </c>
      <c r="O310" s="120">
        <v>0</v>
      </c>
      <c r="P310" s="120">
        <v>0</v>
      </c>
      <c r="Q310" s="124"/>
      <c r="R310" s="124"/>
    </row>
    <row r="311" spans="1:18" x14ac:dyDescent="0.25"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Q311" s="122"/>
      <c r="R311" s="133"/>
    </row>
    <row r="312" spans="1:18" x14ac:dyDescent="0.25">
      <c r="B312" s="125" t="s">
        <v>83</v>
      </c>
      <c r="C312" s="126">
        <f t="shared" ref="C312:P312" si="78">SUM(C308:C310)</f>
        <v>0</v>
      </c>
      <c r="D312" s="126">
        <f t="shared" si="78"/>
        <v>0</v>
      </c>
      <c r="E312" s="126">
        <f t="shared" si="78"/>
        <v>0</v>
      </c>
      <c r="F312" s="126">
        <f t="shared" si="78"/>
        <v>0</v>
      </c>
      <c r="G312" s="126">
        <f t="shared" si="78"/>
        <v>0</v>
      </c>
      <c r="H312" s="126">
        <f t="shared" si="78"/>
        <v>0</v>
      </c>
      <c r="I312" s="126">
        <f t="shared" si="78"/>
        <v>0</v>
      </c>
      <c r="J312" s="126">
        <f t="shared" si="78"/>
        <v>0</v>
      </c>
      <c r="K312" s="126">
        <f t="shared" si="78"/>
        <v>0</v>
      </c>
      <c r="L312" s="126">
        <f t="shared" si="78"/>
        <v>0</v>
      </c>
      <c r="M312" s="126">
        <f t="shared" si="78"/>
        <v>0</v>
      </c>
      <c r="N312" s="126">
        <f t="shared" si="78"/>
        <v>0</v>
      </c>
      <c r="O312" s="127">
        <f t="shared" si="78"/>
        <v>0</v>
      </c>
      <c r="P312" s="127">
        <f t="shared" si="78"/>
        <v>0</v>
      </c>
      <c r="Q312" s="130"/>
      <c r="R312" s="134"/>
    </row>
    <row r="313" spans="1:18" x14ac:dyDescent="0.25">
      <c r="Q313" s="122"/>
      <c r="R313" s="122"/>
    </row>
    <row r="314" spans="1:18" x14ac:dyDescent="0.25">
      <c r="A314" s="163" t="s">
        <v>599</v>
      </c>
      <c r="B314" s="128" t="s">
        <v>600</v>
      </c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Q314" s="122"/>
      <c r="R314" s="122"/>
    </row>
    <row r="315" spans="1:18" x14ac:dyDescent="0.25">
      <c r="B315" s="207" t="s">
        <v>601</v>
      </c>
      <c r="C315" s="120">
        <v>0</v>
      </c>
      <c r="D315" s="120">
        <v>0</v>
      </c>
      <c r="E315" s="120">
        <v>0</v>
      </c>
      <c r="F315" s="120">
        <v>0</v>
      </c>
      <c r="G315" s="120">
        <v>0</v>
      </c>
      <c r="H315" s="120">
        <v>0</v>
      </c>
      <c r="I315" s="120">
        <v>0</v>
      </c>
      <c r="J315" s="120">
        <v>0</v>
      </c>
      <c r="K315" s="120">
        <v>0</v>
      </c>
      <c r="L315" s="120">
        <v>0</v>
      </c>
      <c r="M315" s="120">
        <v>0</v>
      </c>
      <c r="N315" s="120">
        <v>0</v>
      </c>
      <c r="O315" s="120">
        <v>0</v>
      </c>
      <c r="P315" s="120">
        <v>0</v>
      </c>
      <c r="Q315" s="124"/>
      <c r="R315" s="124"/>
    </row>
    <row r="316" spans="1:18" x14ac:dyDescent="0.25">
      <c r="B316" s="120" t="s">
        <v>602</v>
      </c>
      <c r="C316" s="120">
        <v>0</v>
      </c>
      <c r="D316" s="120">
        <v>0</v>
      </c>
      <c r="E316" s="120">
        <v>0</v>
      </c>
      <c r="F316" s="120">
        <v>0</v>
      </c>
      <c r="G316" s="120">
        <v>0</v>
      </c>
      <c r="H316" s="120">
        <v>0</v>
      </c>
      <c r="I316" s="120">
        <v>0</v>
      </c>
      <c r="J316" s="120">
        <v>0</v>
      </c>
      <c r="K316" s="120">
        <v>0</v>
      </c>
      <c r="L316" s="120">
        <v>0</v>
      </c>
      <c r="M316" s="120">
        <v>0</v>
      </c>
      <c r="N316" s="120">
        <v>0</v>
      </c>
      <c r="O316" s="120">
        <v>0</v>
      </c>
      <c r="P316" s="120">
        <v>0</v>
      </c>
      <c r="Q316" s="124"/>
      <c r="R316" s="124"/>
    </row>
    <row r="317" spans="1:18" x14ac:dyDescent="0.25">
      <c r="B317" s="120" t="s">
        <v>603</v>
      </c>
      <c r="C317" s="120">
        <v>0</v>
      </c>
      <c r="D317" s="120">
        <v>0</v>
      </c>
      <c r="E317" s="120">
        <v>0</v>
      </c>
      <c r="F317" s="120">
        <v>0</v>
      </c>
      <c r="G317" s="120">
        <v>0</v>
      </c>
      <c r="H317" s="120">
        <v>0</v>
      </c>
      <c r="I317" s="120">
        <v>0</v>
      </c>
      <c r="J317" s="120">
        <v>0</v>
      </c>
      <c r="K317" s="120">
        <v>0</v>
      </c>
      <c r="L317" s="120">
        <v>0</v>
      </c>
      <c r="M317" s="120">
        <v>0</v>
      </c>
      <c r="N317" s="120">
        <v>0</v>
      </c>
      <c r="O317" s="120">
        <v>0</v>
      </c>
      <c r="P317" s="120">
        <v>0</v>
      </c>
      <c r="Q317" s="124"/>
      <c r="R317" s="124"/>
    </row>
    <row r="318" spans="1:18" x14ac:dyDescent="0.25"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Q318" s="122"/>
      <c r="R318" s="133"/>
    </row>
    <row r="319" spans="1:18" x14ac:dyDescent="0.25">
      <c r="B319" s="125" t="s">
        <v>83</v>
      </c>
      <c r="C319" s="126">
        <f t="shared" ref="C319:P319" si="79">SUM(C315:C317)</f>
        <v>0</v>
      </c>
      <c r="D319" s="126">
        <f t="shared" si="79"/>
        <v>0</v>
      </c>
      <c r="E319" s="126">
        <f t="shared" si="79"/>
        <v>0</v>
      </c>
      <c r="F319" s="126">
        <f t="shared" si="79"/>
        <v>0</v>
      </c>
      <c r="G319" s="126">
        <f t="shared" si="79"/>
        <v>0</v>
      </c>
      <c r="H319" s="126">
        <f t="shared" si="79"/>
        <v>0</v>
      </c>
      <c r="I319" s="126">
        <f t="shared" si="79"/>
        <v>0</v>
      </c>
      <c r="J319" s="126">
        <f t="shared" si="79"/>
        <v>0</v>
      </c>
      <c r="K319" s="126">
        <f t="shared" si="79"/>
        <v>0</v>
      </c>
      <c r="L319" s="126">
        <f t="shared" si="79"/>
        <v>0</v>
      </c>
      <c r="M319" s="126">
        <f t="shared" si="79"/>
        <v>0</v>
      </c>
      <c r="N319" s="126">
        <f t="shared" si="79"/>
        <v>0</v>
      </c>
      <c r="O319" s="127">
        <f t="shared" si="79"/>
        <v>0</v>
      </c>
      <c r="P319" s="127">
        <f t="shared" si="79"/>
        <v>0</v>
      </c>
      <c r="Q319" s="130"/>
      <c r="R319" s="134"/>
    </row>
    <row r="320" spans="1:18" x14ac:dyDescent="0.25">
      <c r="Q320" s="122"/>
      <c r="R320" s="122"/>
    </row>
    <row r="321" spans="1:18" x14ac:dyDescent="0.25">
      <c r="A321" s="163" t="s">
        <v>604</v>
      </c>
      <c r="B321" s="128" t="s">
        <v>605</v>
      </c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</row>
    <row r="322" spans="1:18" x14ac:dyDescent="0.25">
      <c r="B322" s="120" t="s">
        <v>606</v>
      </c>
      <c r="C322" s="120">
        <v>0</v>
      </c>
      <c r="D322" s="120">
        <v>0</v>
      </c>
      <c r="E322" s="120">
        <v>0</v>
      </c>
      <c r="F322" s="120">
        <v>0</v>
      </c>
      <c r="G322" s="120">
        <v>0</v>
      </c>
      <c r="H322" s="120">
        <v>0</v>
      </c>
      <c r="I322" s="120">
        <v>0</v>
      </c>
      <c r="J322" s="120">
        <v>0</v>
      </c>
      <c r="K322" s="120">
        <v>0</v>
      </c>
      <c r="L322" s="120">
        <v>0</v>
      </c>
      <c r="M322" s="120">
        <v>0</v>
      </c>
      <c r="N322" s="121"/>
      <c r="O322" s="111"/>
      <c r="P322" s="111"/>
      <c r="Q322" s="124"/>
      <c r="R322" s="124"/>
    </row>
    <row r="323" spans="1:18" x14ac:dyDescent="0.25">
      <c r="B323" s="120" t="s">
        <v>607</v>
      </c>
      <c r="C323" s="120">
        <v>0</v>
      </c>
      <c r="D323" s="120">
        <v>0</v>
      </c>
      <c r="E323" s="120">
        <v>0</v>
      </c>
      <c r="F323" s="120">
        <v>0</v>
      </c>
      <c r="G323" s="120">
        <v>0</v>
      </c>
      <c r="H323" s="120">
        <v>0</v>
      </c>
      <c r="I323" s="120">
        <v>0</v>
      </c>
      <c r="J323" s="120">
        <v>0</v>
      </c>
      <c r="K323" s="120">
        <v>0</v>
      </c>
      <c r="L323" s="120">
        <v>0</v>
      </c>
      <c r="M323" s="120">
        <v>0</v>
      </c>
      <c r="N323" s="121"/>
      <c r="O323" s="111"/>
      <c r="P323" s="111"/>
      <c r="Q323" s="124"/>
      <c r="R323" s="124"/>
    </row>
    <row r="324" spans="1:18" x14ac:dyDescent="0.25">
      <c r="B324" s="120" t="s">
        <v>608</v>
      </c>
      <c r="C324" s="120">
        <v>0</v>
      </c>
      <c r="D324" s="120">
        <v>0</v>
      </c>
      <c r="E324" s="120">
        <v>0</v>
      </c>
      <c r="F324" s="120">
        <v>0</v>
      </c>
      <c r="G324" s="120">
        <v>0</v>
      </c>
      <c r="H324" s="120">
        <v>0</v>
      </c>
      <c r="I324" s="120">
        <v>0</v>
      </c>
      <c r="J324" s="120">
        <v>0</v>
      </c>
      <c r="K324" s="120">
        <v>0</v>
      </c>
      <c r="L324" s="120">
        <v>0</v>
      </c>
      <c r="M324" s="120">
        <v>0</v>
      </c>
      <c r="N324" s="121"/>
      <c r="O324" s="111"/>
      <c r="P324" s="111"/>
      <c r="Q324" s="124"/>
      <c r="R324" s="124"/>
    </row>
    <row r="325" spans="1:18" x14ac:dyDescent="0.25">
      <c r="B325" s="120" t="s">
        <v>609</v>
      </c>
      <c r="C325" s="120">
        <v>0</v>
      </c>
      <c r="D325" s="120">
        <v>0</v>
      </c>
      <c r="E325" s="120">
        <v>0</v>
      </c>
      <c r="F325" s="120">
        <v>0</v>
      </c>
      <c r="G325" s="120">
        <v>0</v>
      </c>
      <c r="H325" s="120">
        <v>0</v>
      </c>
      <c r="I325" s="120">
        <v>0</v>
      </c>
      <c r="J325" s="120">
        <v>0</v>
      </c>
      <c r="K325" s="120">
        <v>0</v>
      </c>
      <c r="L325" s="120">
        <v>0</v>
      </c>
      <c r="M325" s="120">
        <v>0</v>
      </c>
      <c r="N325" s="121"/>
      <c r="O325" s="111"/>
      <c r="P325" s="111"/>
      <c r="Q325" s="124"/>
      <c r="R325" s="124"/>
    </row>
    <row r="326" spans="1:18" x14ac:dyDescent="0.25">
      <c r="B326" s="120" t="s">
        <v>610</v>
      </c>
      <c r="C326" s="120">
        <v>0</v>
      </c>
      <c r="D326" s="120">
        <v>0</v>
      </c>
      <c r="E326" s="120">
        <v>0</v>
      </c>
      <c r="F326" s="120">
        <v>0</v>
      </c>
      <c r="G326" s="120">
        <v>0</v>
      </c>
      <c r="H326" s="120">
        <v>0</v>
      </c>
      <c r="I326" s="120">
        <v>0</v>
      </c>
      <c r="J326" s="120">
        <v>0</v>
      </c>
      <c r="K326" s="120">
        <v>0</v>
      </c>
      <c r="L326" s="120">
        <v>0</v>
      </c>
      <c r="M326" s="120">
        <v>0</v>
      </c>
      <c r="N326" s="121"/>
      <c r="O326" s="111"/>
      <c r="P326" s="111"/>
      <c r="Q326" s="124"/>
      <c r="R326" s="124"/>
    </row>
    <row r="327" spans="1:18" x14ac:dyDescent="0.25">
      <c r="B327" s="120" t="s">
        <v>611</v>
      </c>
      <c r="C327" s="120">
        <v>0</v>
      </c>
      <c r="D327" s="120">
        <v>0</v>
      </c>
      <c r="E327" s="120">
        <v>0</v>
      </c>
      <c r="F327" s="120">
        <v>0</v>
      </c>
      <c r="G327" s="120">
        <v>0</v>
      </c>
      <c r="H327" s="120">
        <v>0</v>
      </c>
      <c r="I327" s="120">
        <v>0</v>
      </c>
      <c r="J327" s="120">
        <v>0</v>
      </c>
      <c r="K327" s="120">
        <v>0</v>
      </c>
      <c r="L327" s="120">
        <v>0</v>
      </c>
      <c r="M327" s="120">
        <v>0</v>
      </c>
      <c r="N327" s="121"/>
      <c r="O327" s="111"/>
      <c r="P327" s="111"/>
      <c r="Q327" s="124"/>
      <c r="R327" s="124"/>
    </row>
    <row r="328" spans="1:18" x14ac:dyDescent="0.25"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Q328" s="122"/>
      <c r="R328" s="133"/>
    </row>
    <row r="329" spans="1:18" x14ac:dyDescent="0.25">
      <c r="B329" s="125" t="s">
        <v>83</v>
      </c>
      <c r="C329" s="126">
        <f>SUM(C322:C327)</f>
        <v>0</v>
      </c>
      <c r="D329" s="126">
        <f>SUM(D322:D327)</f>
        <v>0</v>
      </c>
      <c r="E329" s="126">
        <f>SUM(E322:E327)</f>
        <v>0</v>
      </c>
      <c r="F329" s="126">
        <f>SUM(F322:F328)</f>
        <v>0</v>
      </c>
      <c r="G329" s="126">
        <f t="shared" ref="G329:P329" si="80">SUM(G322:G327)</f>
        <v>0</v>
      </c>
      <c r="H329" s="126">
        <f t="shared" si="80"/>
        <v>0</v>
      </c>
      <c r="I329" s="126">
        <f t="shared" si="80"/>
        <v>0</v>
      </c>
      <c r="J329" s="126">
        <f t="shared" si="80"/>
        <v>0</v>
      </c>
      <c r="K329" s="126">
        <f t="shared" si="80"/>
        <v>0</v>
      </c>
      <c r="L329" s="126">
        <f t="shared" si="80"/>
        <v>0</v>
      </c>
      <c r="M329" s="126">
        <f t="shared" si="80"/>
        <v>0</v>
      </c>
      <c r="N329" s="126">
        <f t="shared" si="80"/>
        <v>0</v>
      </c>
      <c r="O329" s="127">
        <f t="shared" si="80"/>
        <v>0</v>
      </c>
      <c r="P329" s="127">
        <f t="shared" si="80"/>
        <v>0</v>
      </c>
      <c r="Q329" s="130"/>
      <c r="R329" s="134"/>
    </row>
    <row r="330" spans="1:18" x14ac:dyDescent="0.25">
      <c r="Q330" s="122"/>
      <c r="R330" s="122"/>
    </row>
    <row r="331" spans="1:18" x14ac:dyDescent="0.25">
      <c r="A331" s="163" t="s">
        <v>612</v>
      </c>
      <c r="B331" s="128" t="s">
        <v>613</v>
      </c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Q331" s="122"/>
      <c r="R331" s="122"/>
    </row>
    <row r="332" spans="1:18" x14ac:dyDescent="0.25">
      <c r="B332" s="120" t="s">
        <v>614</v>
      </c>
      <c r="C332" s="120">
        <v>0</v>
      </c>
      <c r="D332" s="120">
        <v>0</v>
      </c>
      <c r="E332" s="120">
        <v>0</v>
      </c>
      <c r="F332" s="120">
        <v>0</v>
      </c>
      <c r="G332" s="120">
        <v>0</v>
      </c>
      <c r="H332" s="120">
        <v>0</v>
      </c>
      <c r="I332" s="120">
        <v>0</v>
      </c>
      <c r="J332" s="120">
        <v>0</v>
      </c>
      <c r="K332" s="120">
        <v>0</v>
      </c>
      <c r="L332" s="120">
        <v>0</v>
      </c>
      <c r="M332" s="120">
        <v>0</v>
      </c>
      <c r="N332" s="120">
        <v>0</v>
      </c>
      <c r="O332" s="111"/>
      <c r="P332" s="111"/>
      <c r="Q332" s="124"/>
      <c r="R332" s="124"/>
    </row>
    <row r="333" spans="1:18" x14ac:dyDescent="0.25">
      <c r="B333" s="120" t="s">
        <v>615</v>
      </c>
      <c r="C333" s="120">
        <v>0</v>
      </c>
      <c r="D333" s="120">
        <v>0</v>
      </c>
      <c r="E333" s="120">
        <v>0</v>
      </c>
      <c r="F333" s="120">
        <v>0</v>
      </c>
      <c r="G333" s="120">
        <v>0</v>
      </c>
      <c r="H333" s="120">
        <v>0</v>
      </c>
      <c r="I333" s="120">
        <v>0</v>
      </c>
      <c r="J333" s="120">
        <v>0</v>
      </c>
      <c r="K333" s="120">
        <v>0</v>
      </c>
      <c r="L333" s="120">
        <v>0</v>
      </c>
      <c r="M333" s="120">
        <v>0</v>
      </c>
      <c r="N333" s="120">
        <v>0</v>
      </c>
      <c r="O333" s="111"/>
      <c r="P333" s="111"/>
      <c r="Q333" s="124"/>
      <c r="R333" s="124"/>
    </row>
    <row r="334" spans="1:18" x14ac:dyDescent="0.25">
      <c r="B334" s="120" t="s">
        <v>616</v>
      </c>
      <c r="C334" s="120">
        <v>0</v>
      </c>
      <c r="D334" s="120">
        <v>0</v>
      </c>
      <c r="E334" s="120">
        <v>0</v>
      </c>
      <c r="F334" s="120">
        <v>0</v>
      </c>
      <c r="G334" s="120">
        <v>0</v>
      </c>
      <c r="H334" s="120">
        <v>0</v>
      </c>
      <c r="I334" s="120">
        <v>0</v>
      </c>
      <c r="J334" s="120">
        <v>0</v>
      </c>
      <c r="K334" s="120">
        <v>0</v>
      </c>
      <c r="L334" s="120">
        <v>0</v>
      </c>
      <c r="M334" s="120">
        <v>0</v>
      </c>
      <c r="N334" s="120">
        <v>0</v>
      </c>
      <c r="O334" s="111"/>
      <c r="P334" s="111"/>
      <c r="Q334" s="124"/>
      <c r="R334" s="124"/>
    </row>
    <row r="335" spans="1:18" x14ac:dyDescent="0.25">
      <c r="B335" s="120" t="s">
        <v>617</v>
      </c>
      <c r="C335" s="120">
        <v>0</v>
      </c>
      <c r="D335" s="120">
        <v>0</v>
      </c>
      <c r="E335" s="120">
        <v>0</v>
      </c>
      <c r="F335" s="120">
        <v>0</v>
      </c>
      <c r="G335" s="120">
        <v>0</v>
      </c>
      <c r="H335" s="120">
        <v>0</v>
      </c>
      <c r="I335" s="120">
        <v>0</v>
      </c>
      <c r="J335" s="120">
        <v>0</v>
      </c>
      <c r="K335" s="120">
        <v>0</v>
      </c>
      <c r="L335" s="120">
        <v>0</v>
      </c>
      <c r="M335" s="120">
        <v>0</v>
      </c>
      <c r="N335" s="120">
        <v>0</v>
      </c>
      <c r="O335" s="111"/>
      <c r="P335" s="111"/>
      <c r="Q335" s="124"/>
      <c r="R335" s="124"/>
    </row>
    <row r="336" spans="1:18" x14ac:dyDescent="0.25"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Q336" s="122"/>
      <c r="R336" s="133"/>
    </row>
    <row r="337" spans="1:18" x14ac:dyDescent="0.25">
      <c r="B337" s="125" t="s">
        <v>83</v>
      </c>
      <c r="C337" s="126">
        <f t="shared" ref="C337:P337" si="81">SUM(C332:C335)</f>
        <v>0</v>
      </c>
      <c r="D337" s="126">
        <f t="shared" si="81"/>
        <v>0</v>
      </c>
      <c r="E337" s="126">
        <f t="shared" si="81"/>
        <v>0</v>
      </c>
      <c r="F337" s="126">
        <f t="shared" si="81"/>
        <v>0</v>
      </c>
      <c r="G337" s="126">
        <f t="shared" si="81"/>
        <v>0</v>
      </c>
      <c r="H337" s="126">
        <f t="shared" si="81"/>
        <v>0</v>
      </c>
      <c r="I337" s="126">
        <f t="shared" si="81"/>
        <v>0</v>
      </c>
      <c r="J337" s="126">
        <f t="shared" si="81"/>
        <v>0</v>
      </c>
      <c r="K337" s="126">
        <f t="shared" si="81"/>
        <v>0</v>
      </c>
      <c r="L337" s="126">
        <f t="shared" si="81"/>
        <v>0</v>
      </c>
      <c r="M337" s="126">
        <f t="shared" si="81"/>
        <v>0</v>
      </c>
      <c r="N337" s="126">
        <f t="shared" si="81"/>
        <v>0</v>
      </c>
      <c r="O337" s="127">
        <f t="shared" si="81"/>
        <v>0</v>
      </c>
      <c r="P337" s="127">
        <f t="shared" si="81"/>
        <v>0</v>
      </c>
      <c r="Q337" s="130"/>
      <c r="R337" s="134"/>
    </row>
    <row r="338" spans="1:18" x14ac:dyDescent="0.25">
      <c r="B338" s="235" t="s">
        <v>618</v>
      </c>
      <c r="C338" s="236">
        <f t="shared" ref="C338:P338" si="82">C329/C2</f>
        <v>0</v>
      </c>
      <c r="D338" s="236">
        <f t="shared" si="82"/>
        <v>0</v>
      </c>
      <c r="E338" s="236">
        <f t="shared" si="82"/>
        <v>0</v>
      </c>
      <c r="F338" s="236">
        <f t="shared" si="82"/>
        <v>0</v>
      </c>
      <c r="G338" s="236">
        <f t="shared" si="82"/>
        <v>0</v>
      </c>
      <c r="H338" s="236">
        <f t="shared" si="82"/>
        <v>0</v>
      </c>
      <c r="I338" s="236">
        <f t="shared" si="82"/>
        <v>0</v>
      </c>
      <c r="J338" s="236">
        <f t="shared" si="82"/>
        <v>0</v>
      </c>
      <c r="K338" s="236">
        <f t="shared" si="82"/>
        <v>0</v>
      </c>
      <c r="L338" s="236">
        <f t="shared" si="82"/>
        <v>0</v>
      </c>
      <c r="M338" s="236">
        <f t="shared" si="82"/>
        <v>0</v>
      </c>
      <c r="N338" s="236">
        <f t="shared" si="82"/>
        <v>0</v>
      </c>
      <c r="O338" s="127">
        <f t="shared" si="82"/>
        <v>0</v>
      </c>
      <c r="P338" s="127">
        <f t="shared" si="82"/>
        <v>0</v>
      </c>
      <c r="Q338" s="130"/>
      <c r="R338" s="134"/>
    </row>
    <row r="339" spans="1:18" x14ac:dyDescent="0.25"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40"/>
      <c r="R339" s="140"/>
    </row>
    <row r="340" spans="1:18" x14ac:dyDescent="0.25">
      <c r="A340" s="163" t="s">
        <v>619</v>
      </c>
      <c r="B340" s="128" t="s">
        <v>620</v>
      </c>
      <c r="C340" s="117" t="s">
        <v>444</v>
      </c>
      <c r="D340" s="117" t="s">
        <v>445</v>
      </c>
      <c r="E340" s="117" t="s">
        <v>446</v>
      </c>
      <c r="F340" s="117" t="s">
        <v>447</v>
      </c>
      <c r="G340" s="117" t="s">
        <v>448</v>
      </c>
      <c r="H340" s="117" t="s">
        <v>449</v>
      </c>
      <c r="I340" s="117" t="s">
        <v>450</v>
      </c>
      <c r="J340" s="117" t="s">
        <v>451</v>
      </c>
      <c r="K340" s="117" t="s">
        <v>452</v>
      </c>
      <c r="L340" s="117" t="s">
        <v>453</v>
      </c>
      <c r="M340" s="117" t="s">
        <v>454</v>
      </c>
      <c r="N340" s="117" t="s">
        <v>455</v>
      </c>
      <c r="O340" s="142"/>
      <c r="P340" s="142"/>
      <c r="Q340" s="143"/>
      <c r="R340" s="143"/>
    </row>
    <row r="341" spans="1:18" x14ac:dyDescent="0.25">
      <c r="B341" s="120" t="s">
        <v>621</v>
      </c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>
        <v>0</v>
      </c>
      <c r="P341" s="120">
        <v>0</v>
      </c>
      <c r="Q341" s="124"/>
      <c r="R341" s="124"/>
    </row>
    <row r="342" spans="1:18" x14ac:dyDescent="0.25">
      <c r="B342" s="120" t="s">
        <v>602</v>
      </c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>
        <v>0</v>
      </c>
      <c r="P342" s="120">
        <v>0</v>
      </c>
      <c r="Q342" s="124"/>
      <c r="R342" s="124"/>
    </row>
    <row r="343" spans="1:18" x14ac:dyDescent="0.25">
      <c r="B343" s="120" t="s">
        <v>474</v>
      </c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>
        <v>0</v>
      </c>
      <c r="P343" s="120">
        <v>0</v>
      </c>
      <c r="Q343" s="124"/>
      <c r="R343" s="124"/>
    </row>
    <row r="344" spans="1:18" x14ac:dyDescent="0.25">
      <c r="B344" s="125" t="s">
        <v>83</v>
      </c>
      <c r="C344" s="126">
        <f t="shared" ref="C344:H344" si="83">SUM(C341:C343)</f>
        <v>0</v>
      </c>
      <c r="D344" s="126">
        <f t="shared" si="83"/>
        <v>0</v>
      </c>
      <c r="E344" s="126">
        <f t="shared" si="83"/>
        <v>0</v>
      </c>
      <c r="F344" s="126">
        <f t="shared" si="83"/>
        <v>0</v>
      </c>
      <c r="G344" s="126">
        <f t="shared" si="83"/>
        <v>0</v>
      </c>
      <c r="H344" s="126">
        <f t="shared" si="83"/>
        <v>0</v>
      </c>
      <c r="I344" s="126">
        <f t="shared" ref="I344:P344" si="84">SUM(I341:I343)</f>
        <v>0</v>
      </c>
      <c r="J344" s="126">
        <f t="shared" si="84"/>
        <v>0</v>
      </c>
      <c r="K344" s="126">
        <f t="shared" si="84"/>
        <v>0</v>
      </c>
      <c r="L344" s="126">
        <f t="shared" si="84"/>
        <v>0</v>
      </c>
      <c r="M344" s="126">
        <f t="shared" si="84"/>
        <v>0</v>
      </c>
      <c r="N344" s="126">
        <f t="shared" si="84"/>
        <v>0</v>
      </c>
      <c r="O344" s="127">
        <f t="shared" si="84"/>
        <v>0</v>
      </c>
      <c r="P344" s="127">
        <f t="shared" si="84"/>
        <v>0</v>
      </c>
      <c r="Q344" s="130"/>
      <c r="R344" s="134"/>
    </row>
    <row r="345" spans="1:18" x14ac:dyDescent="0.25">
      <c r="B345" s="125" t="s">
        <v>622</v>
      </c>
      <c r="C345" s="190">
        <f t="shared" ref="C345:P345" si="85">C344/C2</f>
        <v>0</v>
      </c>
      <c r="D345" s="190">
        <f t="shared" si="85"/>
        <v>0</v>
      </c>
      <c r="E345" s="190">
        <f t="shared" si="85"/>
        <v>0</v>
      </c>
      <c r="F345" s="190">
        <f t="shared" si="85"/>
        <v>0</v>
      </c>
      <c r="G345" s="190">
        <f t="shared" si="85"/>
        <v>0</v>
      </c>
      <c r="H345" s="190">
        <f t="shared" si="85"/>
        <v>0</v>
      </c>
      <c r="I345" s="190">
        <f t="shared" si="85"/>
        <v>0</v>
      </c>
      <c r="J345" s="190">
        <f t="shared" si="85"/>
        <v>0</v>
      </c>
      <c r="K345" s="190">
        <f t="shared" si="85"/>
        <v>0</v>
      </c>
      <c r="L345" s="190">
        <f t="shared" si="85"/>
        <v>0</v>
      </c>
      <c r="M345" s="190">
        <f t="shared" si="85"/>
        <v>0</v>
      </c>
      <c r="N345" s="190">
        <f t="shared" si="85"/>
        <v>0</v>
      </c>
      <c r="O345" s="153">
        <f t="shared" si="85"/>
        <v>0</v>
      </c>
      <c r="P345" s="153">
        <f t="shared" si="85"/>
        <v>0</v>
      </c>
      <c r="Q345" s="153"/>
      <c r="R345" s="134"/>
    </row>
    <row r="346" spans="1:18" x14ac:dyDescent="0.25">
      <c r="Q346" s="122"/>
      <c r="R346" s="122"/>
    </row>
    <row r="347" spans="1:18" x14ac:dyDescent="0.25">
      <c r="A347" s="163" t="s">
        <v>623</v>
      </c>
      <c r="B347" s="128" t="s">
        <v>624</v>
      </c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Q347" s="122"/>
      <c r="R347" s="122"/>
    </row>
    <row r="348" spans="1:18" x14ac:dyDescent="0.25">
      <c r="B348" s="120" t="s">
        <v>625</v>
      </c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 t="e">
        <f>#REF!</f>
        <v>#REF!</v>
      </c>
      <c r="P348" s="120" t="e">
        <f>#REF!</f>
        <v>#REF!</v>
      </c>
      <c r="Q348" s="124"/>
      <c r="R348" s="124"/>
    </row>
    <row r="349" spans="1:18" x14ac:dyDescent="0.25">
      <c r="B349" s="120" t="s">
        <v>626</v>
      </c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 t="e">
        <f>#REF!</f>
        <v>#REF!</v>
      </c>
      <c r="P349" s="120" t="e">
        <f>#REF!</f>
        <v>#REF!</v>
      </c>
      <c r="Q349" s="124"/>
      <c r="R349" s="124"/>
    </row>
    <row r="350" spans="1:18" x14ac:dyDescent="0.25">
      <c r="B350" s="120" t="s">
        <v>627</v>
      </c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 t="e">
        <f>#REF!</f>
        <v>#REF!</v>
      </c>
      <c r="P350" s="120" t="e">
        <f>#REF!</f>
        <v>#REF!</v>
      </c>
      <c r="Q350" s="124"/>
      <c r="R350" s="124"/>
    </row>
    <row r="351" spans="1:18" x14ac:dyDescent="0.25">
      <c r="B351" s="120" t="s">
        <v>628</v>
      </c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 t="e">
        <f>#REF!</f>
        <v>#REF!</v>
      </c>
      <c r="P351" s="120" t="e">
        <f>#REF!</f>
        <v>#REF!</v>
      </c>
      <c r="Q351" s="124"/>
      <c r="R351" s="124"/>
    </row>
    <row r="352" spans="1:18" x14ac:dyDescent="0.25">
      <c r="B352" s="191" t="s">
        <v>629</v>
      </c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 t="e">
        <f>#REF!</f>
        <v>#REF!</v>
      </c>
      <c r="P352" s="191" t="e">
        <f>#REF!</f>
        <v>#REF!</v>
      </c>
      <c r="Q352" s="124"/>
      <c r="R352" s="124"/>
    </row>
    <row r="353" spans="1:18" x14ac:dyDescent="0.25">
      <c r="A353" s="154"/>
      <c r="B353" s="125" t="s">
        <v>83</v>
      </c>
      <c r="C353" s="126">
        <f t="shared" ref="C353:P353" si="86">SUM(C348:C352)</f>
        <v>0</v>
      </c>
      <c r="D353" s="126">
        <f t="shared" si="86"/>
        <v>0</v>
      </c>
      <c r="E353" s="126">
        <f t="shared" si="86"/>
        <v>0</v>
      </c>
      <c r="F353" s="126">
        <f t="shared" si="86"/>
        <v>0</v>
      </c>
      <c r="G353" s="126">
        <f t="shared" si="86"/>
        <v>0</v>
      </c>
      <c r="H353" s="126">
        <f t="shared" si="86"/>
        <v>0</v>
      </c>
      <c r="I353" s="126">
        <f t="shared" si="86"/>
        <v>0</v>
      </c>
      <c r="J353" s="126">
        <f t="shared" si="86"/>
        <v>0</v>
      </c>
      <c r="K353" s="126">
        <f t="shared" si="86"/>
        <v>0</v>
      </c>
      <c r="L353" s="126">
        <f t="shared" si="86"/>
        <v>0</v>
      </c>
      <c r="M353" s="126">
        <f t="shared" si="86"/>
        <v>0</v>
      </c>
      <c r="N353" s="126">
        <f t="shared" si="86"/>
        <v>0</v>
      </c>
      <c r="O353" s="127" t="e">
        <f t="shared" si="86"/>
        <v>#REF!</v>
      </c>
      <c r="P353" s="127" t="e">
        <f t="shared" si="86"/>
        <v>#REF!</v>
      </c>
      <c r="Q353" s="130"/>
      <c r="R353" s="130"/>
    </row>
    <row r="354" spans="1:18" x14ac:dyDescent="0.25">
      <c r="A354" s="154"/>
      <c r="B354" s="125" t="s">
        <v>630</v>
      </c>
      <c r="C354" s="190" t="e">
        <f t="shared" ref="C354:P354" si="87">(C353*1000)/C344</f>
        <v>#DIV/0!</v>
      </c>
      <c r="D354" s="190" t="e">
        <f t="shared" si="87"/>
        <v>#DIV/0!</v>
      </c>
      <c r="E354" s="190" t="e">
        <f t="shared" si="87"/>
        <v>#DIV/0!</v>
      </c>
      <c r="F354" s="190" t="e">
        <f t="shared" si="87"/>
        <v>#DIV/0!</v>
      </c>
      <c r="G354" s="190" t="e">
        <f t="shared" si="87"/>
        <v>#DIV/0!</v>
      </c>
      <c r="H354" s="190" t="e">
        <f t="shared" si="87"/>
        <v>#DIV/0!</v>
      </c>
      <c r="I354" s="190" t="e">
        <f t="shared" si="87"/>
        <v>#DIV/0!</v>
      </c>
      <c r="J354" s="190" t="e">
        <f t="shared" si="87"/>
        <v>#DIV/0!</v>
      </c>
      <c r="K354" s="190" t="e">
        <f t="shared" si="87"/>
        <v>#DIV/0!</v>
      </c>
      <c r="L354" s="190" t="e">
        <f t="shared" si="87"/>
        <v>#DIV/0!</v>
      </c>
      <c r="M354" s="190" t="e">
        <f t="shared" si="87"/>
        <v>#DIV/0!</v>
      </c>
      <c r="N354" s="190" t="e">
        <f t="shared" si="87"/>
        <v>#DIV/0!</v>
      </c>
      <c r="O354" s="153" t="e">
        <f t="shared" si="87"/>
        <v>#REF!</v>
      </c>
      <c r="P354" s="153" t="e">
        <f t="shared" si="87"/>
        <v>#REF!</v>
      </c>
      <c r="Q354" s="134"/>
      <c r="R354" s="130"/>
    </row>
    <row r="355" spans="1:18" x14ac:dyDescent="0.25">
      <c r="P355" s="115"/>
      <c r="Q355" s="115"/>
    </row>
    <row r="356" spans="1:18" x14ac:dyDescent="0.25">
      <c r="A356" s="208" t="s">
        <v>631</v>
      </c>
      <c r="B356" s="128" t="s">
        <v>632</v>
      </c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</row>
    <row r="357" spans="1:18" x14ac:dyDescent="0.25">
      <c r="B357" s="185" t="s">
        <v>633</v>
      </c>
      <c r="C357" s="185">
        <v>0</v>
      </c>
      <c r="D357" s="185">
        <v>0</v>
      </c>
      <c r="E357" s="185">
        <v>0</v>
      </c>
      <c r="F357" s="185">
        <v>0</v>
      </c>
      <c r="G357" s="185">
        <v>0</v>
      </c>
      <c r="H357" s="185">
        <v>0</v>
      </c>
      <c r="I357" s="185">
        <v>0</v>
      </c>
      <c r="J357" s="185">
        <v>0</v>
      </c>
      <c r="K357" s="185">
        <v>0</v>
      </c>
      <c r="L357" s="185">
        <v>0</v>
      </c>
      <c r="M357" s="185">
        <v>0</v>
      </c>
      <c r="N357" s="185">
        <v>0</v>
      </c>
      <c r="O357" s="111"/>
      <c r="P357" s="111"/>
      <c r="Q357" s="124"/>
      <c r="R357" s="124"/>
    </row>
    <row r="358" spans="1:18" x14ac:dyDescent="0.25">
      <c r="B358" s="120" t="s">
        <v>634</v>
      </c>
      <c r="C358" s="120">
        <v>0</v>
      </c>
      <c r="D358" s="120">
        <v>0</v>
      </c>
      <c r="E358" s="120">
        <v>0</v>
      </c>
      <c r="F358" s="120">
        <v>0</v>
      </c>
      <c r="G358" s="120">
        <v>0</v>
      </c>
      <c r="H358" s="120">
        <v>0</v>
      </c>
      <c r="I358" s="120">
        <v>0</v>
      </c>
      <c r="J358" s="120">
        <v>0</v>
      </c>
      <c r="K358" s="120">
        <v>0</v>
      </c>
      <c r="L358" s="120">
        <v>0</v>
      </c>
      <c r="M358" s="120">
        <v>0</v>
      </c>
      <c r="N358" s="120">
        <v>0</v>
      </c>
      <c r="O358" s="111"/>
      <c r="P358" s="111"/>
      <c r="Q358" s="124"/>
      <c r="R358" s="124"/>
    </row>
    <row r="359" spans="1:18" x14ac:dyDescent="0.25">
      <c r="B359" s="120" t="s">
        <v>635</v>
      </c>
      <c r="C359" s="120">
        <v>0</v>
      </c>
      <c r="D359" s="120">
        <v>0</v>
      </c>
      <c r="E359" s="120">
        <v>0</v>
      </c>
      <c r="F359" s="120">
        <v>0</v>
      </c>
      <c r="G359" s="120">
        <v>0</v>
      </c>
      <c r="H359" s="120">
        <v>0</v>
      </c>
      <c r="I359" s="120">
        <v>0</v>
      </c>
      <c r="J359" s="120">
        <v>0</v>
      </c>
      <c r="K359" s="120">
        <v>0</v>
      </c>
      <c r="L359" s="120">
        <v>0</v>
      </c>
      <c r="M359" s="120">
        <v>0</v>
      </c>
      <c r="N359" s="120">
        <v>0</v>
      </c>
      <c r="O359" s="111"/>
      <c r="P359" s="111"/>
      <c r="Q359" s="124"/>
      <c r="R359" s="124"/>
    </row>
    <row r="360" spans="1:18" x14ac:dyDescent="0.25">
      <c r="B360" s="120" t="s">
        <v>636</v>
      </c>
      <c r="C360" s="120">
        <v>0</v>
      </c>
      <c r="D360" s="120">
        <v>0</v>
      </c>
      <c r="E360" s="120">
        <v>0</v>
      </c>
      <c r="F360" s="120">
        <v>0</v>
      </c>
      <c r="G360" s="120">
        <v>0</v>
      </c>
      <c r="H360" s="120">
        <v>0</v>
      </c>
      <c r="I360" s="120">
        <v>0</v>
      </c>
      <c r="J360" s="120">
        <v>0</v>
      </c>
      <c r="K360" s="120">
        <v>0</v>
      </c>
      <c r="L360" s="120">
        <v>0</v>
      </c>
      <c r="M360" s="120">
        <v>0</v>
      </c>
      <c r="N360" s="120">
        <v>0</v>
      </c>
      <c r="O360" s="111"/>
      <c r="P360" s="111"/>
      <c r="Q360" s="124"/>
      <c r="R360" s="124"/>
    </row>
    <row r="361" spans="1:18" x14ac:dyDescent="0.25">
      <c r="B361" s="120" t="s">
        <v>637</v>
      </c>
      <c r="C361" s="120">
        <v>0</v>
      </c>
      <c r="D361" s="120">
        <v>0</v>
      </c>
      <c r="E361" s="120">
        <v>0</v>
      </c>
      <c r="F361" s="120">
        <v>0</v>
      </c>
      <c r="G361" s="120">
        <v>0</v>
      </c>
      <c r="H361" s="120">
        <v>0</v>
      </c>
      <c r="I361" s="120">
        <v>0</v>
      </c>
      <c r="J361" s="120">
        <v>0</v>
      </c>
      <c r="K361" s="120">
        <v>0</v>
      </c>
      <c r="L361" s="120">
        <v>0</v>
      </c>
      <c r="M361" s="120">
        <v>0</v>
      </c>
      <c r="N361" s="120">
        <v>0</v>
      </c>
      <c r="O361" s="111"/>
      <c r="P361" s="111"/>
      <c r="Q361" s="124"/>
      <c r="R361" s="124"/>
    </row>
    <row r="362" spans="1:18" x14ac:dyDescent="0.25">
      <c r="B362" s="120" t="s">
        <v>638</v>
      </c>
      <c r="C362" s="120">
        <v>0</v>
      </c>
      <c r="D362" s="120">
        <v>0</v>
      </c>
      <c r="E362" s="120">
        <v>0</v>
      </c>
      <c r="F362" s="120">
        <v>0</v>
      </c>
      <c r="G362" s="120">
        <v>0</v>
      </c>
      <c r="H362" s="120">
        <v>0</v>
      </c>
      <c r="I362" s="120">
        <v>0</v>
      </c>
      <c r="J362" s="120">
        <v>0</v>
      </c>
      <c r="K362" s="120">
        <v>0</v>
      </c>
      <c r="L362" s="120">
        <v>0</v>
      </c>
      <c r="M362" s="120">
        <v>0</v>
      </c>
      <c r="N362" s="120">
        <v>0</v>
      </c>
      <c r="O362" s="111"/>
      <c r="P362" s="111"/>
      <c r="Q362" s="124"/>
      <c r="R362" s="124"/>
    </row>
    <row r="363" spans="1:18" x14ac:dyDescent="0.25">
      <c r="B363" s="120" t="s">
        <v>639</v>
      </c>
      <c r="C363" s="120">
        <v>0</v>
      </c>
      <c r="D363" s="120">
        <v>0</v>
      </c>
      <c r="E363" s="120">
        <v>0</v>
      </c>
      <c r="F363" s="120">
        <v>0</v>
      </c>
      <c r="G363" s="120">
        <v>0</v>
      </c>
      <c r="H363" s="120">
        <v>0</v>
      </c>
      <c r="I363" s="120">
        <v>0</v>
      </c>
      <c r="J363" s="120">
        <v>0</v>
      </c>
      <c r="K363" s="120">
        <v>0</v>
      </c>
      <c r="L363" s="120">
        <v>0</v>
      </c>
      <c r="M363" s="120">
        <v>0</v>
      </c>
      <c r="N363" s="120">
        <v>0</v>
      </c>
      <c r="O363" s="111"/>
      <c r="P363" s="111"/>
      <c r="Q363" s="124"/>
      <c r="R363" s="124"/>
    </row>
    <row r="364" spans="1:18" x14ac:dyDescent="0.25">
      <c r="B364" s="120" t="s">
        <v>640</v>
      </c>
      <c r="C364" s="120">
        <v>0</v>
      </c>
      <c r="D364" s="120">
        <v>0</v>
      </c>
      <c r="E364" s="120">
        <v>0</v>
      </c>
      <c r="F364" s="120">
        <v>0</v>
      </c>
      <c r="G364" s="120">
        <v>0</v>
      </c>
      <c r="H364" s="120">
        <v>0</v>
      </c>
      <c r="I364" s="120">
        <v>0</v>
      </c>
      <c r="J364" s="120">
        <v>0</v>
      </c>
      <c r="K364" s="120">
        <v>0</v>
      </c>
      <c r="L364" s="120">
        <v>0</v>
      </c>
      <c r="M364" s="120">
        <v>0</v>
      </c>
      <c r="N364" s="120">
        <v>0</v>
      </c>
      <c r="O364" s="111"/>
      <c r="P364" s="111"/>
      <c r="Q364" s="124"/>
      <c r="R364" s="124"/>
    </row>
    <row r="365" spans="1:18" x14ac:dyDescent="0.25">
      <c r="B365" s="120" t="s">
        <v>641</v>
      </c>
      <c r="C365" s="120">
        <v>0</v>
      </c>
      <c r="D365" s="120">
        <v>0</v>
      </c>
      <c r="E365" s="120">
        <v>0</v>
      </c>
      <c r="F365" s="120">
        <v>0</v>
      </c>
      <c r="G365" s="120">
        <v>0</v>
      </c>
      <c r="H365" s="120">
        <v>0</v>
      </c>
      <c r="I365" s="120">
        <v>0</v>
      </c>
      <c r="J365" s="120">
        <v>0</v>
      </c>
      <c r="K365" s="120">
        <v>0</v>
      </c>
      <c r="L365" s="120">
        <v>0</v>
      </c>
      <c r="M365" s="120">
        <v>0</v>
      </c>
      <c r="N365" s="120">
        <v>0</v>
      </c>
      <c r="O365" s="111"/>
      <c r="P365" s="111"/>
      <c r="Q365" s="124"/>
      <c r="R365" s="124"/>
    </row>
    <row r="366" spans="1:18" x14ac:dyDescent="0.25">
      <c r="B366" s="120" t="s">
        <v>642</v>
      </c>
      <c r="C366" s="120">
        <v>0</v>
      </c>
      <c r="D366" s="120">
        <v>0</v>
      </c>
      <c r="E366" s="120">
        <v>0</v>
      </c>
      <c r="F366" s="120">
        <v>0</v>
      </c>
      <c r="G366" s="120">
        <v>0</v>
      </c>
      <c r="H366" s="120">
        <v>0</v>
      </c>
      <c r="I366" s="120">
        <v>0</v>
      </c>
      <c r="J366" s="120">
        <v>0</v>
      </c>
      <c r="K366" s="120">
        <v>0</v>
      </c>
      <c r="L366" s="120">
        <v>0</v>
      </c>
      <c r="M366" s="120">
        <v>0</v>
      </c>
      <c r="N366" s="120">
        <v>0</v>
      </c>
      <c r="O366" s="111"/>
      <c r="P366" s="111"/>
      <c r="Q366" s="124"/>
      <c r="R366" s="124"/>
    </row>
    <row r="367" spans="1:18" x14ac:dyDescent="0.25">
      <c r="B367" s="120" t="s">
        <v>643</v>
      </c>
      <c r="C367" s="120">
        <v>0</v>
      </c>
      <c r="D367" s="120">
        <v>0</v>
      </c>
      <c r="E367" s="120">
        <v>0</v>
      </c>
      <c r="F367" s="120">
        <v>0</v>
      </c>
      <c r="G367" s="120">
        <v>0</v>
      </c>
      <c r="H367" s="120">
        <v>0</v>
      </c>
      <c r="I367" s="120">
        <v>0</v>
      </c>
      <c r="J367" s="120">
        <v>0</v>
      </c>
      <c r="K367" s="120">
        <v>0</v>
      </c>
      <c r="L367" s="120">
        <v>0</v>
      </c>
      <c r="M367" s="120">
        <v>0</v>
      </c>
      <c r="N367" s="120">
        <v>0</v>
      </c>
      <c r="O367" s="111"/>
      <c r="P367" s="111"/>
      <c r="Q367" s="124"/>
      <c r="R367" s="124"/>
    </row>
    <row r="368" spans="1:18" x14ac:dyDescent="0.25">
      <c r="B368" s="120" t="s">
        <v>644</v>
      </c>
      <c r="C368" s="120">
        <v>0</v>
      </c>
      <c r="D368" s="120">
        <v>0</v>
      </c>
      <c r="E368" s="120">
        <v>0</v>
      </c>
      <c r="F368" s="120">
        <v>0</v>
      </c>
      <c r="G368" s="120">
        <v>0</v>
      </c>
      <c r="H368" s="120">
        <v>0</v>
      </c>
      <c r="I368" s="120">
        <v>0</v>
      </c>
      <c r="J368" s="120">
        <v>0</v>
      </c>
      <c r="K368" s="120">
        <v>0</v>
      </c>
      <c r="L368" s="120">
        <v>0</v>
      </c>
      <c r="M368" s="120">
        <v>0</v>
      </c>
      <c r="N368" s="120">
        <v>0</v>
      </c>
      <c r="O368" s="111"/>
      <c r="P368" s="111"/>
      <c r="Q368" s="124"/>
      <c r="R368" s="124"/>
    </row>
    <row r="369" spans="1:18" x14ac:dyDescent="0.25">
      <c r="B369" s="120" t="s">
        <v>645</v>
      </c>
      <c r="C369" s="120">
        <v>0</v>
      </c>
      <c r="D369" s="120">
        <v>0</v>
      </c>
      <c r="E369" s="120">
        <v>0</v>
      </c>
      <c r="F369" s="120">
        <v>0</v>
      </c>
      <c r="G369" s="120">
        <v>0</v>
      </c>
      <c r="H369" s="120">
        <v>0</v>
      </c>
      <c r="I369" s="120">
        <v>0</v>
      </c>
      <c r="J369" s="120">
        <v>0</v>
      </c>
      <c r="K369" s="120">
        <v>0</v>
      </c>
      <c r="L369" s="120">
        <v>0</v>
      </c>
      <c r="M369" s="120">
        <v>0</v>
      </c>
      <c r="N369" s="120">
        <v>0</v>
      </c>
      <c r="O369" s="111"/>
      <c r="P369" s="111"/>
      <c r="Q369" s="124"/>
      <c r="R369" s="124"/>
    </row>
    <row r="370" spans="1:18" x14ac:dyDescent="0.25">
      <c r="B370" s="120" t="s">
        <v>646</v>
      </c>
      <c r="C370" s="120">
        <v>0</v>
      </c>
      <c r="D370" s="120">
        <v>0</v>
      </c>
      <c r="E370" s="120">
        <v>0</v>
      </c>
      <c r="F370" s="120">
        <v>0</v>
      </c>
      <c r="G370" s="120">
        <v>0</v>
      </c>
      <c r="H370" s="120">
        <v>0</v>
      </c>
      <c r="I370" s="120">
        <v>0</v>
      </c>
      <c r="J370" s="120">
        <v>0</v>
      </c>
      <c r="K370" s="120">
        <v>0</v>
      </c>
      <c r="L370" s="120">
        <v>0</v>
      </c>
      <c r="M370" s="120">
        <v>0</v>
      </c>
      <c r="N370" s="120">
        <v>0</v>
      </c>
      <c r="O370" s="111"/>
      <c r="P370" s="111"/>
      <c r="Q370" s="124"/>
      <c r="R370" s="124"/>
    </row>
    <row r="371" spans="1:18" x14ac:dyDescent="0.25">
      <c r="B371" s="120" t="s">
        <v>647</v>
      </c>
      <c r="C371" s="120">
        <v>0</v>
      </c>
      <c r="D371" s="120">
        <v>0</v>
      </c>
      <c r="E371" s="120">
        <v>0</v>
      </c>
      <c r="F371" s="120">
        <v>0</v>
      </c>
      <c r="G371" s="120">
        <v>0</v>
      </c>
      <c r="H371" s="120">
        <v>0</v>
      </c>
      <c r="I371" s="120">
        <v>0</v>
      </c>
      <c r="J371" s="120">
        <v>0</v>
      </c>
      <c r="K371" s="120">
        <v>0</v>
      </c>
      <c r="L371" s="120">
        <v>0</v>
      </c>
      <c r="M371" s="120">
        <v>0</v>
      </c>
      <c r="N371" s="120">
        <v>0</v>
      </c>
      <c r="O371" s="111"/>
      <c r="P371" s="111"/>
      <c r="Q371" s="124"/>
      <c r="R371" s="124"/>
    </row>
    <row r="372" spans="1:18" x14ac:dyDescent="0.25">
      <c r="B372" s="120" t="s">
        <v>474</v>
      </c>
      <c r="C372" s="120">
        <v>0</v>
      </c>
      <c r="D372" s="120">
        <v>0</v>
      </c>
      <c r="E372" s="120">
        <v>0</v>
      </c>
      <c r="F372" s="120">
        <v>0</v>
      </c>
      <c r="G372" s="120">
        <v>0</v>
      </c>
      <c r="H372" s="120">
        <v>0</v>
      </c>
      <c r="I372" s="120">
        <v>0</v>
      </c>
      <c r="J372" s="120">
        <v>0</v>
      </c>
      <c r="K372" s="120">
        <v>0</v>
      </c>
      <c r="L372" s="120">
        <v>0</v>
      </c>
      <c r="M372" s="120">
        <v>0</v>
      </c>
      <c r="N372" s="120">
        <v>0</v>
      </c>
      <c r="O372" s="111"/>
      <c r="P372" s="111"/>
      <c r="Q372" s="124"/>
      <c r="R372" s="124"/>
    </row>
    <row r="373" spans="1:18" x14ac:dyDescent="0.25">
      <c r="B373" s="125" t="s">
        <v>83</v>
      </c>
      <c r="C373" s="126">
        <f t="shared" ref="C373:P373" si="88">SUM(C357:C372)</f>
        <v>0</v>
      </c>
      <c r="D373" s="126">
        <f t="shared" si="88"/>
        <v>0</v>
      </c>
      <c r="E373" s="126">
        <f t="shared" si="88"/>
        <v>0</v>
      </c>
      <c r="F373" s="126">
        <f t="shared" si="88"/>
        <v>0</v>
      </c>
      <c r="G373" s="126">
        <f t="shared" si="88"/>
        <v>0</v>
      </c>
      <c r="H373" s="126">
        <f t="shared" si="88"/>
        <v>0</v>
      </c>
      <c r="I373" s="126">
        <f t="shared" si="88"/>
        <v>0</v>
      </c>
      <c r="J373" s="126">
        <f t="shared" si="88"/>
        <v>0</v>
      </c>
      <c r="K373" s="126">
        <f t="shared" si="88"/>
        <v>0</v>
      </c>
      <c r="L373" s="126">
        <f t="shared" si="88"/>
        <v>0</v>
      </c>
      <c r="M373" s="126">
        <f t="shared" si="88"/>
        <v>0</v>
      </c>
      <c r="N373" s="126">
        <f t="shared" si="88"/>
        <v>0</v>
      </c>
      <c r="O373" s="126">
        <f t="shared" si="88"/>
        <v>0</v>
      </c>
      <c r="P373" s="126">
        <f t="shared" si="88"/>
        <v>0</v>
      </c>
      <c r="Q373" s="130"/>
      <c r="R373" s="134"/>
    </row>
    <row r="374" spans="1:18" x14ac:dyDescent="0.25">
      <c r="B374" s="226" t="s">
        <v>648</v>
      </c>
      <c r="C374" s="225">
        <f t="shared" ref="C374:P374" si="89">C373/C2</f>
        <v>0</v>
      </c>
      <c r="D374" s="225">
        <f t="shared" si="89"/>
        <v>0</v>
      </c>
      <c r="E374" s="225">
        <f t="shared" si="89"/>
        <v>0</v>
      </c>
      <c r="F374" s="225">
        <f t="shared" si="89"/>
        <v>0</v>
      </c>
      <c r="G374" s="225">
        <f t="shared" si="89"/>
        <v>0</v>
      </c>
      <c r="H374" s="225">
        <f t="shared" si="89"/>
        <v>0</v>
      </c>
      <c r="I374" s="225">
        <f t="shared" si="89"/>
        <v>0</v>
      </c>
      <c r="J374" s="225">
        <f t="shared" si="89"/>
        <v>0</v>
      </c>
      <c r="K374" s="225">
        <f t="shared" si="89"/>
        <v>0</v>
      </c>
      <c r="L374" s="225">
        <f t="shared" si="89"/>
        <v>0</v>
      </c>
      <c r="M374" s="225">
        <f t="shared" si="89"/>
        <v>0</v>
      </c>
      <c r="N374" s="225">
        <f t="shared" si="89"/>
        <v>0</v>
      </c>
      <c r="O374" s="225">
        <f t="shared" si="89"/>
        <v>0</v>
      </c>
      <c r="P374" s="225">
        <f t="shared" si="89"/>
        <v>0</v>
      </c>
      <c r="Q374" s="127"/>
      <c r="R374" s="134"/>
    </row>
    <row r="375" spans="1:18" x14ac:dyDescent="0.25">
      <c r="B375" s="226" t="s">
        <v>649</v>
      </c>
      <c r="C375" s="209">
        <v>0</v>
      </c>
      <c r="D375" s="209">
        <v>0</v>
      </c>
      <c r="E375" s="209">
        <v>0</v>
      </c>
      <c r="F375" s="209">
        <v>0</v>
      </c>
      <c r="G375" s="209">
        <v>0</v>
      </c>
      <c r="H375" s="209">
        <v>0</v>
      </c>
      <c r="I375" s="209">
        <v>0</v>
      </c>
      <c r="J375" s="209">
        <v>0</v>
      </c>
      <c r="K375" s="209">
        <v>0</v>
      </c>
      <c r="L375" s="209">
        <v>0</v>
      </c>
      <c r="M375" s="209">
        <v>0</v>
      </c>
      <c r="N375" s="209">
        <v>0</v>
      </c>
      <c r="O375" s="209">
        <v>0</v>
      </c>
      <c r="P375" s="209">
        <v>0</v>
      </c>
      <c r="Q375" s="130"/>
      <c r="R375" s="134"/>
    </row>
    <row r="376" spans="1:18" x14ac:dyDescent="0.25">
      <c r="B376" s="226" t="s">
        <v>650</v>
      </c>
      <c r="C376" s="209">
        <v>0</v>
      </c>
      <c r="D376" s="209">
        <v>0</v>
      </c>
      <c r="E376" s="209">
        <v>0</v>
      </c>
      <c r="F376" s="209">
        <v>0</v>
      </c>
      <c r="G376" s="209">
        <v>0</v>
      </c>
      <c r="H376" s="209">
        <v>0</v>
      </c>
      <c r="I376" s="209">
        <v>0</v>
      </c>
      <c r="J376" s="209">
        <v>0</v>
      </c>
      <c r="K376" s="209">
        <v>0</v>
      </c>
      <c r="L376" s="209">
        <v>0</v>
      </c>
      <c r="M376" s="209">
        <v>0</v>
      </c>
      <c r="N376" s="209">
        <v>0</v>
      </c>
      <c r="O376" s="209">
        <v>0</v>
      </c>
      <c r="P376" s="209">
        <v>0</v>
      </c>
      <c r="Q376" s="130"/>
      <c r="R376" s="134"/>
    </row>
    <row r="377" spans="1:18" x14ac:dyDescent="0.25">
      <c r="A377" s="195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40"/>
      <c r="R377" s="140"/>
    </row>
    <row r="378" spans="1:18" x14ac:dyDescent="0.25">
      <c r="A378" s="210" t="s">
        <v>651</v>
      </c>
      <c r="B378" s="128" t="s">
        <v>652</v>
      </c>
      <c r="C378" s="117" t="s">
        <v>444</v>
      </c>
      <c r="D378" s="117" t="s">
        <v>445</v>
      </c>
      <c r="E378" s="117" t="s">
        <v>446</v>
      </c>
      <c r="F378" s="117" t="s">
        <v>447</v>
      </c>
      <c r="G378" s="117" t="s">
        <v>448</v>
      </c>
      <c r="H378" s="117" t="s">
        <v>449</v>
      </c>
      <c r="I378" s="117" t="s">
        <v>450</v>
      </c>
      <c r="J378" s="117" t="s">
        <v>451</v>
      </c>
      <c r="K378" s="117" t="s">
        <v>452</v>
      </c>
      <c r="L378" s="117" t="s">
        <v>453</v>
      </c>
      <c r="M378" s="117" t="s">
        <v>454</v>
      </c>
      <c r="N378" s="117" t="s">
        <v>455</v>
      </c>
      <c r="O378" s="142"/>
      <c r="P378" s="142"/>
      <c r="Q378" s="143"/>
      <c r="R378" s="143"/>
    </row>
    <row r="379" spans="1:18" x14ac:dyDescent="0.25">
      <c r="B379" s="120" t="s">
        <v>653</v>
      </c>
      <c r="C379" s="120"/>
      <c r="D379" s="120"/>
      <c r="E379" s="120"/>
      <c r="F379" s="120"/>
      <c r="G379" s="120"/>
      <c r="H379" s="120"/>
      <c r="I379" s="121"/>
      <c r="J379" s="121"/>
      <c r="K379" s="121"/>
      <c r="L379" s="121"/>
      <c r="M379" s="121"/>
      <c r="N379" s="121"/>
      <c r="O379" s="111"/>
      <c r="P379" s="111"/>
      <c r="Q379" s="124"/>
      <c r="R379" s="124"/>
    </row>
    <row r="380" spans="1:18" x14ac:dyDescent="0.25">
      <c r="B380" s="120" t="s">
        <v>654</v>
      </c>
      <c r="C380" s="120">
        <v>0</v>
      </c>
      <c r="D380" s="120">
        <v>0</v>
      </c>
      <c r="E380" s="120">
        <v>0</v>
      </c>
      <c r="F380" s="120">
        <v>0</v>
      </c>
      <c r="G380" s="120">
        <v>0</v>
      </c>
      <c r="H380" s="120">
        <v>0</v>
      </c>
      <c r="I380" s="120">
        <v>0</v>
      </c>
      <c r="J380" s="120">
        <v>0</v>
      </c>
      <c r="K380" s="120">
        <v>0</v>
      </c>
      <c r="L380" s="120">
        <v>0</v>
      </c>
      <c r="M380" s="120">
        <v>0</v>
      </c>
      <c r="N380" s="120">
        <v>0</v>
      </c>
      <c r="O380" s="111"/>
      <c r="P380" s="111"/>
      <c r="Q380" s="124"/>
      <c r="R380" s="124"/>
    </row>
    <row r="381" spans="1:18" x14ac:dyDescent="0.25">
      <c r="A381" s="195"/>
      <c r="Q381" s="122"/>
      <c r="R381" s="133"/>
    </row>
    <row r="382" spans="1:18" x14ac:dyDescent="0.25">
      <c r="A382" s="210" t="s">
        <v>655</v>
      </c>
      <c r="B382" s="128" t="s">
        <v>656</v>
      </c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Q382" s="122"/>
      <c r="R382" s="133"/>
    </row>
    <row r="383" spans="1:18" x14ac:dyDescent="0.25">
      <c r="B383" s="120" t="s">
        <v>657</v>
      </c>
      <c r="C383" s="120">
        <v>0</v>
      </c>
      <c r="D383" s="120">
        <v>0</v>
      </c>
      <c r="E383" s="120">
        <v>0</v>
      </c>
      <c r="F383" s="120">
        <v>0</v>
      </c>
      <c r="G383" s="120">
        <v>0</v>
      </c>
      <c r="H383" s="120">
        <v>0</v>
      </c>
      <c r="I383" s="120">
        <v>0</v>
      </c>
      <c r="J383" s="120">
        <v>0</v>
      </c>
      <c r="K383" s="120">
        <v>0</v>
      </c>
      <c r="L383" s="120">
        <v>0</v>
      </c>
      <c r="M383" s="120">
        <v>0</v>
      </c>
      <c r="N383" s="120">
        <v>0</v>
      </c>
      <c r="O383" s="111"/>
      <c r="P383" s="111"/>
      <c r="Q383" s="124"/>
      <c r="R383" s="124"/>
    </row>
    <row r="384" spans="1:18" x14ac:dyDescent="0.25">
      <c r="A384" s="195"/>
      <c r="Q384" s="122"/>
      <c r="R384" s="133"/>
    </row>
    <row r="385" spans="1:18" x14ac:dyDescent="0.25">
      <c r="A385" s="210" t="s">
        <v>658</v>
      </c>
      <c r="B385" s="128" t="s">
        <v>659</v>
      </c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Q385" s="122"/>
      <c r="R385" s="133"/>
    </row>
    <row r="386" spans="1:18" x14ac:dyDescent="0.25">
      <c r="B386" s="120" t="s">
        <v>660</v>
      </c>
      <c r="C386" s="120">
        <v>0</v>
      </c>
      <c r="D386" s="120">
        <v>0</v>
      </c>
      <c r="E386" s="120">
        <v>0</v>
      </c>
      <c r="F386" s="120">
        <v>0</v>
      </c>
      <c r="G386" s="120">
        <v>0</v>
      </c>
      <c r="H386" s="120">
        <v>0</v>
      </c>
      <c r="I386" s="120">
        <v>0</v>
      </c>
      <c r="J386" s="120">
        <v>0</v>
      </c>
      <c r="K386" s="120">
        <v>0</v>
      </c>
      <c r="L386" s="120">
        <v>0</v>
      </c>
      <c r="M386" s="120">
        <v>0</v>
      </c>
      <c r="N386" s="120">
        <v>0</v>
      </c>
      <c r="O386" s="111"/>
      <c r="P386" s="111"/>
      <c r="Q386" s="124"/>
      <c r="R386" s="124"/>
    </row>
    <row r="387" spans="1:18" x14ac:dyDescent="0.25">
      <c r="A387" s="195"/>
      <c r="Q387" s="122"/>
      <c r="R387" s="133"/>
    </row>
    <row r="388" spans="1:18" x14ac:dyDescent="0.25">
      <c r="A388" s="210" t="s">
        <v>661</v>
      </c>
      <c r="B388" s="128" t="s">
        <v>662</v>
      </c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Q388" s="122"/>
      <c r="R388" s="133"/>
    </row>
    <row r="389" spans="1:18" x14ac:dyDescent="0.25">
      <c r="B389" s="17" t="s">
        <v>756</v>
      </c>
      <c r="C389" s="120">
        <v>0</v>
      </c>
      <c r="D389" s="120">
        <v>0</v>
      </c>
      <c r="E389" s="120">
        <v>0</v>
      </c>
      <c r="F389" s="120">
        <v>0</v>
      </c>
      <c r="G389" s="120">
        <v>0</v>
      </c>
      <c r="H389" s="120">
        <v>0</v>
      </c>
      <c r="I389" s="121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11"/>
      <c r="P389" s="111"/>
      <c r="Q389" s="124"/>
      <c r="R389" s="124"/>
    </row>
    <row r="390" spans="1:18" x14ac:dyDescent="0.25">
      <c r="B390" s="240" t="s">
        <v>757</v>
      </c>
      <c r="C390" s="120">
        <v>0</v>
      </c>
      <c r="D390" s="120">
        <v>0</v>
      </c>
      <c r="E390" s="120">
        <v>0</v>
      </c>
      <c r="F390" s="120">
        <v>0</v>
      </c>
      <c r="G390" s="120">
        <v>0</v>
      </c>
      <c r="H390" s="120">
        <v>0</v>
      </c>
      <c r="I390" s="121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11"/>
      <c r="P390" s="111"/>
      <c r="Q390" s="124"/>
      <c r="R390" s="124"/>
    </row>
    <row r="391" spans="1:18" x14ac:dyDescent="0.25">
      <c r="B391" s="17" t="s">
        <v>758</v>
      </c>
      <c r="C391" s="120">
        <v>0</v>
      </c>
      <c r="D391" s="120">
        <v>0</v>
      </c>
      <c r="E391" s="120">
        <v>0</v>
      </c>
      <c r="F391" s="120">
        <v>0</v>
      </c>
      <c r="G391" s="120">
        <v>0</v>
      </c>
      <c r="H391" s="120">
        <v>0</v>
      </c>
      <c r="I391" s="121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11"/>
      <c r="P391" s="111"/>
      <c r="Q391" s="124"/>
      <c r="R391" s="124"/>
    </row>
    <row r="392" spans="1:18" x14ac:dyDescent="0.25">
      <c r="B392" s="17" t="s">
        <v>759</v>
      </c>
      <c r="C392" s="120">
        <v>0</v>
      </c>
      <c r="D392" s="120">
        <v>0</v>
      </c>
      <c r="E392" s="120">
        <v>0</v>
      </c>
      <c r="F392" s="120">
        <v>0</v>
      </c>
      <c r="G392" s="120">
        <v>0</v>
      </c>
      <c r="H392" s="120">
        <v>0</v>
      </c>
      <c r="I392" s="121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11"/>
      <c r="P392" s="111"/>
      <c r="Q392" s="124"/>
      <c r="R392" s="124"/>
    </row>
    <row r="393" spans="1:18" x14ac:dyDescent="0.25">
      <c r="B393" s="120"/>
      <c r="C393" s="120"/>
      <c r="D393" s="211"/>
      <c r="E393" s="211"/>
      <c r="F393" s="211"/>
      <c r="G393" s="211"/>
      <c r="H393" s="211"/>
      <c r="I393" s="120"/>
      <c r="J393" s="120"/>
      <c r="K393" s="120"/>
      <c r="L393" s="120"/>
      <c r="M393" s="120"/>
      <c r="N393" s="120"/>
    </row>
    <row r="394" spans="1:18" x14ac:dyDescent="0.25">
      <c r="A394" s="210" t="s">
        <v>663</v>
      </c>
      <c r="B394" s="125" t="s">
        <v>664</v>
      </c>
      <c r="C394" s="126">
        <f>SUM(C389:C392)</f>
        <v>0</v>
      </c>
      <c r="D394" s="126">
        <f>SUM(D389:D393)</f>
        <v>0</v>
      </c>
      <c r="E394" s="126">
        <f>SUM(E389:E392)</f>
        <v>0</v>
      </c>
      <c r="F394" s="126">
        <f>SUM(F389:F393)</f>
        <v>0</v>
      </c>
      <c r="G394" s="126">
        <f>SUM(G389:G393)</f>
        <v>0</v>
      </c>
      <c r="H394" s="126">
        <f>SUM(H389:H393)</f>
        <v>0</v>
      </c>
      <c r="I394" s="126">
        <f t="shared" ref="I394:N394" si="90">SUM(I389:I392)</f>
        <v>0</v>
      </c>
      <c r="J394" s="126">
        <f t="shared" si="90"/>
        <v>0</v>
      </c>
      <c r="K394" s="126">
        <f t="shared" si="90"/>
        <v>0</v>
      </c>
      <c r="L394" s="126">
        <f t="shared" si="90"/>
        <v>0</v>
      </c>
      <c r="M394" s="126">
        <f t="shared" si="90"/>
        <v>0</v>
      </c>
      <c r="N394" s="126">
        <f t="shared" si="90"/>
        <v>0</v>
      </c>
      <c r="O394" s="127" t="e">
        <f>SUM(#REF!)</f>
        <v>#REF!</v>
      </c>
      <c r="P394" s="127" t="e">
        <f>SUM(#REF!)</f>
        <v>#REF!</v>
      </c>
      <c r="Q394" s="127"/>
      <c r="R394" s="153"/>
    </row>
    <row r="395" spans="1:18" x14ac:dyDescent="0.25">
      <c r="A395" s="195"/>
      <c r="Q395" s="115"/>
      <c r="R395" s="115"/>
    </row>
    <row r="396" spans="1:18" x14ac:dyDescent="0.25">
      <c r="A396" s="210" t="s">
        <v>665</v>
      </c>
      <c r="B396" s="128" t="s">
        <v>666</v>
      </c>
      <c r="C396" s="244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18">
        <v>36100</v>
      </c>
      <c r="P396" s="118">
        <v>36130</v>
      </c>
      <c r="Q396" s="119"/>
      <c r="R396" s="119"/>
    </row>
    <row r="397" spans="1:18" x14ac:dyDescent="0.25">
      <c r="B397" s="246" t="s">
        <v>667</v>
      </c>
      <c r="C397" s="222">
        <v>0</v>
      </c>
      <c r="D397" s="120">
        <v>0</v>
      </c>
      <c r="E397" s="120">
        <v>0</v>
      </c>
      <c r="F397" s="120">
        <v>0</v>
      </c>
      <c r="G397" s="120">
        <v>0</v>
      </c>
      <c r="H397" s="120">
        <v>0</v>
      </c>
      <c r="I397" s="120">
        <v>0</v>
      </c>
      <c r="J397" s="120">
        <v>0</v>
      </c>
      <c r="K397" s="120">
        <v>0</v>
      </c>
      <c r="L397" s="120">
        <v>0</v>
      </c>
      <c r="M397" s="120">
        <v>0</v>
      </c>
      <c r="N397" s="120">
        <v>0</v>
      </c>
      <c r="O397" s="120">
        <v>0</v>
      </c>
      <c r="P397" s="120">
        <v>0</v>
      </c>
      <c r="Q397" s="124"/>
      <c r="R397" s="124"/>
    </row>
    <row r="398" spans="1:18" x14ac:dyDescent="0.25">
      <c r="B398" s="246" t="s">
        <v>668</v>
      </c>
      <c r="C398" s="222">
        <v>0</v>
      </c>
      <c r="D398" s="120">
        <v>0</v>
      </c>
      <c r="E398" s="120">
        <v>0</v>
      </c>
      <c r="F398" s="120">
        <v>0</v>
      </c>
      <c r="G398" s="120">
        <v>0</v>
      </c>
      <c r="H398" s="120">
        <v>0</v>
      </c>
      <c r="I398" s="120">
        <v>0</v>
      </c>
      <c r="J398" s="120">
        <v>0</v>
      </c>
      <c r="K398" s="120">
        <v>0</v>
      </c>
      <c r="L398" s="120">
        <v>0</v>
      </c>
      <c r="M398" s="120">
        <v>0</v>
      </c>
      <c r="N398" s="120">
        <v>0</v>
      </c>
      <c r="O398" s="120">
        <v>0</v>
      </c>
      <c r="P398" s="120">
        <v>0</v>
      </c>
      <c r="Q398" s="124"/>
      <c r="R398" s="124"/>
    </row>
    <row r="399" spans="1:18" x14ac:dyDescent="0.25">
      <c r="B399" s="246" t="s">
        <v>669</v>
      </c>
      <c r="C399" s="222">
        <v>0</v>
      </c>
      <c r="D399" s="120">
        <v>0</v>
      </c>
      <c r="E399" s="120">
        <v>0</v>
      </c>
      <c r="F399" s="120">
        <v>0</v>
      </c>
      <c r="G399" s="120">
        <v>0</v>
      </c>
      <c r="H399" s="120">
        <v>0</v>
      </c>
      <c r="I399" s="120">
        <v>0</v>
      </c>
      <c r="J399" s="120">
        <v>0</v>
      </c>
      <c r="K399" s="120">
        <v>0</v>
      </c>
      <c r="L399" s="120">
        <v>0</v>
      </c>
      <c r="M399" s="120">
        <v>0</v>
      </c>
      <c r="N399" s="120">
        <v>0</v>
      </c>
      <c r="O399" s="120">
        <v>0</v>
      </c>
      <c r="P399" s="120">
        <v>0</v>
      </c>
      <c r="Q399" s="124"/>
      <c r="R399" s="124"/>
    </row>
    <row r="400" spans="1:18" x14ac:dyDescent="0.25">
      <c r="B400" s="246" t="s">
        <v>670</v>
      </c>
      <c r="C400" s="222">
        <v>0</v>
      </c>
      <c r="D400" s="120">
        <v>0</v>
      </c>
      <c r="E400" s="120">
        <v>0</v>
      </c>
      <c r="F400" s="120">
        <v>0</v>
      </c>
      <c r="G400" s="120">
        <v>0</v>
      </c>
      <c r="H400" s="120">
        <v>0</v>
      </c>
      <c r="I400" s="120">
        <v>0</v>
      </c>
      <c r="J400" s="120">
        <v>0</v>
      </c>
      <c r="K400" s="120">
        <v>0</v>
      </c>
      <c r="L400" s="120">
        <v>0</v>
      </c>
      <c r="M400" s="120">
        <v>0</v>
      </c>
      <c r="N400" s="120">
        <v>0</v>
      </c>
      <c r="O400" s="120">
        <v>0</v>
      </c>
      <c r="P400" s="120">
        <v>0</v>
      </c>
      <c r="Q400" s="124"/>
      <c r="R400" s="124"/>
    </row>
    <row r="401" spans="1:18" x14ac:dyDescent="0.25">
      <c r="B401" s="246" t="s">
        <v>671</v>
      </c>
      <c r="C401" s="222">
        <v>0</v>
      </c>
      <c r="D401" s="120">
        <v>0</v>
      </c>
      <c r="E401" s="120">
        <v>0</v>
      </c>
      <c r="F401" s="120">
        <v>0</v>
      </c>
      <c r="G401" s="120">
        <v>0</v>
      </c>
      <c r="H401" s="120">
        <v>0</v>
      </c>
      <c r="I401" s="120">
        <v>0</v>
      </c>
      <c r="J401" s="120">
        <v>0</v>
      </c>
      <c r="K401" s="120">
        <v>0</v>
      </c>
      <c r="L401" s="120">
        <v>0</v>
      </c>
      <c r="M401" s="120">
        <v>0</v>
      </c>
      <c r="N401" s="120">
        <v>0</v>
      </c>
      <c r="O401" s="120">
        <v>0</v>
      </c>
      <c r="P401" s="120">
        <v>0</v>
      </c>
      <c r="Q401" s="124"/>
      <c r="R401" s="124"/>
    </row>
    <row r="402" spans="1:18" x14ac:dyDescent="0.25">
      <c r="B402" s="246" t="s">
        <v>672</v>
      </c>
      <c r="C402" s="222">
        <v>0</v>
      </c>
      <c r="D402" s="120">
        <v>0</v>
      </c>
      <c r="E402" s="120">
        <v>0</v>
      </c>
      <c r="F402" s="120">
        <v>0</v>
      </c>
      <c r="G402" s="120">
        <v>0</v>
      </c>
      <c r="H402" s="120">
        <v>0</v>
      </c>
      <c r="I402" s="120">
        <v>0</v>
      </c>
      <c r="J402" s="120">
        <v>0</v>
      </c>
      <c r="K402" s="120">
        <v>0</v>
      </c>
      <c r="L402" s="120">
        <v>0</v>
      </c>
      <c r="M402" s="120">
        <v>0</v>
      </c>
      <c r="N402" s="120">
        <v>0</v>
      </c>
      <c r="O402" s="120">
        <v>0</v>
      </c>
      <c r="P402" s="120">
        <v>0</v>
      </c>
      <c r="Q402" s="124"/>
      <c r="R402" s="124"/>
    </row>
    <row r="403" spans="1:18" x14ac:dyDescent="0.25">
      <c r="B403" s="246" t="s">
        <v>673</v>
      </c>
      <c r="C403" s="222">
        <v>0</v>
      </c>
      <c r="D403" s="120">
        <v>0</v>
      </c>
      <c r="E403" s="120">
        <v>0</v>
      </c>
      <c r="F403" s="120">
        <v>0</v>
      </c>
      <c r="G403" s="120">
        <v>0</v>
      </c>
      <c r="H403" s="120">
        <v>0</v>
      </c>
      <c r="I403" s="120">
        <v>0</v>
      </c>
      <c r="J403" s="120">
        <v>0</v>
      </c>
      <c r="K403" s="120">
        <v>0</v>
      </c>
      <c r="L403" s="120">
        <v>0</v>
      </c>
      <c r="M403" s="120">
        <v>0</v>
      </c>
      <c r="N403" s="120">
        <v>0</v>
      </c>
      <c r="O403" s="120">
        <v>0</v>
      </c>
      <c r="P403" s="120">
        <v>0</v>
      </c>
      <c r="Q403" s="124"/>
      <c r="R403" s="124"/>
    </row>
    <row r="404" spans="1:18" x14ac:dyDescent="0.25">
      <c r="B404" s="246" t="s">
        <v>674</v>
      </c>
      <c r="C404" s="222">
        <v>0</v>
      </c>
      <c r="D404" s="120">
        <v>0</v>
      </c>
      <c r="E404" s="120">
        <v>0</v>
      </c>
      <c r="F404" s="120">
        <v>0</v>
      </c>
      <c r="G404" s="120">
        <v>0</v>
      </c>
      <c r="H404" s="120">
        <v>0</v>
      </c>
      <c r="I404" s="120">
        <v>0</v>
      </c>
      <c r="J404" s="120">
        <v>0</v>
      </c>
      <c r="K404" s="120">
        <v>0</v>
      </c>
      <c r="L404" s="120">
        <v>0</v>
      </c>
      <c r="M404" s="120">
        <v>0</v>
      </c>
      <c r="N404" s="120">
        <v>0</v>
      </c>
      <c r="O404" s="120">
        <v>0</v>
      </c>
      <c r="P404" s="120">
        <v>0</v>
      </c>
      <c r="Q404" s="124"/>
      <c r="R404" s="124"/>
    </row>
    <row r="405" spans="1:18" x14ac:dyDescent="0.25">
      <c r="B405" s="246" t="s">
        <v>474</v>
      </c>
      <c r="C405" s="222">
        <v>0</v>
      </c>
      <c r="D405" s="120">
        <v>0</v>
      </c>
      <c r="E405" s="120">
        <v>0</v>
      </c>
      <c r="F405" s="120">
        <v>0</v>
      </c>
      <c r="G405" s="120">
        <v>0</v>
      </c>
      <c r="H405" s="120">
        <v>0</v>
      </c>
      <c r="I405" s="120">
        <v>0</v>
      </c>
      <c r="J405" s="120">
        <v>0</v>
      </c>
      <c r="K405" s="120">
        <v>0</v>
      </c>
      <c r="L405" s="120">
        <v>0</v>
      </c>
      <c r="M405" s="120">
        <v>0</v>
      </c>
      <c r="N405" s="120">
        <v>0</v>
      </c>
      <c r="O405" s="120">
        <v>0</v>
      </c>
      <c r="P405" s="120">
        <v>0</v>
      </c>
      <c r="Q405" s="124"/>
      <c r="R405" s="124"/>
    </row>
    <row r="406" spans="1:18" x14ac:dyDescent="0.25">
      <c r="B406" s="185"/>
      <c r="C406" s="222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Q406" s="122"/>
      <c r="R406" s="133"/>
    </row>
    <row r="407" spans="1:18" x14ac:dyDescent="0.25">
      <c r="A407" s="195"/>
      <c r="B407" s="125" t="s">
        <v>664</v>
      </c>
      <c r="C407" s="245">
        <f>SUM(C397:C405)</f>
        <v>0</v>
      </c>
      <c r="D407" s="187">
        <f>SUM(D397:D406)</f>
        <v>0</v>
      </c>
      <c r="E407" s="187">
        <f>SUM(E397:E405)</f>
        <v>0</v>
      </c>
      <c r="F407" s="187">
        <f>SUM(F397:F405)</f>
        <v>0</v>
      </c>
      <c r="G407" s="187">
        <f>SUM(G397:G405)</f>
        <v>0</v>
      </c>
      <c r="H407" s="187">
        <f>SUM(H397:H405)</f>
        <v>0</v>
      </c>
      <c r="I407" s="187">
        <f>SUM(I398:I406)</f>
        <v>0</v>
      </c>
      <c r="J407" s="187">
        <f t="shared" ref="J407:P407" si="91">SUM(J397:J405)</f>
        <v>0</v>
      </c>
      <c r="K407" s="187">
        <f t="shared" si="91"/>
        <v>0</v>
      </c>
      <c r="L407" s="187">
        <f t="shared" si="91"/>
        <v>0</v>
      </c>
      <c r="M407" s="187">
        <f t="shared" si="91"/>
        <v>0</v>
      </c>
      <c r="N407" s="187">
        <f t="shared" si="91"/>
        <v>0</v>
      </c>
      <c r="O407" s="127">
        <f t="shared" si="91"/>
        <v>0</v>
      </c>
      <c r="P407" s="127">
        <f t="shared" si="91"/>
        <v>0</v>
      </c>
      <c r="Q407" s="130"/>
      <c r="R407" s="134"/>
    </row>
    <row r="408" spans="1:18" x14ac:dyDescent="0.25">
      <c r="A408" s="241"/>
      <c r="B408" s="242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243"/>
    </row>
    <row r="409" spans="1:18" x14ac:dyDescent="0.25">
      <c r="A409" s="208" t="s">
        <v>675</v>
      </c>
      <c r="B409" s="247" t="s">
        <v>760</v>
      </c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243"/>
    </row>
    <row r="410" spans="1:18" x14ac:dyDescent="0.25">
      <c r="A410" s="241"/>
      <c r="B410" s="240" t="s">
        <v>761</v>
      </c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243"/>
    </row>
    <row r="411" spans="1:18" x14ac:dyDescent="0.25">
      <c r="A411" s="241"/>
      <c r="B411" s="17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243"/>
    </row>
    <row r="412" spans="1:18" x14ac:dyDescent="0.25">
      <c r="A412" s="241"/>
      <c r="B412" s="17" t="s">
        <v>670</v>
      </c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243"/>
    </row>
    <row r="413" spans="1:18" x14ac:dyDescent="0.25">
      <c r="A413" s="241"/>
      <c r="B413" s="17" t="s">
        <v>762</v>
      </c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243"/>
    </row>
    <row r="414" spans="1:18" x14ac:dyDescent="0.25">
      <c r="A414" s="241"/>
      <c r="B414" s="17" t="s">
        <v>756</v>
      </c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243"/>
    </row>
    <row r="415" spans="1:18" x14ac:dyDescent="0.25">
      <c r="A415" s="241"/>
      <c r="B415" s="17" t="s">
        <v>757</v>
      </c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243"/>
    </row>
    <row r="416" spans="1:18" x14ac:dyDescent="0.25">
      <c r="A416" s="241"/>
      <c r="B416" s="17" t="s">
        <v>763</v>
      </c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243"/>
    </row>
    <row r="417" spans="1:18" x14ac:dyDescent="0.25">
      <c r="A417" s="241"/>
      <c r="B417" s="24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243"/>
    </row>
    <row r="418" spans="1:18" x14ac:dyDescent="0.25">
      <c r="Q418" s="122"/>
      <c r="R418" s="133"/>
    </row>
    <row r="419" spans="1:18" x14ac:dyDescent="0.25">
      <c r="A419" s="210" t="s">
        <v>679</v>
      </c>
      <c r="B419" s="164" t="s">
        <v>676</v>
      </c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</row>
    <row r="420" spans="1:18" x14ac:dyDescent="0.25">
      <c r="B420" s="120" t="s">
        <v>677</v>
      </c>
      <c r="C420" s="137">
        <v>0</v>
      </c>
      <c r="D420" s="137">
        <v>0</v>
      </c>
      <c r="E420" s="137">
        <v>0</v>
      </c>
      <c r="F420" s="137">
        <v>0</v>
      </c>
      <c r="G420" s="137">
        <v>0</v>
      </c>
      <c r="H420" s="137">
        <v>0</v>
      </c>
      <c r="I420" s="137">
        <v>0</v>
      </c>
      <c r="J420" s="137">
        <v>0</v>
      </c>
      <c r="K420" s="137">
        <v>0</v>
      </c>
      <c r="L420" s="137">
        <v>0</v>
      </c>
      <c r="M420" s="137">
        <v>0</v>
      </c>
      <c r="N420" s="137">
        <v>0</v>
      </c>
      <c r="O420" s="212"/>
      <c r="P420" s="212"/>
      <c r="Q420" s="124"/>
      <c r="R420" s="124"/>
    </row>
    <row r="421" spans="1:18" x14ac:dyDescent="0.25">
      <c r="B421" s="120" t="s">
        <v>678</v>
      </c>
      <c r="C421" s="137">
        <v>0</v>
      </c>
      <c r="D421" s="137">
        <v>0</v>
      </c>
      <c r="E421" s="137">
        <v>0</v>
      </c>
      <c r="F421" s="137">
        <v>0</v>
      </c>
      <c r="G421" s="137">
        <v>0</v>
      </c>
      <c r="H421" s="137">
        <v>0</v>
      </c>
      <c r="I421" s="137">
        <v>0</v>
      </c>
      <c r="J421" s="137">
        <v>0</v>
      </c>
      <c r="K421" s="137">
        <v>0</v>
      </c>
      <c r="L421" s="137">
        <v>0</v>
      </c>
      <c r="M421" s="137">
        <v>0</v>
      </c>
      <c r="N421" s="137">
        <v>0</v>
      </c>
      <c r="O421" s="212"/>
      <c r="P421" s="212"/>
      <c r="Q421" s="124"/>
      <c r="R421" s="124"/>
    </row>
    <row r="422" spans="1:18" x14ac:dyDescent="0.25">
      <c r="B422" s="120" t="s">
        <v>676</v>
      </c>
      <c r="C422" s="213">
        <v>0</v>
      </c>
      <c r="D422" s="213">
        <v>0</v>
      </c>
      <c r="E422" s="213">
        <v>0</v>
      </c>
      <c r="F422" s="213">
        <v>0</v>
      </c>
      <c r="G422" s="213">
        <v>0</v>
      </c>
      <c r="H422" s="213">
        <v>0</v>
      </c>
      <c r="I422" s="213">
        <v>0</v>
      </c>
      <c r="J422" s="213">
        <v>0</v>
      </c>
      <c r="K422" s="213">
        <v>0</v>
      </c>
      <c r="L422" s="213">
        <v>0</v>
      </c>
      <c r="M422" s="213">
        <v>0</v>
      </c>
      <c r="N422" s="213">
        <v>0</v>
      </c>
      <c r="O422" s="212"/>
      <c r="P422" s="212"/>
      <c r="Q422" s="124"/>
      <c r="R422" s="124"/>
    </row>
    <row r="423" spans="1:18" x14ac:dyDescent="0.25">
      <c r="A423" s="188"/>
      <c r="B423" s="122"/>
      <c r="C423" s="122"/>
      <c r="D423" s="122"/>
      <c r="E423" s="214"/>
      <c r="F423" s="122"/>
      <c r="G423" s="122"/>
      <c r="H423" s="122"/>
      <c r="I423" s="122"/>
      <c r="J423" s="122"/>
      <c r="K423" s="122"/>
      <c r="L423" s="122"/>
      <c r="M423" s="122"/>
      <c r="N423" s="122"/>
      <c r="Q423" s="122"/>
      <c r="R423" s="133"/>
    </row>
    <row r="424" spans="1:18" x14ac:dyDescent="0.25">
      <c r="A424" s="251" t="s">
        <v>764</v>
      </c>
      <c r="B424" s="252" t="s">
        <v>772</v>
      </c>
      <c r="C424" s="117" t="s">
        <v>444</v>
      </c>
      <c r="D424" s="117" t="s">
        <v>445</v>
      </c>
      <c r="E424" s="117" t="s">
        <v>446</v>
      </c>
      <c r="F424" s="117" t="s">
        <v>447</v>
      </c>
      <c r="G424" s="117" t="s">
        <v>448</v>
      </c>
      <c r="H424" s="117" t="s">
        <v>449</v>
      </c>
      <c r="I424" s="117" t="s">
        <v>450</v>
      </c>
      <c r="J424" s="117" t="s">
        <v>451</v>
      </c>
      <c r="K424" s="117" t="s">
        <v>452</v>
      </c>
      <c r="L424" s="117" t="s">
        <v>453</v>
      </c>
      <c r="M424" s="117" t="s">
        <v>454</v>
      </c>
      <c r="N424" s="117" t="s">
        <v>455</v>
      </c>
      <c r="Q424" s="122"/>
      <c r="R424" s="133"/>
    </row>
    <row r="425" spans="1:18" x14ac:dyDescent="0.25">
      <c r="A425" s="188"/>
      <c r="B425" s="120"/>
      <c r="C425" s="120"/>
      <c r="D425" s="120"/>
      <c r="E425" s="250"/>
      <c r="F425" s="120"/>
      <c r="G425" s="120"/>
      <c r="H425" s="120"/>
      <c r="I425" s="120"/>
      <c r="J425" s="120"/>
      <c r="K425" s="120"/>
      <c r="L425" s="120"/>
      <c r="M425" s="120"/>
      <c r="N425" s="120"/>
      <c r="Q425" s="122"/>
      <c r="R425" s="133"/>
    </row>
    <row r="426" spans="1:18" x14ac:dyDescent="0.25">
      <c r="A426" s="188"/>
      <c r="B426" s="17" t="s">
        <v>774</v>
      </c>
      <c r="C426" s="253"/>
      <c r="D426" s="253"/>
      <c r="E426" s="254"/>
      <c r="F426" s="253"/>
      <c r="G426" s="253"/>
      <c r="H426" s="253"/>
      <c r="I426" s="253"/>
      <c r="J426" s="253"/>
      <c r="K426" s="253"/>
      <c r="L426" s="253"/>
      <c r="M426" s="253"/>
      <c r="N426" s="253"/>
      <c r="Q426" s="122"/>
      <c r="R426" s="133"/>
    </row>
    <row r="427" spans="1:18" x14ac:dyDescent="0.25">
      <c r="A427" s="188"/>
      <c r="B427" s="17" t="s">
        <v>775</v>
      </c>
      <c r="C427" s="253"/>
      <c r="D427" s="253"/>
      <c r="E427" s="254"/>
      <c r="F427" s="253"/>
      <c r="G427" s="253"/>
      <c r="H427" s="253"/>
      <c r="I427" s="253"/>
      <c r="J427" s="253"/>
      <c r="K427" s="253"/>
      <c r="L427" s="253"/>
      <c r="M427" s="253"/>
      <c r="N427" s="253"/>
      <c r="Q427" s="122"/>
      <c r="R427" s="133"/>
    </row>
    <row r="428" spans="1:18" x14ac:dyDescent="0.25">
      <c r="A428" s="188"/>
      <c r="B428" s="17" t="s">
        <v>776</v>
      </c>
      <c r="C428" s="120"/>
      <c r="D428" s="120"/>
      <c r="E428" s="250"/>
      <c r="F428" s="120"/>
      <c r="G428" s="120"/>
      <c r="H428" s="120"/>
      <c r="I428" s="120"/>
      <c r="J428" s="120"/>
      <c r="K428" s="120"/>
      <c r="L428" s="120"/>
      <c r="M428" s="120"/>
      <c r="N428" s="120"/>
      <c r="Q428" s="122"/>
      <c r="R428" s="133"/>
    </row>
    <row r="429" spans="1:18" x14ac:dyDescent="0.25">
      <c r="A429" s="188"/>
      <c r="B429" s="17" t="s">
        <v>777</v>
      </c>
      <c r="C429" s="253"/>
      <c r="D429" s="253"/>
      <c r="E429" s="254"/>
      <c r="F429" s="253"/>
      <c r="G429" s="253"/>
      <c r="H429" s="253"/>
      <c r="I429" s="253"/>
      <c r="J429" s="253"/>
      <c r="K429" s="253"/>
      <c r="L429" s="253"/>
      <c r="M429" s="253"/>
      <c r="N429" s="253"/>
      <c r="Q429" s="122"/>
      <c r="R429" s="133"/>
    </row>
    <row r="430" spans="1:18" x14ac:dyDescent="0.25">
      <c r="A430" s="188"/>
      <c r="B430" s="17" t="s">
        <v>778</v>
      </c>
      <c r="C430" s="120"/>
      <c r="D430" s="120"/>
      <c r="E430" s="250"/>
      <c r="F430" s="120"/>
      <c r="G430" s="120"/>
      <c r="H430" s="120"/>
      <c r="I430" s="120"/>
      <c r="J430" s="120"/>
      <c r="K430" s="120"/>
      <c r="L430" s="120"/>
      <c r="M430" s="120"/>
      <c r="N430" s="120"/>
      <c r="Q430" s="122"/>
      <c r="R430" s="133"/>
    </row>
    <row r="431" spans="1:18" x14ac:dyDescent="0.25">
      <c r="A431" s="188"/>
      <c r="B431" s="13"/>
      <c r="C431" s="122"/>
      <c r="D431" s="122"/>
      <c r="E431" s="214"/>
      <c r="F431" s="122"/>
      <c r="G431" s="122"/>
      <c r="H431" s="122"/>
      <c r="I431" s="122"/>
      <c r="J431" s="122"/>
      <c r="K431" s="122"/>
      <c r="L431" s="122"/>
      <c r="M431" s="122"/>
      <c r="N431" s="122"/>
      <c r="Q431" s="122"/>
      <c r="R431" s="133"/>
    </row>
    <row r="432" spans="1:18" x14ac:dyDescent="0.25">
      <c r="A432" s="188" t="s">
        <v>706</v>
      </c>
      <c r="B432" s="255" t="s">
        <v>779</v>
      </c>
      <c r="C432" s="120"/>
      <c r="D432" s="120"/>
      <c r="E432" s="250"/>
      <c r="F432" s="120"/>
      <c r="G432" s="120"/>
      <c r="H432" s="120"/>
      <c r="I432" s="120"/>
      <c r="J432" s="120"/>
      <c r="K432" s="120"/>
      <c r="L432" s="120"/>
      <c r="M432" s="120"/>
      <c r="N432" s="120"/>
      <c r="Q432" s="122"/>
      <c r="R432" s="133"/>
    </row>
    <row r="433" spans="1:18" x14ac:dyDescent="0.25">
      <c r="A433" s="188"/>
      <c r="B433" s="26"/>
      <c r="C433" s="120"/>
      <c r="D433" s="120"/>
      <c r="E433" s="250"/>
      <c r="F433" s="120"/>
      <c r="G433" s="120"/>
      <c r="H433" s="120"/>
      <c r="I433" s="120"/>
      <c r="J433" s="120"/>
      <c r="K433" s="120"/>
      <c r="L433" s="120"/>
      <c r="M433" s="120"/>
      <c r="N433" s="120"/>
      <c r="Q433" s="122"/>
      <c r="R433" s="133"/>
    </row>
    <row r="434" spans="1:18" x14ac:dyDescent="0.25">
      <c r="A434" s="188"/>
      <c r="B434" s="17" t="s">
        <v>781</v>
      </c>
      <c r="C434" s="120"/>
      <c r="D434" s="120"/>
      <c r="E434" s="250"/>
      <c r="F434" s="120"/>
      <c r="G434" s="120"/>
      <c r="H434" s="120"/>
      <c r="I434" s="120"/>
      <c r="J434" s="120"/>
      <c r="K434" s="120"/>
      <c r="L434" s="120"/>
      <c r="M434" s="120"/>
      <c r="N434" s="120"/>
      <c r="Q434" s="122"/>
      <c r="R434" s="133"/>
    </row>
    <row r="435" spans="1:18" x14ac:dyDescent="0.25">
      <c r="A435" s="188"/>
      <c r="B435" s="17" t="s">
        <v>782</v>
      </c>
      <c r="C435" s="120"/>
      <c r="D435" s="120"/>
      <c r="E435" s="250"/>
      <c r="F435" s="120"/>
      <c r="G435" s="120"/>
      <c r="H435" s="120"/>
      <c r="I435" s="120"/>
      <c r="J435" s="120"/>
      <c r="K435" s="120"/>
      <c r="L435" s="120"/>
      <c r="M435" s="120"/>
      <c r="N435" s="120"/>
      <c r="Q435" s="122"/>
      <c r="R435" s="133"/>
    </row>
    <row r="436" spans="1:18" x14ac:dyDescent="0.25">
      <c r="A436" s="188"/>
      <c r="B436" s="17" t="s">
        <v>783</v>
      </c>
      <c r="C436" s="120"/>
      <c r="D436" s="120"/>
      <c r="E436" s="250"/>
      <c r="F436" s="120"/>
      <c r="G436" s="120"/>
      <c r="H436" s="120"/>
      <c r="I436" s="120"/>
      <c r="J436" s="120"/>
      <c r="K436" s="120"/>
      <c r="L436" s="120"/>
      <c r="M436" s="120"/>
      <c r="N436" s="120"/>
      <c r="Q436" s="122"/>
      <c r="R436" s="133"/>
    </row>
    <row r="437" spans="1:18" x14ac:dyDescent="0.25">
      <c r="A437" s="188"/>
      <c r="B437" s="17" t="s">
        <v>784</v>
      </c>
      <c r="C437" s="120"/>
      <c r="D437" s="120"/>
      <c r="E437" s="250"/>
      <c r="F437" s="120"/>
      <c r="G437" s="120"/>
      <c r="H437" s="120"/>
      <c r="I437" s="120"/>
      <c r="J437" s="120"/>
      <c r="K437" s="120"/>
      <c r="L437" s="120"/>
      <c r="M437" s="120"/>
      <c r="N437" s="120"/>
      <c r="Q437" s="122"/>
      <c r="R437" s="133"/>
    </row>
    <row r="438" spans="1:18" x14ac:dyDescent="0.25">
      <c r="A438" s="188"/>
      <c r="B438" s="17" t="s">
        <v>785</v>
      </c>
      <c r="C438" s="120"/>
      <c r="D438" s="120"/>
      <c r="E438" s="250"/>
      <c r="F438" s="120"/>
      <c r="G438" s="120"/>
      <c r="H438" s="120"/>
      <c r="I438" s="120"/>
      <c r="J438" s="120"/>
      <c r="K438" s="120"/>
      <c r="L438" s="120"/>
      <c r="M438" s="120"/>
      <c r="N438" s="120"/>
      <c r="Q438" s="122"/>
      <c r="R438" s="133"/>
    </row>
    <row r="439" spans="1:18" x14ac:dyDescent="0.25">
      <c r="A439" s="188"/>
      <c r="B439" s="17" t="s">
        <v>786</v>
      </c>
      <c r="C439" s="120"/>
      <c r="D439" s="120"/>
      <c r="E439" s="250"/>
      <c r="F439" s="120"/>
      <c r="G439" s="120"/>
      <c r="H439" s="120"/>
      <c r="I439" s="120"/>
      <c r="J439" s="120"/>
      <c r="K439" s="120"/>
      <c r="L439" s="120"/>
      <c r="M439" s="120"/>
      <c r="N439" s="120"/>
      <c r="Q439" s="122"/>
      <c r="R439" s="133"/>
    </row>
    <row r="440" spans="1:18" x14ac:dyDescent="0.25">
      <c r="A440" s="188"/>
      <c r="B440" s="17" t="s">
        <v>787</v>
      </c>
      <c r="C440" s="120"/>
      <c r="D440" s="120"/>
      <c r="E440" s="250"/>
      <c r="F440" s="120"/>
      <c r="G440" s="120"/>
      <c r="H440" s="120"/>
      <c r="I440" s="120"/>
      <c r="J440" s="120"/>
      <c r="K440" s="120"/>
      <c r="L440" s="120"/>
      <c r="M440" s="120"/>
      <c r="N440" s="120"/>
      <c r="Q440" s="122"/>
      <c r="R440" s="133"/>
    </row>
    <row r="441" spans="1:18" x14ac:dyDescent="0.25">
      <c r="A441" s="188"/>
      <c r="B441" s="17" t="s">
        <v>235</v>
      </c>
      <c r="C441" s="120"/>
      <c r="D441" s="120"/>
      <c r="E441" s="250"/>
      <c r="F441" s="120"/>
      <c r="G441" s="120"/>
      <c r="H441" s="120"/>
      <c r="I441" s="120"/>
      <c r="J441" s="120"/>
      <c r="K441" s="120"/>
      <c r="L441" s="120"/>
      <c r="M441" s="120"/>
      <c r="N441" s="120"/>
      <c r="Q441" s="122"/>
      <c r="R441" s="133"/>
    </row>
    <row r="442" spans="1:18" x14ac:dyDescent="0.25">
      <c r="A442" s="188"/>
      <c r="B442" s="13"/>
      <c r="C442" s="122"/>
      <c r="D442" s="122"/>
      <c r="E442" s="214"/>
      <c r="F442" s="122"/>
      <c r="G442" s="122"/>
      <c r="H442" s="122"/>
      <c r="I442" s="122"/>
      <c r="J442" s="122"/>
      <c r="K442" s="122"/>
      <c r="L442" s="122"/>
      <c r="M442" s="122"/>
      <c r="N442" s="122"/>
      <c r="Q442" s="122"/>
      <c r="R442" s="133"/>
    </row>
    <row r="443" spans="1:18" x14ac:dyDescent="0.25">
      <c r="A443" s="188"/>
      <c r="B443" s="122"/>
      <c r="C443" s="122"/>
      <c r="D443" s="122"/>
      <c r="E443" s="214"/>
      <c r="F443" s="122"/>
      <c r="G443" s="122"/>
      <c r="H443" s="122"/>
      <c r="I443" s="122"/>
      <c r="J443" s="122"/>
      <c r="K443" s="122"/>
      <c r="L443" s="122"/>
      <c r="M443" s="122"/>
      <c r="N443" s="122"/>
      <c r="Q443" s="122"/>
      <c r="R443" s="133"/>
    </row>
    <row r="444" spans="1:18" x14ac:dyDescent="0.25">
      <c r="A444" s="210" t="s">
        <v>711</v>
      </c>
      <c r="B444" s="128" t="s">
        <v>680</v>
      </c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Q444" s="122"/>
      <c r="R444" s="133"/>
    </row>
    <row r="445" spans="1:18" x14ac:dyDescent="0.25">
      <c r="B445" s="120" t="s">
        <v>681</v>
      </c>
      <c r="C445" s="120"/>
      <c r="D445" s="120"/>
      <c r="E445" s="120"/>
      <c r="F445" s="120"/>
      <c r="G445" s="120"/>
      <c r="H445" s="120"/>
      <c r="I445" s="121"/>
      <c r="J445" s="121"/>
      <c r="K445" s="121"/>
      <c r="L445" s="121"/>
      <c r="M445" s="121"/>
      <c r="N445" s="121"/>
      <c r="O445" s="111"/>
      <c r="P445" s="111"/>
      <c r="Q445" s="122"/>
      <c r="R445" s="133"/>
    </row>
    <row r="446" spans="1:18" x14ac:dyDescent="0.25">
      <c r="B446" s="120" t="s">
        <v>682</v>
      </c>
      <c r="C446" s="120"/>
      <c r="D446" s="120"/>
      <c r="E446" s="120"/>
      <c r="F446" s="120"/>
      <c r="G446" s="120"/>
      <c r="H446" s="120"/>
      <c r="I446" s="121"/>
      <c r="J446" s="121"/>
      <c r="K446" s="121"/>
      <c r="L446" s="121"/>
      <c r="M446" s="121"/>
      <c r="N446" s="121"/>
      <c r="O446" s="111"/>
      <c r="P446" s="111"/>
      <c r="Q446" s="122"/>
      <c r="R446" s="133"/>
    </row>
    <row r="447" spans="1:18" x14ac:dyDescent="0.25">
      <c r="B447" s="120" t="s">
        <v>683</v>
      </c>
      <c r="C447" s="120"/>
      <c r="D447" s="120"/>
      <c r="E447" s="120"/>
      <c r="F447" s="120"/>
      <c r="G447" s="120"/>
      <c r="H447" s="120"/>
      <c r="I447" s="121"/>
      <c r="J447" s="121"/>
      <c r="K447" s="121"/>
      <c r="L447" s="121"/>
      <c r="M447" s="121"/>
      <c r="N447" s="121"/>
      <c r="O447" s="111"/>
      <c r="P447" s="111"/>
      <c r="Q447" s="122"/>
      <c r="R447" s="133"/>
    </row>
    <row r="448" spans="1:18" x14ac:dyDescent="0.25">
      <c r="B448" s="120" t="s">
        <v>684</v>
      </c>
      <c r="C448" s="120"/>
      <c r="D448" s="120"/>
      <c r="E448" s="120"/>
      <c r="F448" s="120"/>
      <c r="G448" s="120"/>
      <c r="H448" s="120"/>
      <c r="I448" s="121"/>
      <c r="J448" s="121"/>
      <c r="K448" s="121"/>
      <c r="L448" s="121"/>
      <c r="M448" s="121"/>
      <c r="N448" s="121"/>
      <c r="O448" s="111"/>
      <c r="P448" s="111"/>
      <c r="Q448" s="122"/>
      <c r="R448" s="133"/>
    </row>
    <row r="449" spans="1:18" x14ac:dyDescent="0.25">
      <c r="B449" s="215" t="s">
        <v>83</v>
      </c>
      <c r="C449" s="120">
        <f t="shared" ref="C449:N449" si="92">SUM(C445:C448)</f>
        <v>0</v>
      </c>
      <c r="D449" s="120">
        <f t="shared" si="92"/>
        <v>0</v>
      </c>
      <c r="E449" s="120">
        <f t="shared" si="92"/>
        <v>0</v>
      </c>
      <c r="F449" s="120">
        <f t="shared" si="92"/>
        <v>0</v>
      </c>
      <c r="G449" s="120">
        <f t="shared" si="92"/>
        <v>0</v>
      </c>
      <c r="H449" s="120">
        <f t="shared" si="92"/>
        <v>0</v>
      </c>
      <c r="I449" s="120">
        <f t="shared" si="92"/>
        <v>0</v>
      </c>
      <c r="J449" s="120">
        <f t="shared" si="92"/>
        <v>0</v>
      </c>
      <c r="K449" s="120">
        <f t="shared" si="92"/>
        <v>0</v>
      </c>
      <c r="L449" s="120">
        <f t="shared" si="92"/>
        <v>0</v>
      </c>
      <c r="M449" s="120">
        <f t="shared" si="92"/>
        <v>0</v>
      </c>
      <c r="N449" s="120">
        <f t="shared" si="92"/>
        <v>0</v>
      </c>
      <c r="Q449" s="122"/>
      <c r="R449" s="133"/>
    </row>
    <row r="450" spans="1:18" x14ac:dyDescent="0.25">
      <c r="B450" s="216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Q450" s="122"/>
      <c r="R450" s="133"/>
    </row>
    <row r="451" spans="1:18" x14ac:dyDescent="0.25">
      <c r="B451" s="216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Q451" s="122"/>
      <c r="R451" s="133"/>
    </row>
    <row r="452" spans="1:18" x14ac:dyDescent="0.25">
      <c r="A452" s="210" t="s">
        <v>747</v>
      </c>
      <c r="B452" s="128" t="s">
        <v>685</v>
      </c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Q452" s="122"/>
      <c r="R452" s="133"/>
    </row>
    <row r="453" spans="1:18" x14ac:dyDescent="0.25">
      <c r="A453" s="112" t="s">
        <v>686</v>
      </c>
      <c r="B453" s="120" t="s">
        <v>687</v>
      </c>
      <c r="C453" s="120"/>
      <c r="D453" s="120"/>
      <c r="E453" s="120"/>
      <c r="F453" s="120"/>
      <c r="G453" s="120"/>
      <c r="H453" s="120"/>
      <c r="I453" s="121"/>
      <c r="J453" s="121"/>
      <c r="K453" s="121"/>
      <c r="L453" s="121"/>
      <c r="M453" s="121"/>
      <c r="N453" s="121"/>
      <c r="Q453" s="122"/>
      <c r="R453" s="133"/>
    </row>
    <row r="454" spans="1:18" x14ac:dyDescent="0.25">
      <c r="A454" s="112" t="s">
        <v>686</v>
      </c>
      <c r="B454" s="120" t="s">
        <v>688</v>
      </c>
      <c r="C454" s="120"/>
      <c r="D454" s="120"/>
      <c r="E454" s="120"/>
      <c r="F454" s="120"/>
      <c r="G454" s="120"/>
      <c r="H454" s="120"/>
      <c r="I454" s="121"/>
      <c r="J454" s="121"/>
      <c r="K454" s="121"/>
      <c r="L454" s="121"/>
      <c r="M454" s="121"/>
      <c r="N454" s="121"/>
      <c r="Q454" s="122"/>
      <c r="R454" s="133"/>
    </row>
    <row r="455" spans="1:18" x14ac:dyDescent="0.25">
      <c r="A455" s="112" t="s">
        <v>686</v>
      </c>
      <c r="B455" s="120" t="s">
        <v>689</v>
      </c>
      <c r="C455" s="120"/>
      <c r="D455" s="120"/>
      <c r="E455" s="120"/>
      <c r="F455" s="120"/>
      <c r="G455" s="120"/>
      <c r="H455" s="120"/>
      <c r="I455" s="121"/>
      <c r="J455" s="121"/>
      <c r="K455" s="121"/>
      <c r="L455" s="121"/>
      <c r="M455" s="121"/>
      <c r="N455" s="121"/>
      <c r="Q455" s="122"/>
      <c r="R455" s="133"/>
    </row>
    <row r="456" spans="1:18" x14ac:dyDescent="0.25">
      <c r="B456" s="120" t="s">
        <v>690</v>
      </c>
      <c r="C456" s="120"/>
      <c r="D456" s="120"/>
      <c r="E456" s="120"/>
      <c r="F456" s="120"/>
      <c r="G456" s="120"/>
      <c r="H456" s="120"/>
      <c r="I456" s="121"/>
      <c r="J456" s="121"/>
      <c r="K456" s="121"/>
      <c r="L456" s="121"/>
      <c r="M456" s="121"/>
      <c r="N456" s="121"/>
      <c r="Q456" s="122"/>
      <c r="R456" s="133"/>
    </row>
    <row r="457" spans="1:18" x14ac:dyDescent="0.25">
      <c r="A457" s="112" t="s">
        <v>686</v>
      </c>
      <c r="B457" s="120" t="s">
        <v>691</v>
      </c>
      <c r="C457" s="120"/>
      <c r="D457" s="120"/>
      <c r="E457" s="120"/>
      <c r="F457" s="120"/>
      <c r="G457" s="120"/>
      <c r="H457" s="120"/>
      <c r="I457" s="121"/>
      <c r="J457" s="121"/>
      <c r="K457" s="121"/>
      <c r="L457" s="121"/>
      <c r="M457" s="121"/>
      <c r="N457" s="121"/>
      <c r="Q457" s="122"/>
      <c r="R457" s="133"/>
    </row>
    <row r="458" spans="1:18" x14ac:dyDescent="0.25">
      <c r="A458" s="112" t="s">
        <v>686</v>
      </c>
      <c r="B458" s="120" t="s">
        <v>692</v>
      </c>
      <c r="C458" s="120"/>
      <c r="D458" s="120"/>
      <c r="E458" s="120"/>
      <c r="F458" s="120"/>
      <c r="G458" s="120"/>
      <c r="H458" s="120"/>
      <c r="I458" s="121"/>
      <c r="J458" s="121"/>
      <c r="K458" s="121"/>
      <c r="L458" s="121"/>
      <c r="M458" s="121"/>
      <c r="N458" s="121"/>
      <c r="Q458" s="122"/>
      <c r="R458" s="133"/>
    </row>
    <row r="459" spans="1:18" x14ac:dyDescent="0.25">
      <c r="A459" s="112" t="s">
        <v>686</v>
      </c>
      <c r="B459" s="120" t="s">
        <v>693</v>
      </c>
      <c r="C459" s="120"/>
      <c r="D459" s="120"/>
      <c r="E459" s="120"/>
      <c r="F459" s="120"/>
      <c r="G459" s="120"/>
      <c r="H459" s="120"/>
      <c r="I459" s="121"/>
      <c r="J459" s="121"/>
      <c r="K459" s="121"/>
      <c r="L459" s="121"/>
      <c r="M459" s="121"/>
      <c r="N459" s="121"/>
      <c r="Q459" s="122"/>
      <c r="R459" s="133"/>
    </row>
    <row r="460" spans="1:18" x14ac:dyDescent="0.25">
      <c r="A460" s="112" t="s">
        <v>694</v>
      </c>
      <c r="B460" s="120" t="s">
        <v>695</v>
      </c>
      <c r="C460" s="120"/>
      <c r="D460" s="120"/>
      <c r="E460" s="120"/>
      <c r="F460" s="120"/>
      <c r="G460" s="120"/>
      <c r="H460" s="120"/>
      <c r="I460" s="121"/>
      <c r="J460" s="121"/>
      <c r="K460" s="121"/>
      <c r="L460" s="121"/>
      <c r="M460" s="121"/>
      <c r="N460" s="121"/>
      <c r="Q460" s="122"/>
      <c r="R460" s="133"/>
    </row>
    <row r="461" spans="1:18" x14ac:dyDescent="0.25">
      <c r="A461" s="112" t="s">
        <v>694</v>
      </c>
      <c r="B461" s="120" t="s">
        <v>696</v>
      </c>
      <c r="C461" s="120"/>
      <c r="D461" s="120"/>
      <c r="E461" s="120"/>
      <c r="F461" s="120"/>
      <c r="G461" s="120"/>
      <c r="H461" s="120"/>
      <c r="I461" s="121"/>
      <c r="J461" s="121"/>
      <c r="K461" s="121"/>
      <c r="L461" s="121"/>
      <c r="M461" s="121"/>
      <c r="N461" s="121"/>
      <c r="Q461" s="122"/>
      <c r="R461" s="133"/>
    </row>
    <row r="462" spans="1:18" x14ac:dyDescent="0.25">
      <c r="A462" s="112" t="s">
        <v>694</v>
      </c>
      <c r="B462" s="120" t="s">
        <v>697</v>
      </c>
      <c r="C462" s="120"/>
      <c r="D462" s="120"/>
      <c r="E462" s="120"/>
      <c r="F462" s="120"/>
      <c r="G462" s="120"/>
      <c r="H462" s="120"/>
      <c r="I462" s="121"/>
      <c r="J462" s="121"/>
      <c r="K462" s="121"/>
      <c r="L462" s="121"/>
      <c r="M462" s="121"/>
      <c r="N462" s="121"/>
      <c r="Q462" s="122"/>
      <c r="R462" s="133"/>
    </row>
    <row r="463" spans="1:18" x14ac:dyDescent="0.25">
      <c r="A463" s="112" t="s">
        <v>694</v>
      </c>
      <c r="B463" s="120" t="s">
        <v>698</v>
      </c>
      <c r="C463" s="120"/>
      <c r="D463" s="120"/>
      <c r="E463" s="120"/>
      <c r="F463" s="120"/>
      <c r="G463" s="120"/>
      <c r="H463" s="120"/>
      <c r="I463" s="121"/>
      <c r="J463" s="121"/>
      <c r="K463" s="121"/>
      <c r="L463" s="121"/>
      <c r="M463" s="121"/>
      <c r="N463" s="121"/>
      <c r="Q463" s="122"/>
      <c r="R463" s="133"/>
    </row>
    <row r="464" spans="1:18" x14ac:dyDescent="0.25">
      <c r="A464" s="112" t="s">
        <v>686</v>
      </c>
      <c r="B464" s="120" t="s">
        <v>699</v>
      </c>
      <c r="C464" s="120"/>
      <c r="D464" s="120"/>
      <c r="E464" s="120"/>
      <c r="F464" s="120"/>
      <c r="G464" s="120"/>
      <c r="H464" s="120"/>
      <c r="I464" s="121"/>
      <c r="J464" s="121"/>
      <c r="K464" s="121"/>
      <c r="L464" s="121"/>
      <c r="M464" s="121"/>
      <c r="N464" s="121"/>
      <c r="Q464" s="122"/>
      <c r="R464" s="133"/>
    </row>
    <row r="465" spans="1:18" x14ac:dyDescent="0.25">
      <c r="A465" s="112" t="s">
        <v>686</v>
      </c>
      <c r="B465" s="120" t="s">
        <v>666</v>
      </c>
      <c r="C465" s="120"/>
      <c r="D465" s="120"/>
      <c r="E465" s="120"/>
      <c r="F465" s="120"/>
      <c r="G465" s="120"/>
      <c r="H465" s="120"/>
      <c r="I465" s="121"/>
      <c r="J465" s="121"/>
      <c r="K465" s="121"/>
      <c r="L465" s="121"/>
      <c r="M465" s="121"/>
      <c r="N465" s="121"/>
      <c r="Q465" s="122"/>
      <c r="R465" s="133"/>
    </row>
    <row r="466" spans="1:18" x14ac:dyDescent="0.25">
      <c r="A466" s="112" t="s">
        <v>694</v>
      </c>
      <c r="B466" s="120" t="s">
        <v>583</v>
      </c>
      <c r="C466" s="120"/>
      <c r="D466" s="120"/>
      <c r="E466" s="120"/>
      <c r="F466" s="120"/>
      <c r="G466" s="120"/>
      <c r="H466" s="120"/>
      <c r="I466" s="121"/>
      <c r="J466" s="121"/>
      <c r="K466" s="121"/>
      <c r="L466" s="121"/>
      <c r="M466" s="121"/>
      <c r="N466" s="121"/>
      <c r="Q466" s="122"/>
      <c r="R466" s="133"/>
    </row>
    <row r="467" spans="1:18" x14ac:dyDescent="0.25">
      <c r="B467" s="120"/>
      <c r="C467" s="129"/>
      <c r="D467" s="129"/>
      <c r="E467" s="120"/>
      <c r="F467" s="129"/>
      <c r="G467" s="129"/>
      <c r="H467" s="129"/>
      <c r="I467" s="129"/>
      <c r="J467" s="129"/>
      <c r="K467" s="129"/>
      <c r="L467" s="129"/>
      <c r="M467" s="129"/>
      <c r="N467" s="129"/>
      <c r="Q467" s="122"/>
      <c r="R467" s="133"/>
    </row>
    <row r="468" spans="1:18" x14ac:dyDescent="0.25">
      <c r="B468" s="217" t="s">
        <v>83</v>
      </c>
      <c r="C468" s="218">
        <f t="shared" ref="C468:N468" si="93">SUM(C453:C467)</f>
        <v>0</v>
      </c>
      <c r="D468" s="218">
        <f t="shared" si="93"/>
        <v>0</v>
      </c>
      <c r="E468" s="218">
        <f t="shared" si="93"/>
        <v>0</v>
      </c>
      <c r="F468" s="218">
        <f t="shared" si="93"/>
        <v>0</v>
      </c>
      <c r="G468" s="218">
        <f t="shared" si="93"/>
        <v>0</v>
      </c>
      <c r="H468" s="218">
        <f t="shared" si="93"/>
        <v>0</v>
      </c>
      <c r="I468" s="218">
        <f t="shared" si="93"/>
        <v>0</v>
      </c>
      <c r="J468" s="218">
        <f t="shared" si="93"/>
        <v>0</v>
      </c>
      <c r="K468" s="218">
        <f t="shared" si="93"/>
        <v>0</v>
      </c>
      <c r="L468" s="218">
        <f t="shared" si="93"/>
        <v>0</v>
      </c>
      <c r="M468" s="218">
        <f t="shared" si="93"/>
        <v>0</v>
      </c>
      <c r="N468" s="218">
        <f t="shared" si="93"/>
        <v>0</v>
      </c>
      <c r="Q468" s="122"/>
      <c r="R468" s="133"/>
    </row>
    <row r="469" spans="1:18" x14ac:dyDescent="0.25">
      <c r="B469" s="206"/>
      <c r="C469" s="205"/>
      <c r="D469" s="205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Q469" s="122"/>
      <c r="R469" s="133"/>
    </row>
    <row r="470" spans="1:18" x14ac:dyDescent="0.25">
      <c r="B470" s="120" t="s">
        <v>700</v>
      </c>
      <c r="C470" s="120">
        <v>0</v>
      </c>
      <c r="D470" s="120">
        <v>0</v>
      </c>
      <c r="E470" s="120">
        <v>0</v>
      </c>
      <c r="F470" s="120">
        <v>0</v>
      </c>
      <c r="G470" s="120">
        <v>0</v>
      </c>
      <c r="H470" s="120">
        <v>0</v>
      </c>
      <c r="I470" s="120">
        <v>0</v>
      </c>
      <c r="J470" s="120">
        <v>0</v>
      </c>
      <c r="K470" s="120">
        <v>0</v>
      </c>
      <c r="L470" s="120">
        <v>0</v>
      </c>
      <c r="M470" s="120">
        <v>0</v>
      </c>
      <c r="N470" s="120">
        <v>0</v>
      </c>
      <c r="Q470" s="122"/>
      <c r="R470" s="133"/>
    </row>
    <row r="471" spans="1:18" x14ac:dyDescent="0.25">
      <c r="B471" s="120" t="s">
        <v>474</v>
      </c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Q471" s="122"/>
      <c r="R471" s="133"/>
    </row>
    <row r="472" spans="1:18" x14ac:dyDescent="0.25">
      <c r="B472" s="122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Q472" s="122"/>
      <c r="R472" s="133"/>
    </row>
    <row r="473" spans="1:18" x14ac:dyDescent="0.25">
      <c r="B473" s="120" t="s">
        <v>701</v>
      </c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Q473" s="122"/>
      <c r="R473" s="133"/>
    </row>
    <row r="474" spans="1:18" x14ac:dyDescent="0.25">
      <c r="B474" s="120" t="s">
        <v>702</v>
      </c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Q474" s="122"/>
      <c r="R474" s="133"/>
    </row>
    <row r="475" spans="1:18" x14ac:dyDescent="0.25">
      <c r="B475" s="120" t="s">
        <v>703</v>
      </c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Q475" s="122"/>
      <c r="R475" s="133"/>
    </row>
    <row r="476" spans="1:18" x14ac:dyDescent="0.25">
      <c r="B476" s="120" t="s">
        <v>704</v>
      </c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Q476" s="122"/>
      <c r="R476" s="133"/>
    </row>
    <row r="477" spans="1:18" x14ac:dyDescent="0.25"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Q477" s="122"/>
      <c r="R477" s="133"/>
    </row>
    <row r="478" spans="1:18" x14ac:dyDescent="0.25">
      <c r="B478" s="217" t="s">
        <v>83</v>
      </c>
      <c r="C478" s="219">
        <f t="shared" ref="C478:N478" si="94">SUM(C474:C477)</f>
        <v>0</v>
      </c>
      <c r="D478" s="219">
        <f t="shared" si="94"/>
        <v>0</v>
      </c>
      <c r="E478" s="219">
        <f t="shared" si="94"/>
        <v>0</v>
      </c>
      <c r="F478" s="219">
        <f t="shared" si="94"/>
        <v>0</v>
      </c>
      <c r="G478" s="219">
        <f t="shared" si="94"/>
        <v>0</v>
      </c>
      <c r="H478" s="219">
        <f t="shared" si="94"/>
        <v>0</v>
      </c>
      <c r="I478" s="219">
        <f t="shared" si="94"/>
        <v>0</v>
      </c>
      <c r="J478" s="219">
        <f t="shared" si="94"/>
        <v>0</v>
      </c>
      <c r="K478" s="219">
        <f t="shared" si="94"/>
        <v>0</v>
      </c>
      <c r="L478" s="219">
        <f t="shared" si="94"/>
        <v>0</v>
      </c>
      <c r="M478" s="219">
        <f t="shared" si="94"/>
        <v>0</v>
      </c>
      <c r="N478" s="219">
        <f t="shared" si="94"/>
        <v>0</v>
      </c>
      <c r="Q478" s="122"/>
      <c r="R478" s="133"/>
    </row>
    <row r="479" spans="1:18" x14ac:dyDescent="0.25"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Q479" s="122"/>
      <c r="R479" s="133"/>
    </row>
    <row r="480" spans="1:18" x14ac:dyDescent="0.25">
      <c r="B480" s="217" t="s">
        <v>705</v>
      </c>
      <c r="C480" s="219">
        <f t="shared" ref="C480:N480" si="95">SUM(C468+C470+C471+C478)</f>
        <v>0</v>
      </c>
      <c r="D480" s="219">
        <f t="shared" si="95"/>
        <v>0</v>
      </c>
      <c r="E480" s="219">
        <f t="shared" si="95"/>
        <v>0</v>
      </c>
      <c r="F480" s="219">
        <f t="shared" si="95"/>
        <v>0</v>
      </c>
      <c r="G480" s="219">
        <f t="shared" si="95"/>
        <v>0</v>
      </c>
      <c r="H480" s="219">
        <f t="shared" si="95"/>
        <v>0</v>
      </c>
      <c r="I480" s="219">
        <f t="shared" si="95"/>
        <v>0</v>
      </c>
      <c r="J480" s="219">
        <f t="shared" si="95"/>
        <v>0</v>
      </c>
      <c r="K480" s="219">
        <f t="shared" si="95"/>
        <v>0</v>
      </c>
      <c r="L480" s="219">
        <f t="shared" si="95"/>
        <v>0</v>
      </c>
      <c r="M480" s="219">
        <f t="shared" si="95"/>
        <v>0</v>
      </c>
      <c r="N480" s="219">
        <f t="shared" si="95"/>
        <v>0</v>
      </c>
      <c r="Q480" s="122"/>
      <c r="R480" s="133"/>
    </row>
    <row r="481" spans="1:18" x14ac:dyDescent="0.25">
      <c r="B481" s="216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Q481" s="122"/>
      <c r="R481" s="133"/>
    </row>
    <row r="482" spans="1:18" x14ac:dyDescent="0.25">
      <c r="A482" s="210" t="s">
        <v>748</v>
      </c>
      <c r="B482" s="238" t="s">
        <v>745</v>
      </c>
      <c r="C482" s="117" t="s">
        <v>444</v>
      </c>
      <c r="D482" s="117" t="s">
        <v>445</v>
      </c>
      <c r="E482" s="117" t="s">
        <v>446</v>
      </c>
      <c r="F482" s="117" t="s">
        <v>447</v>
      </c>
      <c r="G482" s="117" t="s">
        <v>448</v>
      </c>
      <c r="H482" s="117" t="s">
        <v>449</v>
      </c>
      <c r="I482" s="117" t="s">
        <v>450</v>
      </c>
      <c r="J482" s="117" t="s">
        <v>451</v>
      </c>
      <c r="K482" s="117" t="s">
        <v>452</v>
      </c>
      <c r="L482" s="117" t="s">
        <v>453</v>
      </c>
      <c r="M482" s="117" t="s">
        <v>454</v>
      </c>
      <c r="N482" s="117" t="s">
        <v>455</v>
      </c>
      <c r="Q482" s="122"/>
      <c r="R482" s="133"/>
    </row>
    <row r="483" spans="1:18" x14ac:dyDescent="0.25">
      <c r="B483" s="215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2"/>
      <c r="Q483" s="122"/>
      <c r="R483" s="133"/>
    </row>
    <row r="484" spans="1:18" x14ac:dyDescent="0.25">
      <c r="B484" s="123" t="s">
        <v>746</v>
      </c>
      <c r="C484" s="120">
        <v>0</v>
      </c>
      <c r="D484" s="120">
        <v>0</v>
      </c>
      <c r="E484" s="120">
        <f t="shared" ref="E484:P484" si="96">+SUM(E455+E456+E457+E459+E460+E461+E466+E467)</f>
        <v>0</v>
      </c>
      <c r="F484" s="120">
        <f t="shared" si="96"/>
        <v>0</v>
      </c>
      <c r="G484" s="120">
        <f t="shared" si="96"/>
        <v>0</v>
      </c>
      <c r="H484" s="120">
        <f t="shared" si="96"/>
        <v>0</v>
      </c>
      <c r="I484" s="120">
        <f t="shared" si="96"/>
        <v>0</v>
      </c>
      <c r="J484" s="120">
        <f t="shared" si="96"/>
        <v>0</v>
      </c>
      <c r="K484" s="120">
        <f t="shared" si="96"/>
        <v>0</v>
      </c>
      <c r="L484" s="120">
        <f t="shared" si="96"/>
        <v>0</v>
      </c>
      <c r="M484" s="120">
        <f t="shared" si="96"/>
        <v>0</v>
      </c>
      <c r="N484" s="120">
        <f t="shared" si="96"/>
        <v>0</v>
      </c>
      <c r="O484" s="122">
        <f t="shared" si="96"/>
        <v>0</v>
      </c>
      <c r="P484" s="122">
        <f t="shared" si="96"/>
        <v>0</v>
      </c>
      <c r="Q484" s="122"/>
      <c r="R484" s="133"/>
    </row>
    <row r="485" spans="1:18" x14ac:dyDescent="0.25">
      <c r="B485" s="216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Q485" s="122"/>
      <c r="R485" s="133"/>
    </row>
    <row r="486" spans="1:18" x14ac:dyDescent="0.25">
      <c r="A486" s="210" t="s">
        <v>773</v>
      </c>
      <c r="B486" s="128" t="s">
        <v>707</v>
      </c>
      <c r="C486" s="211"/>
      <c r="D486" s="211"/>
      <c r="E486" s="211"/>
      <c r="F486" s="211"/>
      <c r="G486" s="211"/>
      <c r="H486" s="211"/>
      <c r="I486" s="211"/>
      <c r="J486" s="211"/>
      <c r="K486" s="211"/>
      <c r="L486" s="211"/>
      <c r="M486" s="211"/>
      <c r="N486" s="211"/>
      <c r="O486" s="220"/>
      <c r="P486" s="220"/>
      <c r="Q486" s="122"/>
      <c r="R486" s="133"/>
    </row>
    <row r="487" spans="1:18" x14ac:dyDescent="0.25">
      <c r="B487" s="120" t="s">
        <v>708</v>
      </c>
      <c r="C487" s="120">
        <v>0</v>
      </c>
      <c r="D487" s="120">
        <v>0</v>
      </c>
      <c r="E487" s="120">
        <v>0</v>
      </c>
      <c r="F487" s="120">
        <v>0</v>
      </c>
      <c r="G487" s="120">
        <v>0</v>
      </c>
      <c r="H487" s="120">
        <v>0</v>
      </c>
      <c r="I487" s="120">
        <v>0</v>
      </c>
      <c r="J487" s="120">
        <v>0</v>
      </c>
      <c r="K487" s="120">
        <v>0</v>
      </c>
      <c r="L487" s="120">
        <v>0</v>
      </c>
      <c r="M487" s="120">
        <v>0</v>
      </c>
      <c r="N487" s="120">
        <v>0</v>
      </c>
      <c r="O487" s="120">
        <v>0</v>
      </c>
      <c r="P487" s="120">
        <v>0</v>
      </c>
      <c r="Q487" s="122"/>
      <c r="R487" s="133"/>
    </row>
    <row r="488" spans="1:18" x14ac:dyDescent="0.25">
      <c r="B488" s="120" t="s">
        <v>709</v>
      </c>
      <c r="C488" s="120">
        <v>0</v>
      </c>
      <c r="D488" s="120">
        <v>0</v>
      </c>
      <c r="E488" s="120">
        <v>0</v>
      </c>
      <c r="F488" s="120">
        <v>0</v>
      </c>
      <c r="G488" s="120">
        <v>0</v>
      </c>
      <c r="H488" s="120">
        <v>0</v>
      </c>
      <c r="I488" s="120">
        <v>0</v>
      </c>
      <c r="J488" s="120">
        <v>0</v>
      </c>
      <c r="K488" s="120">
        <v>0</v>
      </c>
      <c r="L488" s="120">
        <v>0</v>
      </c>
      <c r="M488" s="120">
        <v>0</v>
      </c>
      <c r="N488" s="120">
        <v>0</v>
      </c>
      <c r="O488" s="120">
        <v>0</v>
      </c>
      <c r="P488" s="120">
        <v>0</v>
      </c>
      <c r="Q488" s="122"/>
      <c r="R488" s="133"/>
    </row>
    <row r="489" spans="1:18" x14ac:dyDescent="0.25">
      <c r="B489" s="120" t="s">
        <v>710</v>
      </c>
      <c r="C489" s="120">
        <v>0</v>
      </c>
      <c r="D489" s="120">
        <v>0</v>
      </c>
      <c r="E489" s="120">
        <v>0</v>
      </c>
      <c r="F489" s="120">
        <v>0</v>
      </c>
      <c r="G489" s="120">
        <v>0</v>
      </c>
      <c r="H489" s="120">
        <v>0</v>
      </c>
      <c r="I489" s="120">
        <v>0</v>
      </c>
      <c r="J489" s="120">
        <v>0</v>
      </c>
      <c r="K489" s="120">
        <v>0</v>
      </c>
      <c r="L489" s="120">
        <v>0</v>
      </c>
      <c r="M489" s="120">
        <v>0</v>
      </c>
      <c r="N489" s="120">
        <v>0</v>
      </c>
      <c r="O489" s="120">
        <v>0</v>
      </c>
      <c r="P489" s="120">
        <v>0</v>
      </c>
      <c r="Q489" s="122"/>
      <c r="R489" s="133"/>
    </row>
    <row r="490" spans="1:18" x14ac:dyDescent="0.25">
      <c r="B490" s="215" t="s">
        <v>83</v>
      </c>
      <c r="C490" s="120">
        <f t="shared" ref="C490:P490" si="97">SUM(C487:C489)</f>
        <v>0</v>
      </c>
      <c r="D490" s="120">
        <f t="shared" si="97"/>
        <v>0</v>
      </c>
      <c r="E490" s="120">
        <f t="shared" si="97"/>
        <v>0</v>
      </c>
      <c r="F490" s="120">
        <f t="shared" si="97"/>
        <v>0</v>
      </c>
      <c r="G490" s="120">
        <f t="shared" si="97"/>
        <v>0</v>
      </c>
      <c r="H490" s="120">
        <f t="shared" si="97"/>
        <v>0</v>
      </c>
      <c r="I490" s="120">
        <f t="shared" si="97"/>
        <v>0</v>
      </c>
      <c r="J490" s="120">
        <f t="shared" si="97"/>
        <v>0</v>
      </c>
      <c r="K490" s="120">
        <f t="shared" si="97"/>
        <v>0</v>
      </c>
      <c r="L490" s="120">
        <f t="shared" si="97"/>
        <v>0</v>
      </c>
      <c r="M490" s="120">
        <f t="shared" si="97"/>
        <v>0</v>
      </c>
      <c r="N490" s="120">
        <f t="shared" si="97"/>
        <v>0</v>
      </c>
      <c r="O490" s="120">
        <f t="shared" si="97"/>
        <v>0</v>
      </c>
      <c r="P490" s="120">
        <f t="shared" si="97"/>
        <v>0</v>
      </c>
      <c r="Q490" s="122"/>
      <c r="R490" s="133"/>
    </row>
    <row r="491" spans="1:18" x14ac:dyDescent="0.25">
      <c r="A491" s="195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40"/>
      <c r="R491" s="221"/>
    </row>
    <row r="492" spans="1:18" x14ac:dyDescent="0.25">
      <c r="A492" s="210" t="s">
        <v>780</v>
      </c>
      <c r="B492" s="128" t="s">
        <v>712</v>
      </c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2"/>
      <c r="P492" s="142"/>
      <c r="Q492" s="143"/>
      <c r="R492" s="143"/>
    </row>
    <row r="493" spans="1:18" x14ac:dyDescent="0.25">
      <c r="B493" s="120" t="s">
        <v>713</v>
      </c>
      <c r="C493" s="222">
        <v>0</v>
      </c>
      <c r="D493" s="222">
        <v>0</v>
      </c>
      <c r="E493" s="222">
        <v>0</v>
      </c>
      <c r="F493" s="222">
        <v>0</v>
      </c>
      <c r="G493" s="222">
        <v>0</v>
      </c>
      <c r="H493" s="222">
        <v>0</v>
      </c>
      <c r="I493" s="222">
        <v>0</v>
      </c>
      <c r="J493" s="222">
        <v>0</v>
      </c>
      <c r="K493" s="222">
        <v>0</v>
      </c>
      <c r="L493" s="222">
        <v>0</v>
      </c>
      <c r="M493" s="222">
        <v>0</v>
      </c>
      <c r="N493" s="222">
        <v>0</v>
      </c>
      <c r="O493" s="121"/>
      <c r="P493" s="121"/>
      <c r="Q493" s="120"/>
      <c r="R493" s="152"/>
    </row>
    <row r="494" spans="1:18" x14ac:dyDescent="0.25">
      <c r="B494" s="120" t="s">
        <v>714</v>
      </c>
      <c r="C494" s="222">
        <v>0</v>
      </c>
      <c r="D494" s="222">
        <v>0</v>
      </c>
      <c r="E494" s="222">
        <v>0</v>
      </c>
      <c r="F494" s="222">
        <v>0</v>
      </c>
      <c r="G494" s="222">
        <v>0</v>
      </c>
      <c r="H494" s="222">
        <v>0</v>
      </c>
      <c r="I494" s="222">
        <v>0</v>
      </c>
      <c r="J494" s="222">
        <v>0</v>
      </c>
      <c r="K494" s="222">
        <v>0</v>
      </c>
      <c r="L494" s="222">
        <v>0</v>
      </c>
      <c r="M494" s="222">
        <v>0</v>
      </c>
      <c r="N494" s="222">
        <v>0</v>
      </c>
      <c r="O494" s="121"/>
      <c r="P494" s="121"/>
      <c r="Q494" s="120"/>
      <c r="R494" s="152"/>
    </row>
    <row r="495" spans="1:18" x14ac:dyDescent="0.25">
      <c r="B495" s="120" t="s">
        <v>715</v>
      </c>
      <c r="C495" s="222"/>
      <c r="D495" s="222"/>
      <c r="E495" s="222"/>
      <c r="F495" s="222"/>
      <c r="G495" s="222"/>
      <c r="H495" s="222"/>
      <c r="I495" s="222"/>
      <c r="J495" s="222"/>
      <c r="K495" s="222"/>
      <c r="L495" s="222"/>
      <c r="M495" s="222"/>
      <c r="N495" s="222"/>
      <c r="O495" s="121"/>
      <c r="P495" s="121"/>
      <c r="Q495" s="120"/>
      <c r="R495" s="152"/>
    </row>
    <row r="496" spans="1:18" x14ac:dyDescent="0.25">
      <c r="B496" s="120" t="s">
        <v>716</v>
      </c>
      <c r="C496" s="222">
        <v>0</v>
      </c>
      <c r="D496" s="222">
        <v>0</v>
      </c>
      <c r="E496" s="222">
        <v>0</v>
      </c>
      <c r="F496" s="222">
        <v>0</v>
      </c>
      <c r="G496" s="222">
        <v>0</v>
      </c>
      <c r="H496" s="222">
        <v>0</v>
      </c>
      <c r="I496" s="222">
        <v>0</v>
      </c>
      <c r="J496" s="222">
        <v>0</v>
      </c>
      <c r="K496" s="222">
        <v>0</v>
      </c>
      <c r="L496" s="222">
        <v>0</v>
      </c>
      <c r="M496" s="222">
        <v>0</v>
      </c>
      <c r="N496" s="222">
        <v>0</v>
      </c>
      <c r="O496" s="121"/>
      <c r="P496" s="121"/>
      <c r="Q496" s="120"/>
      <c r="R496" s="152"/>
    </row>
    <row r="497" spans="1:18" x14ac:dyDescent="0.25">
      <c r="B497" s="120" t="s">
        <v>717</v>
      </c>
      <c r="C497" s="222">
        <v>0</v>
      </c>
      <c r="D497" s="222">
        <v>0</v>
      </c>
      <c r="E497" s="222">
        <v>0</v>
      </c>
      <c r="F497" s="222">
        <v>0</v>
      </c>
      <c r="G497" s="222">
        <v>0</v>
      </c>
      <c r="H497" s="222">
        <v>0</v>
      </c>
      <c r="I497" s="222">
        <v>0</v>
      </c>
      <c r="J497" s="222">
        <v>0</v>
      </c>
      <c r="K497" s="222">
        <v>0</v>
      </c>
      <c r="L497" s="222">
        <v>0</v>
      </c>
      <c r="M497" s="222">
        <v>0</v>
      </c>
      <c r="N497" s="222">
        <v>0</v>
      </c>
      <c r="O497" s="121"/>
      <c r="P497" s="121"/>
      <c r="Q497" s="120"/>
      <c r="R497" s="152"/>
    </row>
    <row r="498" spans="1:18" x14ac:dyDescent="0.25">
      <c r="B498" s="120" t="s">
        <v>718</v>
      </c>
      <c r="C498" s="222"/>
      <c r="D498" s="222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121"/>
      <c r="P498" s="121"/>
      <c r="Q498" s="120"/>
      <c r="R498" s="152"/>
    </row>
    <row r="499" spans="1:18" x14ac:dyDescent="0.25">
      <c r="B499" s="120" t="s">
        <v>719</v>
      </c>
      <c r="C499" s="222">
        <v>0</v>
      </c>
      <c r="D499" s="222">
        <v>0</v>
      </c>
      <c r="E499" s="222">
        <v>0</v>
      </c>
      <c r="F499" s="222">
        <v>0</v>
      </c>
      <c r="G499" s="222">
        <v>0</v>
      </c>
      <c r="H499" s="222">
        <v>0</v>
      </c>
      <c r="I499" s="222">
        <v>0</v>
      </c>
      <c r="J499" s="222">
        <v>0</v>
      </c>
      <c r="K499" s="222">
        <v>0</v>
      </c>
      <c r="L499" s="222">
        <v>0</v>
      </c>
      <c r="M499" s="222">
        <v>0</v>
      </c>
      <c r="N499" s="222">
        <v>0</v>
      </c>
      <c r="O499" s="121"/>
      <c r="P499" s="121"/>
      <c r="Q499" s="120"/>
      <c r="R499" s="152"/>
    </row>
    <row r="500" spans="1:18" x14ac:dyDescent="0.25">
      <c r="B500" s="120" t="s">
        <v>720</v>
      </c>
      <c r="C500" s="222">
        <f>SUM(C453+C454+C455+C457+C458+C459+C464+C465)</f>
        <v>0</v>
      </c>
      <c r="D500" s="222">
        <f t="shared" ref="D500:N500" si="98">SUM(D453+D454+D455+D457+D458+D459+D464+D465)</f>
        <v>0</v>
      </c>
      <c r="E500" s="222">
        <f t="shared" si="98"/>
        <v>0</v>
      </c>
      <c r="F500" s="222">
        <f t="shared" si="98"/>
        <v>0</v>
      </c>
      <c r="G500" s="222">
        <f t="shared" si="98"/>
        <v>0</v>
      </c>
      <c r="H500" s="222">
        <f t="shared" si="98"/>
        <v>0</v>
      </c>
      <c r="I500" s="222">
        <f t="shared" si="98"/>
        <v>0</v>
      </c>
      <c r="J500" s="222">
        <f t="shared" si="98"/>
        <v>0</v>
      </c>
      <c r="K500" s="222">
        <f t="shared" si="98"/>
        <v>0</v>
      </c>
      <c r="L500" s="222">
        <f t="shared" si="98"/>
        <v>0</v>
      </c>
      <c r="M500" s="222">
        <f t="shared" si="98"/>
        <v>0</v>
      </c>
      <c r="N500" s="222">
        <f t="shared" si="98"/>
        <v>0</v>
      </c>
      <c r="O500" s="129">
        <v>57</v>
      </c>
      <c r="P500" s="129">
        <v>56</v>
      </c>
      <c r="Q500" s="120"/>
      <c r="R500" s="120"/>
    </row>
    <row r="501" spans="1:18" x14ac:dyDescent="0.25">
      <c r="B501" s="120" t="s">
        <v>721</v>
      </c>
      <c r="C501" s="222">
        <f>C490</f>
        <v>0</v>
      </c>
      <c r="D501" s="222">
        <f t="shared" ref="D501:N501" si="99">D490</f>
        <v>0</v>
      </c>
      <c r="E501" s="222">
        <f t="shared" si="99"/>
        <v>0</v>
      </c>
      <c r="F501" s="222">
        <f t="shared" si="99"/>
        <v>0</v>
      </c>
      <c r="G501" s="222">
        <f t="shared" si="99"/>
        <v>0</v>
      </c>
      <c r="H501" s="222">
        <f t="shared" si="99"/>
        <v>0</v>
      </c>
      <c r="I501" s="222">
        <f t="shared" si="99"/>
        <v>0</v>
      </c>
      <c r="J501" s="222">
        <f t="shared" si="99"/>
        <v>0</v>
      </c>
      <c r="K501" s="222">
        <f t="shared" si="99"/>
        <v>0</v>
      </c>
      <c r="L501" s="222">
        <f t="shared" si="99"/>
        <v>0</v>
      </c>
      <c r="M501" s="222">
        <f t="shared" si="99"/>
        <v>0</v>
      </c>
      <c r="N501" s="222">
        <f t="shared" si="99"/>
        <v>0</v>
      </c>
      <c r="O501" s="129">
        <v>134</v>
      </c>
      <c r="P501" s="129">
        <v>137</v>
      </c>
      <c r="Q501" s="120"/>
      <c r="R501" s="120"/>
    </row>
    <row r="502" spans="1:18" x14ac:dyDescent="0.25">
      <c r="B502" s="120" t="s">
        <v>722</v>
      </c>
      <c r="C502" s="222">
        <f>SUM(C460+C461+C462+C463)</f>
        <v>0</v>
      </c>
      <c r="D502" s="222">
        <f t="shared" ref="D502:N502" si="100">SUM(D460+D461+D462+D463)</f>
        <v>0</v>
      </c>
      <c r="E502" s="222">
        <f t="shared" si="100"/>
        <v>0</v>
      </c>
      <c r="F502" s="222">
        <f t="shared" si="100"/>
        <v>0</v>
      </c>
      <c r="G502" s="222">
        <f t="shared" si="100"/>
        <v>0</v>
      </c>
      <c r="H502" s="222">
        <f t="shared" si="100"/>
        <v>0</v>
      </c>
      <c r="I502" s="222">
        <f t="shared" si="100"/>
        <v>0</v>
      </c>
      <c r="J502" s="222">
        <f t="shared" si="100"/>
        <v>0</v>
      </c>
      <c r="K502" s="222">
        <f t="shared" si="100"/>
        <v>0</v>
      </c>
      <c r="L502" s="222">
        <f t="shared" si="100"/>
        <v>0</v>
      </c>
      <c r="M502" s="222">
        <f t="shared" si="100"/>
        <v>0</v>
      </c>
      <c r="N502" s="222">
        <f t="shared" si="100"/>
        <v>0</v>
      </c>
      <c r="O502" s="129">
        <v>43</v>
      </c>
      <c r="P502" s="129">
        <v>43</v>
      </c>
      <c r="Q502" s="120"/>
      <c r="R502" s="120"/>
    </row>
    <row r="503" spans="1:18" x14ac:dyDescent="0.25">
      <c r="B503" s="120" t="s">
        <v>723</v>
      </c>
      <c r="C503" s="222">
        <f>SUM(C466)</f>
        <v>0</v>
      </c>
      <c r="D503" s="222">
        <f t="shared" ref="D503:N503" si="101">SUM(D466)</f>
        <v>0</v>
      </c>
      <c r="E503" s="222">
        <f t="shared" si="101"/>
        <v>0</v>
      </c>
      <c r="F503" s="222">
        <f t="shared" si="101"/>
        <v>0</v>
      </c>
      <c r="G503" s="222">
        <f t="shared" si="101"/>
        <v>0</v>
      </c>
      <c r="H503" s="222">
        <f t="shared" si="101"/>
        <v>0</v>
      </c>
      <c r="I503" s="222">
        <f t="shared" si="101"/>
        <v>0</v>
      </c>
      <c r="J503" s="222">
        <f t="shared" si="101"/>
        <v>0</v>
      </c>
      <c r="K503" s="222">
        <f t="shared" si="101"/>
        <v>0</v>
      </c>
      <c r="L503" s="222">
        <f t="shared" si="101"/>
        <v>0</v>
      </c>
      <c r="M503" s="222">
        <f t="shared" si="101"/>
        <v>0</v>
      </c>
      <c r="N503" s="222">
        <f t="shared" si="101"/>
        <v>0</v>
      </c>
      <c r="O503" s="129">
        <v>12</v>
      </c>
      <c r="P503" s="129">
        <v>12</v>
      </c>
      <c r="Q503" s="120"/>
      <c r="R503" s="120"/>
    </row>
    <row r="504" spans="1:18" x14ac:dyDescent="0.25">
      <c r="B504" s="120" t="s">
        <v>724</v>
      </c>
      <c r="C504" s="223" t="e">
        <f t="shared" ref="C504:N504" si="102">C500/C468</f>
        <v>#DIV/0!</v>
      </c>
      <c r="D504" s="223" t="e">
        <f t="shared" si="102"/>
        <v>#DIV/0!</v>
      </c>
      <c r="E504" s="223" t="e">
        <f t="shared" si="102"/>
        <v>#DIV/0!</v>
      </c>
      <c r="F504" s="223" t="e">
        <f t="shared" si="102"/>
        <v>#DIV/0!</v>
      </c>
      <c r="G504" s="223" t="e">
        <f t="shared" si="102"/>
        <v>#DIV/0!</v>
      </c>
      <c r="H504" s="223" t="e">
        <f t="shared" si="102"/>
        <v>#DIV/0!</v>
      </c>
      <c r="I504" s="223" t="e">
        <f t="shared" si="102"/>
        <v>#DIV/0!</v>
      </c>
      <c r="J504" s="223" t="e">
        <f t="shared" si="102"/>
        <v>#DIV/0!</v>
      </c>
      <c r="K504" s="223" t="e">
        <f t="shared" si="102"/>
        <v>#DIV/0!</v>
      </c>
      <c r="L504" s="223" t="e">
        <f t="shared" si="102"/>
        <v>#DIV/0!</v>
      </c>
      <c r="M504" s="223" t="e">
        <f t="shared" si="102"/>
        <v>#DIV/0!</v>
      </c>
      <c r="N504" s="223" t="e">
        <f t="shared" si="102"/>
        <v>#DIV/0!</v>
      </c>
      <c r="O504" s="144" t="e">
        <f>O500/#REF!</f>
        <v>#REF!</v>
      </c>
      <c r="P504" s="144" t="e">
        <f>P500/#REF!</f>
        <v>#REF!</v>
      </c>
      <c r="Q504" s="120"/>
      <c r="R504" s="120"/>
    </row>
    <row r="505" spans="1:18" x14ac:dyDescent="0.25">
      <c r="B505" s="120" t="s">
        <v>725</v>
      </c>
      <c r="C505" s="223" t="e">
        <f t="shared" ref="C505:P505" si="103">C501/C468</f>
        <v>#DIV/0!</v>
      </c>
      <c r="D505" s="223" t="e">
        <f t="shared" si="103"/>
        <v>#DIV/0!</v>
      </c>
      <c r="E505" s="223" t="e">
        <f t="shared" si="103"/>
        <v>#DIV/0!</v>
      </c>
      <c r="F505" s="223" t="e">
        <f t="shared" si="103"/>
        <v>#DIV/0!</v>
      </c>
      <c r="G505" s="223" t="e">
        <f t="shared" si="103"/>
        <v>#DIV/0!</v>
      </c>
      <c r="H505" s="223" t="e">
        <f t="shared" si="103"/>
        <v>#DIV/0!</v>
      </c>
      <c r="I505" s="223" t="e">
        <f t="shared" si="103"/>
        <v>#DIV/0!</v>
      </c>
      <c r="J505" s="223" t="e">
        <f t="shared" si="103"/>
        <v>#DIV/0!</v>
      </c>
      <c r="K505" s="223" t="e">
        <f t="shared" si="103"/>
        <v>#DIV/0!</v>
      </c>
      <c r="L505" s="223" t="e">
        <f t="shared" si="103"/>
        <v>#DIV/0!</v>
      </c>
      <c r="M505" s="223" t="e">
        <f t="shared" si="103"/>
        <v>#DIV/0!</v>
      </c>
      <c r="N505" s="223" t="e">
        <f t="shared" si="103"/>
        <v>#DIV/0!</v>
      </c>
      <c r="O505" s="223" t="e">
        <f t="shared" si="103"/>
        <v>#DIV/0!</v>
      </c>
      <c r="P505" s="223" t="e">
        <f t="shared" si="103"/>
        <v>#DIV/0!</v>
      </c>
      <c r="Q505" s="120"/>
      <c r="R505" s="120"/>
    </row>
    <row r="506" spans="1:18" x14ac:dyDescent="0.25">
      <c r="B506" s="120" t="s">
        <v>726</v>
      </c>
      <c r="C506" s="223" t="e">
        <f t="shared" ref="C506:P506" si="104">C502/C468</f>
        <v>#DIV/0!</v>
      </c>
      <c r="D506" s="223" t="e">
        <f t="shared" si="104"/>
        <v>#DIV/0!</v>
      </c>
      <c r="E506" s="223" t="e">
        <f t="shared" si="104"/>
        <v>#DIV/0!</v>
      </c>
      <c r="F506" s="223" t="e">
        <f t="shared" si="104"/>
        <v>#DIV/0!</v>
      </c>
      <c r="G506" s="223" t="e">
        <f t="shared" si="104"/>
        <v>#DIV/0!</v>
      </c>
      <c r="H506" s="223" t="e">
        <f t="shared" si="104"/>
        <v>#DIV/0!</v>
      </c>
      <c r="I506" s="223" t="e">
        <f t="shared" si="104"/>
        <v>#DIV/0!</v>
      </c>
      <c r="J506" s="223" t="e">
        <f t="shared" si="104"/>
        <v>#DIV/0!</v>
      </c>
      <c r="K506" s="223" t="e">
        <f t="shared" si="104"/>
        <v>#DIV/0!</v>
      </c>
      <c r="L506" s="223" t="e">
        <f t="shared" si="104"/>
        <v>#DIV/0!</v>
      </c>
      <c r="M506" s="223" t="e">
        <f t="shared" si="104"/>
        <v>#DIV/0!</v>
      </c>
      <c r="N506" s="223" t="e">
        <f t="shared" si="104"/>
        <v>#DIV/0!</v>
      </c>
      <c r="O506" s="223" t="e">
        <f t="shared" si="104"/>
        <v>#DIV/0!</v>
      </c>
      <c r="P506" s="223" t="e">
        <f t="shared" si="104"/>
        <v>#DIV/0!</v>
      </c>
      <c r="Q506" s="120"/>
      <c r="R506" s="120"/>
    </row>
    <row r="507" spans="1:18" x14ac:dyDescent="0.25">
      <c r="B507" s="120" t="s">
        <v>727</v>
      </c>
      <c r="C507" s="223" t="e">
        <f t="shared" ref="C507:N507" si="105">C503/C468</f>
        <v>#DIV/0!</v>
      </c>
      <c r="D507" s="223" t="e">
        <f t="shared" si="105"/>
        <v>#DIV/0!</v>
      </c>
      <c r="E507" s="223" t="e">
        <f t="shared" si="105"/>
        <v>#DIV/0!</v>
      </c>
      <c r="F507" s="223" t="e">
        <f t="shared" si="105"/>
        <v>#DIV/0!</v>
      </c>
      <c r="G507" s="223" t="e">
        <f t="shared" si="105"/>
        <v>#DIV/0!</v>
      </c>
      <c r="H507" s="223" t="e">
        <f t="shared" si="105"/>
        <v>#DIV/0!</v>
      </c>
      <c r="I507" s="223" t="e">
        <f t="shared" si="105"/>
        <v>#DIV/0!</v>
      </c>
      <c r="J507" s="223" t="e">
        <f t="shared" si="105"/>
        <v>#DIV/0!</v>
      </c>
      <c r="K507" s="223" t="e">
        <f t="shared" si="105"/>
        <v>#DIV/0!</v>
      </c>
      <c r="L507" s="223" t="e">
        <f t="shared" si="105"/>
        <v>#DIV/0!</v>
      </c>
      <c r="M507" s="223" t="e">
        <f t="shared" si="105"/>
        <v>#DIV/0!</v>
      </c>
      <c r="N507" s="223" t="e">
        <f t="shared" si="105"/>
        <v>#DIV/0!</v>
      </c>
      <c r="O507" s="144" t="e">
        <f>O503/#REF!</f>
        <v>#REF!</v>
      </c>
      <c r="P507" s="144" t="e">
        <f>P503/#REF!</f>
        <v>#REF!</v>
      </c>
      <c r="Q507" s="120"/>
      <c r="R507" s="120"/>
    </row>
    <row r="508" spans="1:18" x14ac:dyDescent="0.25">
      <c r="B508" s="120" t="s">
        <v>728</v>
      </c>
      <c r="C508" s="224" t="e">
        <f t="shared" ref="C508:N508" si="106">(((C493+C494)/2)/C468)*100</f>
        <v>#DIV/0!</v>
      </c>
      <c r="D508" s="224" t="e">
        <f t="shared" si="106"/>
        <v>#DIV/0!</v>
      </c>
      <c r="E508" s="224" t="e">
        <f t="shared" si="106"/>
        <v>#DIV/0!</v>
      </c>
      <c r="F508" s="224" t="e">
        <f t="shared" si="106"/>
        <v>#DIV/0!</v>
      </c>
      <c r="G508" s="224" t="e">
        <f t="shared" si="106"/>
        <v>#DIV/0!</v>
      </c>
      <c r="H508" s="224" t="e">
        <f t="shared" si="106"/>
        <v>#DIV/0!</v>
      </c>
      <c r="I508" s="224" t="e">
        <f t="shared" si="106"/>
        <v>#DIV/0!</v>
      </c>
      <c r="J508" s="224" t="e">
        <f t="shared" si="106"/>
        <v>#DIV/0!</v>
      </c>
      <c r="K508" s="224" t="e">
        <f t="shared" si="106"/>
        <v>#DIV/0!</v>
      </c>
      <c r="L508" s="224" t="e">
        <f t="shared" si="106"/>
        <v>#DIV/0!</v>
      </c>
      <c r="M508" s="224" t="e">
        <f t="shared" si="106"/>
        <v>#DIV/0!</v>
      </c>
      <c r="N508" s="224" t="e">
        <f t="shared" si="106"/>
        <v>#DIV/0!</v>
      </c>
      <c r="O508" s="152" t="e">
        <f>(((O493+O494)/2)/#REF!)*100</f>
        <v>#REF!</v>
      </c>
      <c r="P508" s="152" t="e">
        <f>(((P493+P494)/2)/#REF!)*100</f>
        <v>#REF!</v>
      </c>
      <c r="Q508" s="120"/>
      <c r="R508" s="120"/>
    </row>
    <row r="509" spans="1:18" x14ac:dyDescent="0.25">
      <c r="B509" s="120" t="s">
        <v>729</v>
      </c>
      <c r="C509" s="223" t="e">
        <f t="shared" ref="C509:N509" si="107">(C497/(C468*C2))</f>
        <v>#DIV/0!</v>
      </c>
      <c r="D509" s="223" t="e">
        <f t="shared" si="107"/>
        <v>#DIV/0!</v>
      </c>
      <c r="E509" s="223" t="e">
        <f t="shared" si="107"/>
        <v>#DIV/0!</v>
      </c>
      <c r="F509" s="223" t="e">
        <f t="shared" si="107"/>
        <v>#DIV/0!</v>
      </c>
      <c r="G509" s="223" t="e">
        <f t="shared" si="107"/>
        <v>#DIV/0!</v>
      </c>
      <c r="H509" s="223" t="e">
        <f t="shared" si="107"/>
        <v>#DIV/0!</v>
      </c>
      <c r="I509" s="223" t="e">
        <f t="shared" si="107"/>
        <v>#DIV/0!</v>
      </c>
      <c r="J509" s="223" t="e">
        <f t="shared" si="107"/>
        <v>#DIV/0!</v>
      </c>
      <c r="K509" s="223" t="e">
        <f t="shared" si="107"/>
        <v>#DIV/0!</v>
      </c>
      <c r="L509" s="223" t="e">
        <f t="shared" si="107"/>
        <v>#DIV/0!</v>
      </c>
      <c r="M509" s="223" t="e">
        <f t="shared" si="107"/>
        <v>#DIV/0!</v>
      </c>
      <c r="N509" s="223" t="e">
        <f t="shared" si="107"/>
        <v>#DIV/0!</v>
      </c>
      <c r="O509" s="223">
        <f>(O497/(45*30))</f>
        <v>0</v>
      </c>
      <c r="P509" s="223">
        <f>(P497/(45*30))</f>
        <v>0</v>
      </c>
      <c r="Q509" s="120"/>
      <c r="R509" s="120"/>
    </row>
    <row r="510" spans="1:18" x14ac:dyDescent="0.25">
      <c r="B510" s="120" t="s">
        <v>730</v>
      </c>
      <c r="C510" s="224" t="e">
        <f t="shared" ref="C510:N510" si="108">C468/C54</f>
        <v>#DIV/0!</v>
      </c>
      <c r="D510" s="224" t="e">
        <f t="shared" si="108"/>
        <v>#DIV/0!</v>
      </c>
      <c r="E510" s="224" t="e">
        <f t="shared" si="108"/>
        <v>#DIV/0!</v>
      </c>
      <c r="F510" s="224" t="e">
        <f t="shared" si="108"/>
        <v>#DIV/0!</v>
      </c>
      <c r="G510" s="224" t="e">
        <f t="shared" si="108"/>
        <v>#DIV/0!</v>
      </c>
      <c r="H510" s="224" t="e">
        <f t="shared" si="108"/>
        <v>#DIV/0!</v>
      </c>
      <c r="I510" s="224" t="e">
        <f t="shared" si="108"/>
        <v>#DIV/0!</v>
      </c>
      <c r="J510" s="224" t="e">
        <f t="shared" si="108"/>
        <v>#DIV/0!</v>
      </c>
      <c r="K510" s="224" t="e">
        <f t="shared" si="108"/>
        <v>#DIV/0!</v>
      </c>
      <c r="L510" s="224" t="e">
        <f t="shared" si="108"/>
        <v>#DIV/0!</v>
      </c>
      <c r="M510" s="224" t="e">
        <f t="shared" si="108"/>
        <v>#DIV/0!</v>
      </c>
      <c r="N510" s="224" t="e">
        <f t="shared" si="108"/>
        <v>#DIV/0!</v>
      </c>
      <c r="O510" s="137" t="e">
        <f>#REF!/O54</f>
        <v>#REF!</v>
      </c>
      <c r="P510" s="137" t="e">
        <f>#REF!/P54</f>
        <v>#REF!</v>
      </c>
      <c r="Q510" s="120"/>
      <c r="R510" s="120"/>
    </row>
    <row r="511" spans="1:18" x14ac:dyDescent="0.25">
      <c r="A511" s="195"/>
      <c r="Q511" s="115"/>
      <c r="R511" s="115"/>
    </row>
  </sheetData>
  <phoneticPr fontId="0" type="noConversion"/>
  <pageMargins left="0.31496062992125984" right="0" top="0.27559055118110237" bottom="0.19685039370078741" header="0.19685039370078741" footer="0.19685039370078741"/>
  <pageSetup paperSize="9" scale="64" orientation="landscape" horizontalDpi="300" verticalDpi="300" r:id="rId1"/>
  <headerFooter alignWithMargins="0"/>
  <rowBreaks count="12" manualBreakCount="12">
    <brk id="36" max="16383" man="1"/>
    <brk id="73" max="16383" man="1"/>
    <brk id="107" max="16383" man="1"/>
    <brk id="144" max="17" man="1"/>
    <brk id="188" max="16383" man="1"/>
    <brk id="224" max="16383" man="1"/>
    <brk id="257" max="16383" man="1"/>
    <brk id="299" max="16383" man="1"/>
    <brk id="338" max="16383" man="1"/>
    <brk id="377" max="16383" man="1"/>
    <brk id="422" max="17" man="1"/>
    <brk id="481" max="17" man="1"/>
  </rowBreaks>
  <colBreaks count="1" manualBreakCount="1">
    <brk id="1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sqref="A1:M1"/>
    </sheetView>
  </sheetViews>
  <sheetFormatPr defaultRowHeight="12.75" x14ac:dyDescent="0.2"/>
  <cols>
    <col min="1" max="1" width="28.42578125" customWidth="1"/>
    <col min="2" max="13" width="15.7109375" customWidth="1"/>
    <col min="14" max="14" width="14" customWidth="1"/>
    <col min="15" max="15" width="15.5703125" customWidth="1"/>
    <col min="16" max="16" width="14.28515625" customWidth="1"/>
  </cols>
  <sheetData>
    <row r="1" spans="1:13" ht="21" thickBot="1" x14ac:dyDescent="0.35">
      <c r="A1" s="495" t="s">
        <v>817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7"/>
    </row>
    <row r="7" spans="1:13" ht="15" x14ac:dyDescent="0.25">
      <c r="A7" s="128" t="s">
        <v>591</v>
      </c>
      <c r="B7" s="117" t="s">
        <v>444</v>
      </c>
      <c r="C7" s="117" t="s">
        <v>445</v>
      </c>
      <c r="D7" s="117" t="s">
        <v>446</v>
      </c>
      <c r="E7" s="117" t="s">
        <v>447</v>
      </c>
      <c r="F7" s="117" t="s">
        <v>448</v>
      </c>
      <c r="G7" s="117" t="s">
        <v>449</v>
      </c>
      <c r="H7" s="117" t="s">
        <v>450</v>
      </c>
      <c r="I7" s="117" t="s">
        <v>451</v>
      </c>
      <c r="J7" s="117" t="s">
        <v>452</v>
      </c>
      <c r="K7" s="117" t="s">
        <v>453</v>
      </c>
      <c r="L7" s="117" t="s">
        <v>454</v>
      </c>
      <c r="M7" s="117" t="s">
        <v>455</v>
      </c>
    </row>
    <row r="8" spans="1:13" x14ac:dyDescent="0.2">
      <c r="A8" s="120" t="s">
        <v>592</v>
      </c>
      <c r="B8" s="120">
        <v>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</row>
    <row r="9" spans="1:13" x14ac:dyDescent="0.2">
      <c r="A9" s="120" t="s">
        <v>593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</row>
    <row r="10" spans="1:13" x14ac:dyDescent="0.2">
      <c r="A10" s="120" t="s">
        <v>594</v>
      </c>
      <c r="B10" s="120">
        <v>0</v>
      </c>
      <c r="C10" s="120">
        <v>0</v>
      </c>
      <c r="D10" s="120">
        <v>0</v>
      </c>
      <c r="E10" s="120">
        <v>0</v>
      </c>
      <c r="F10" s="120">
        <v>0</v>
      </c>
      <c r="G10" s="120">
        <v>0</v>
      </c>
      <c r="H10" s="120">
        <v>0</v>
      </c>
      <c r="I10" s="120">
        <v>0</v>
      </c>
      <c r="J10" s="120">
        <v>0</v>
      </c>
      <c r="K10" s="120">
        <v>0</v>
      </c>
      <c r="L10" s="120">
        <v>0</v>
      </c>
      <c r="M10" s="120">
        <v>0</v>
      </c>
    </row>
    <row r="11" spans="1:13" x14ac:dyDescent="0.2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</row>
    <row r="12" spans="1:13" ht="15" x14ac:dyDescent="0.25">
      <c r="A12" s="125" t="s">
        <v>83</v>
      </c>
      <c r="B12" s="126">
        <f t="shared" ref="B12:M12" si="0">SUM(B8:B10)</f>
        <v>0</v>
      </c>
      <c r="C12" s="126">
        <f t="shared" si="0"/>
        <v>0</v>
      </c>
      <c r="D12" s="126">
        <f t="shared" si="0"/>
        <v>0</v>
      </c>
      <c r="E12" s="126">
        <f t="shared" si="0"/>
        <v>0</v>
      </c>
      <c r="F12" s="126">
        <f t="shared" si="0"/>
        <v>0</v>
      </c>
      <c r="G12" s="126">
        <f t="shared" si="0"/>
        <v>0</v>
      </c>
      <c r="H12" s="126">
        <f t="shared" si="0"/>
        <v>0</v>
      </c>
      <c r="I12" s="126">
        <f t="shared" si="0"/>
        <v>0</v>
      </c>
      <c r="J12" s="126">
        <f t="shared" si="0"/>
        <v>0</v>
      </c>
      <c r="K12" s="126">
        <f t="shared" si="0"/>
        <v>0</v>
      </c>
      <c r="L12" s="126">
        <f t="shared" si="0"/>
        <v>0</v>
      </c>
      <c r="M12" s="126">
        <f t="shared" si="0"/>
        <v>0</v>
      </c>
    </row>
    <row r="13" spans="1:13" x14ac:dyDescent="0.2"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</row>
    <row r="14" spans="1:13" ht="15" x14ac:dyDescent="0.25">
      <c r="A14" s="128" t="s">
        <v>596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</row>
    <row r="15" spans="1:13" x14ac:dyDescent="0.2">
      <c r="A15" s="120" t="s">
        <v>597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</row>
    <row r="16" spans="1:13" x14ac:dyDescent="0.2">
      <c r="A16" s="120" t="s">
        <v>598</v>
      </c>
      <c r="B16" s="120">
        <v>0</v>
      </c>
      <c r="C16" s="120">
        <v>0</v>
      </c>
      <c r="D16" s="120">
        <v>0</v>
      </c>
      <c r="E16" s="120">
        <v>0</v>
      </c>
      <c r="F16" s="120">
        <v>0</v>
      </c>
      <c r="G16" s="120">
        <v>0</v>
      </c>
      <c r="H16" s="120">
        <v>0</v>
      </c>
      <c r="I16" s="120">
        <v>0</v>
      </c>
      <c r="J16" s="120">
        <v>0</v>
      </c>
      <c r="K16" s="120">
        <v>0</v>
      </c>
      <c r="L16" s="120">
        <v>0</v>
      </c>
      <c r="M16" s="120">
        <v>0</v>
      </c>
    </row>
    <row r="17" spans="1:13" x14ac:dyDescent="0.2">
      <c r="A17" s="120" t="s">
        <v>594</v>
      </c>
      <c r="B17" s="120">
        <v>0</v>
      </c>
      <c r="C17" s="120">
        <v>0</v>
      </c>
      <c r="D17" s="120">
        <v>0</v>
      </c>
      <c r="E17" s="120">
        <v>0</v>
      </c>
      <c r="F17" s="120">
        <v>0</v>
      </c>
      <c r="G17" s="120">
        <v>0</v>
      </c>
      <c r="H17" s="120">
        <v>0</v>
      </c>
      <c r="I17" s="120">
        <v>0</v>
      </c>
      <c r="J17" s="120">
        <v>0</v>
      </c>
      <c r="K17" s="120">
        <v>0</v>
      </c>
      <c r="L17" s="120">
        <v>0</v>
      </c>
      <c r="M17" s="120">
        <v>0</v>
      </c>
    </row>
    <row r="18" spans="1:13" x14ac:dyDescent="0.2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</row>
    <row r="19" spans="1:13" ht="15" x14ac:dyDescent="0.25">
      <c r="A19" s="125" t="s">
        <v>83</v>
      </c>
      <c r="B19" s="126">
        <f t="shared" ref="B19:M19" si="1">SUM(B15:B17)</f>
        <v>0</v>
      </c>
      <c r="C19" s="126">
        <f t="shared" si="1"/>
        <v>0</v>
      </c>
      <c r="D19" s="126">
        <f t="shared" si="1"/>
        <v>0</v>
      </c>
      <c r="E19" s="126">
        <f t="shared" si="1"/>
        <v>0</v>
      </c>
      <c r="F19" s="126">
        <f t="shared" si="1"/>
        <v>0</v>
      </c>
      <c r="G19" s="126">
        <f t="shared" si="1"/>
        <v>0</v>
      </c>
      <c r="H19" s="126">
        <f t="shared" si="1"/>
        <v>0</v>
      </c>
      <c r="I19" s="126">
        <f t="shared" si="1"/>
        <v>0</v>
      </c>
      <c r="J19" s="126">
        <f t="shared" si="1"/>
        <v>0</v>
      </c>
      <c r="K19" s="126">
        <f t="shared" si="1"/>
        <v>0</v>
      </c>
      <c r="L19" s="126">
        <f t="shared" si="1"/>
        <v>0</v>
      </c>
      <c r="M19" s="126">
        <f t="shared" si="1"/>
        <v>0</v>
      </c>
    </row>
    <row r="21" spans="1:13" ht="15" x14ac:dyDescent="0.25">
      <c r="A21" s="128" t="s">
        <v>600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</row>
    <row r="22" spans="1:13" x14ac:dyDescent="0.2">
      <c r="A22" s="378" t="s">
        <v>818</v>
      </c>
      <c r="B22" s="120">
        <v>0</v>
      </c>
      <c r="C22" s="120">
        <v>0</v>
      </c>
      <c r="D22" s="120">
        <v>0</v>
      </c>
      <c r="E22" s="120">
        <v>0</v>
      </c>
      <c r="F22" s="120">
        <v>0</v>
      </c>
      <c r="G22" s="120">
        <v>0</v>
      </c>
      <c r="H22" s="120">
        <v>0</v>
      </c>
      <c r="I22" s="120">
        <v>0</v>
      </c>
      <c r="J22" s="120">
        <v>0</v>
      </c>
      <c r="K22" s="120">
        <v>0</v>
      </c>
      <c r="L22" s="120">
        <v>0</v>
      </c>
      <c r="M22" s="120">
        <v>0</v>
      </c>
    </row>
    <row r="23" spans="1:13" x14ac:dyDescent="0.2">
      <c r="A23" s="120" t="s">
        <v>602</v>
      </c>
      <c r="B23" s="120">
        <v>0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</row>
    <row r="24" spans="1:13" x14ac:dyDescent="0.2">
      <c r="A24" s="120" t="s">
        <v>603</v>
      </c>
      <c r="B24" s="120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</row>
    <row r="25" spans="1:13" ht="13.5" thickBot="1" x14ac:dyDescent="0.25"/>
    <row r="26" spans="1:13" ht="13.5" thickBot="1" x14ac:dyDescent="0.25">
      <c r="B26" s="498" t="s">
        <v>822</v>
      </c>
      <c r="C26" s="499"/>
      <c r="D26" s="500"/>
      <c r="E26" s="498" t="s">
        <v>823</v>
      </c>
      <c r="F26" s="499"/>
      <c r="G26" s="500"/>
      <c r="H26" s="498" t="s">
        <v>805</v>
      </c>
      <c r="I26" s="499"/>
      <c r="J26" s="500"/>
    </row>
    <row r="27" spans="1:13" x14ac:dyDescent="0.2">
      <c r="A27" s="15" t="s">
        <v>829</v>
      </c>
      <c r="B27" s="14" t="s">
        <v>819</v>
      </c>
      <c r="C27" s="14" t="s">
        <v>820</v>
      </c>
      <c r="D27" s="14" t="s">
        <v>821</v>
      </c>
      <c r="E27" s="14" t="s">
        <v>824</v>
      </c>
      <c r="F27" s="14" t="s">
        <v>825</v>
      </c>
      <c r="G27" s="14" t="s">
        <v>821</v>
      </c>
      <c r="H27" s="14" t="s">
        <v>826</v>
      </c>
      <c r="I27" s="14" t="s">
        <v>828</v>
      </c>
      <c r="J27" s="14" t="s">
        <v>827</v>
      </c>
    </row>
    <row r="28" spans="1:13" x14ac:dyDescent="0.2">
      <c r="A28" s="120">
        <v>1</v>
      </c>
      <c r="B28" s="120"/>
      <c r="C28" s="120"/>
      <c r="D28" s="120"/>
      <c r="E28" s="120"/>
      <c r="F28" s="120"/>
      <c r="G28" s="120"/>
      <c r="H28" s="120"/>
      <c r="I28" s="120"/>
      <c r="J28" s="120"/>
    </row>
    <row r="29" spans="1:13" x14ac:dyDescent="0.2">
      <c r="A29" s="120">
        <v>2</v>
      </c>
      <c r="B29" s="120"/>
      <c r="C29" s="120"/>
      <c r="D29" s="120"/>
      <c r="E29" s="120"/>
      <c r="F29" s="120"/>
      <c r="G29" s="120"/>
      <c r="H29" s="120"/>
      <c r="I29" s="120"/>
      <c r="J29" s="120"/>
    </row>
    <row r="30" spans="1:13" x14ac:dyDescent="0.2">
      <c r="A30" s="120">
        <v>3</v>
      </c>
      <c r="B30" s="120"/>
      <c r="C30" s="120"/>
      <c r="D30" s="120"/>
      <c r="E30" s="120"/>
      <c r="F30" s="120"/>
      <c r="G30" s="120"/>
      <c r="H30" s="120"/>
      <c r="I30" s="120"/>
      <c r="J30" s="120"/>
    </row>
    <row r="31" spans="1:13" x14ac:dyDescent="0.2">
      <c r="A31" s="120">
        <v>4</v>
      </c>
      <c r="B31" s="120"/>
      <c r="C31" s="120"/>
      <c r="D31" s="120"/>
      <c r="E31" s="120"/>
      <c r="F31" s="120"/>
      <c r="G31" s="120"/>
      <c r="H31" s="120"/>
      <c r="I31" s="120"/>
      <c r="J31" s="120"/>
    </row>
    <row r="32" spans="1:13" x14ac:dyDescent="0.2">
      <c r="A32" s="120">
        <v>5</v>
      </c>
      <c r="B32" s="120"/>
      <c r="C32" s="120"/>
      <c r="D32" s="120"/>
      <c r="E32" s="120"/>
      <c r="F32" s="120"/>
      <c r="G32" s="120"/>
      <c r="H32" s="120"/>
      <c r="I32" s="120"/>
      <c r="J32" s="120"/>
    </row>
    <row r="33" spans="1:10" x14ac:dyDescent="0.2">
      <c r="A33" s="120">
        <v>6</v>
      </c>
      <c r="B33" s="120"/>
      <c r="C33" s="120"/>
      <c r="D33" s="120"/>
      <c r="E33" s="120"/>
      <c r="F33" s="120"/>
      <c r="G33" s="120"/>
      <c r="H33" s="120"/>
      <c r="I33" s="120"/>
      <c r="J33" s="120"/>
    </row>
    <row r="34" spans="1:10" x14ac:dyDescent="0.2">
      <c r="A34" s="120">
        <v>7</v>
      </c>
      <c r="B34" s="120"/>
      <c r="C34" s="120"/>
      <c r="D34" s="120"/>
      <c r="E34" s="120"/>
      <c r="F34" s="120"/>
      <c r="G34" s="120"/>
      <c r="H34" s="120"/>
      <c r="I34" s="120"/>
      <c r="J34" s="120"/>
    </row>
    <row r="35" spans="1:10" x14ac:dyDescent="0.2">
      <c r="A35" s="120">
        <v>8</v>
      </c>
      <c r="B35" s="120"/>
      <c r="C35" s="120"/>
      <c r="D35" s="120"/>
      <c r="E35" s="120"/>
      <c r="F35" s="120"/>
      <c r="G35" s="120"/>
      <c r="H35" s="120"/>
      <c r="I35" s="120"/>
      <c r="J35" s="120"/>
    </row>
    <row r="36" spans="1:10" x14ac:dyDescent="0.2">
      <c r="A36" s="120">
        <v>9</v>
      </c>
      <c r="B36" s="120"/>
      <c r="C36" s="120"/>
      <c r="D36" s="120"/>
      <c r="E36" s="120"/>
      <c r="F36" s="120"/>
      <c r="G36" s="120"/>
      <c r="H36" s="120"/>
      <c r="I36" s="120"/>
      <c r="J36" s="120"/>
    </row>
    <row r="37" spans="1:10" x14ac:dyDescent="0.2">
      <c r="A37" s="120">
        <v>10</v>
      </c>
      <c r="B37" s="120"/>
      <c r="C37" s="120"/>
      <c r="D37" s="120"/>
      <c r="E37" s="120"/>
      <c r="F37" s="120"/>
      <c r="G37" s="120"/>
      <c r="H37" s="120"/>
      <c r="I37" s="120"/>
      <c r="J37" s="120"/>
    </row>
    <row r="38" spans="1:10" x14ac:dyDescent="0.2">
      <c r="A38" s="120">
        <v>11</v>
      </c>
      <c r="B38" s="120"/>
      <c r="C38" s="120"/>
      <c r="D38" s="120"/>
      <c r="E38" s="120"/>
      <c r="F38" s="120"/>
      <c r="G38" s="120"/>
      <c r="H38" s="120"/>
      <c r="I38" s="120"/>
      <c r="J38" s="120"/>
    </row>
    <row r="39" spans="1:10" x14ac:dyDescent="0.2">
      <c r="A39" s="120">
        <v>12</v>
      </c>
      <c r="B39" s="120"/>
      <c r="C39" s="120"/>
      <c r="D39" s="120"/>
      <c r="E39" s="120"/>
      <c r="F39" s="120"/>
      <c r="G39" s="120"/>
      <c r="H39" s="120"/>
      <c r="I39" s="120"/>
      <c r="J39" s="120"/>
    </row>
    <row r="40" spans="1:10" x14ac:dyDescent="0.2">
      <c r="A40" s="120">
        <v>13</v>
      </c>
      <c r="B40" s="120"/>
      <c r="C40" s="120"/>
      <c r="D40" s="120"/>
      <c r="E40" s="120"/>
      <c r="F40" s="120"/>
      <c r="G40" s="120"/>
      <c r="H40" s="120"/>
      <c r="I40" s="120"/>
      <c r="J40" s="120"/>
    </row>
    <row r="41" spans="1:10" x14ac:dyDescent="0.2">
      <c r="A41" s="120">
        <v>14</v>
      </c>
      <c r="B41" s="120"/>
      <c r="C41" s="120"/>
      <c r="D41" s="120"/>
      <c r="E41" s="120"/>
      <c r="F41" s="120"/>
      <c r="G41" s="120"/>
      <c r="H41" s="120"/>
      <c r="I41" s="120"/>
      <c r="J41" s="120"/>
    </row>
    <row r="42" spans="1:10" x14ac:dyDescent="0.2">
      <c r="A42" s="120">
        <v>15</v>
      </c>
      <c r="B42" s="120"/>
      <c r="C42" s="120"/>
      <c r="D42" s="120"/>
      <c r="E42" s="120"/>
      <c r="F42" s="120"/>
      <c r="G42" s="120"/>
      <c r="H42" s="120"/>
      <c r="I42" s="120"/>
      <c r="J42" s="120"/>
    </row>
    <row r="43" spans="1:10" x14ac:dyDescent="0.2">
      <c r="A43" s="120">
        <v>16</v>
      </c>
      <c r="B43" s="120"/>
      <c r="C43" s="120"/>
      <c r="D43" s="120"/>
      <c r="E43" s="120"/>
      <c r="F43" s="120"/>
      <c r="G43" s="120"/>
      <c r="H43" s="120"/>
      <c r="I43" s="120"/>
      <c r="J43" s="120"/>
    </row>
    <row r="44" spans="1:10" x14ac:dyDescent="0.2">
      <c r="A44" s="120">
        <v>17</v>
      </c>
      <c r="B44" s="120"/>
      <c r="C44" s="120"/>
      <c r="D44" s="120"/>
      <c r="E44" s="120"/>
      <c r="F44" s="120"/>
      <c r="G44" s="120"/>
      <c r="H44" s="120"/>
      <c r="I44" s="120"/>
      <c r="J44" s="120"/>
    </row>
    <row r="45" spans="1:10" x14ac:dyDescent="0.2">
      <c r="A45" s="120">
        <v>18</v>
      </c>
      <c r="B45" s="120"/>
      <c r="C45" s="120"/>
      <c r="D45" s="120"/>
      <c r="E45" s="120"/>
      <c r="F45" s="120"/>
      <c r="G45" s="120"/>
      <c r="H45" s="120"/>
      <c r="I45" s="120"/>
      <c r="J45" s="120"/>
    </row>
    <row r="46" spans="1:10" x14ac:dyDescent="0.2">
      <c r="A46" s="120">
        <v>19</v>
      </c>
      <c r="B46" s="120"/>
      <c r="C46" s="120"/>
      <c r="D46" s="120"/>
      <c r="E46" s="120"/>
      <c r="F46" s="120"/>
      <c r="G46" s="120"/>
      <c r="H46" s="120"/>
      <c r="I46" s="120"/>
      <c r="J46" s="120"/>
    </row>
    <row r="47" spans="1:10" x14ac:dyDescent="0.2">
      <c r="A47" s="120">
        <v>20</v>
      </c>
      <c r="B47" s="120"/>
      <c r="C47" s="120"/>
      <c r="D47" s="120"/>
      <c r="E47" s="120"/>
      <c r="F47" s="120"/>
      <c r="G47" s="120"/>
      <c r="H47" s="120"/>
      <c r="I47" s="120"/>
      <c r="J47" s="120"/>
    </row>
    <row r="48" spans="1:10" x14ac:dyDescent="0.2">
      <c r="A48" s="120">
        <v>21</v>
      </c>
      <c r="B48" s="120"/>
      <c r="C48" s="120"/>
      <c r="D48" s="120"/>
      <c r="E48" s="120"/>
      <c r="F48" s="120"/>
      <c r="G48" s="120"/>
      <c r="H48" s="120"/>
      <c r="I48" s="120"/>
      <c r="J48" s="120"/>
    </row>
    <row r="49" spans="1:10" x14ac:dyDescent="0.2">
      <c r="A49" s="120">
        <v>22</v>
      </c>
      <c r="B49" s="120"/>
      <c r="C49" s="120"/>
      <c r="D49" s="120"/>
      <c r="E49" s="120"/>
      <c r="F49" s="120"/>
      <c r="G49" s="120"/>
      <c r="H49" s="120"/>
      <c r="I49" s="120"/>
      <c r="J49" s="120"/>
    </row>
    <row r="50" spans="1:10" x14ac:dyDescent="0.2">
      <c r="A50" s="120">
        <v>23</v>
      </c>
      <c r="B50" s="120"/>
      <c r="C50" s="120"/>
      <c r="D50" s="120"/>
      <c r="E50" s="120"/>
      <c r="F50" s="120"/>
      <c r="G50" s="120"/>
      <c r="H50" s="120"/>
      <c r="I50" s="120"/>
      <c r="J50" s="120"/>
    </row>
    <row r="51" spans="1:10" x14ac:dyDescent="0.2">
      <c r="A51" s="120">
        <v>24</v>
      </c>
      <c r="B51" s="120"/>
      <c r="C51" s="120"/>
      <c r="D51" s="120"/>
      <c r="E51" s="120"/>
      <c r="F51" s="120"/>
      <c r="G51" s="120"/>
      <c r="H51" s="120"/>
      <c r="I51" s="120"/>
      <c r="J51" s="120"/>
    </row>
    <row r="52" spans="1:10" x14ac:dyDescent="0.2">
      <c r="A52" s="120">
        <v>25</v>
      </c>
      <c r="B52" s="120"/>
      <c r="C52" s="120"/>
      <c r="D52" s="120"/>
      <c r="E52" s="120"/>
      <c r="F52" s="120"/>
      <c r="G52" s="120"/>
      <c r="H52" s="120"/>
      <c r="I52" s="120"/>
      <c r="J52" s="120"/>
    </row>
    <row r="53" spans="1:10" x14ac:dyDescent="0.2">
      <c r="A53" s="120">
        <v>26</v>
      </c>
      <c r="B53" s="120"/>
      <c r="C53" s="120"/>
      <c r="D53" s="120"/>
      <c r="E53" s="120"/>
      <c r="F53" s="120"/>
      <c r="G53" s="120"/>
      <c r="H53" s="120"/>
      <c r="I53" s="120"/>
      <c r="J53" s="120"/>
    </row>
    <row r="54" spans="1:10" x14ac:dyDescent="0.2">
      <c r="A54" s="120">
        <v>27</v>
      </c>
      <c r="B54" s="120"/>
      <c r="C54" s="120"/>
      <c r="D54" s="120"/>
      <c r="E54" s="120"/>
      <c r="F54" s="120"/>
      <c r="G54" s="120"/>
      <c r="H54" s="120"/>
      <c r="I54" s="120"/>
      <c r="J54" s="120"/>
    </row>
    <row r="55" spans="1:10" x14ac:dyDescent="0.2">
      <c r="A55" s="120">
        <v>28</v>
      </c>
      <c r="B55" s="120"/>
      <c r="C55" s="120"/>
      <c r="D55" s="120"/>
      <c r="E55" s="120"/>
      <c r="F55" s="120"/>
      <c r="G55" s="120"/>
      <c r="H55" s="120"/>
      <c r="I55" s="120"/>
      <c r="J55" s="120"/>
    </row>
    <row r="56" spans="1:10" x14ac:dyDescent="0.2">
      <c r="A56" s="120">
        <v>29</v>
      </c>
      <c r="B56" s="120"/>
      <c r="C56" s="120"/>
      <c r="D56" s="120"/>
      <c r="E56" s="120"/>
      <c r="F56" s="120"/>
      <c r="G56" s="120"/>
      <c r="H56" s="120"/>
      <c r="I56" s="120"/>
      <c r="J56" s="120"/>
    </row>
    <row r="57" spans="1:10" x14ac:dyDescent="0.2">
      <c r="A57" s="120">
        <v>30</v>
      </c>
      <c r="B57" s="120"/>
      <c r="C57" s="120"/>
      <c r="D57" s="120"/>
      <c r="E57" s="120"/>
      <c r="F57" s="120"/>
      <c r="G57" s="120"/>
      <c r="H57" s="120"/>
      <c r="I57" s="120"/>
      <c r="J57" s="120"/>
    </row>
    <row r="58" spans="1:10" x14ac:dyDescent="0.2">
      <c r="A58" s="120">
        <v>31</v>
      </c>
      <c r="B58" s="120"/>
      <c r="C58" s="120"/>
      <c r="D58" s="120"/>
      <c r="E58" s="120"/>
      <c r="F58" s="120"/>
      <c r="G58" s="120"/>
      <c r="H58" s="120"/>
      <c r="I58" s="120"/>
      <c r="J58" s="120"/>
    </row>
    <row r="59" spans="1:10" x14ac:dyDescent="0.2">
      <c r="A59" s="26" t="s">
        <v>830</v>
      </c>
      <c r="B59" s="120">
        <f>SUM(B28:B58)</f>
        <v>0</v>
      </c>
      <c r="C59" s="120">
        <f t="shared" ref="C59:J59" si="2">SUM(C28:C58)</f>
        <v>0</v>
      </c>
      <c r="D59" s="120">
        <f t="shared" si="2"/>
        <v>0</v>
      </c>
      <c r="E59" s="120">
        <f t="shared" si="2"/>
        <v>0</v>
      </c>
      <c r="F59" s="120">
        <f t="shared" si="2"/>
        <v>0</v>
      </c>
      <c r="G59" s="120">
        <f t="shared" si="2"/>
        <v>0</v>
      </c>
      <c r="H59" s="120">
        <f t="shared" si="2"/>
        <v>0</v>
      </c>
      <c r="I59" s="120">
        <f t="shared" si="2"/>
        <v>0</v>
      </c>
      <c r="J59" s="120">
        <f t="shared" si="2"/>
        <v>0</v>
      </c>
    </row>
  </sheetData>
  <mergeCells count="4">
    <mergeCell ref="A1:M1"/>
    <mergeCell ref="B26:D26"/>
    <mergeCell ref="E26:G26"/>
    <mergeCell ref="H26:J26"/>
  </mergeCells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/>
  </sheetViews>
  <sheetFormatPr defaultRowHeight="12.75" x14ac:dyDescent="0.2"/>
  <cols>
    <col min="1" max="1" width="20" customWidth="1"/>
    <col min="2" max="13" width="15.7109375" customWidth="1"/>
    <col min="14" max="14" width="14" customWidth="1"/>
    <col min="15" max="15" width="15.5703125" customWidth="1"/>
    <col min="16" max="16" width="14.28515625" customWidth="1"/>
  </cols>
  <sheetData>
    <row r="2" spans="1:13" ht="13.5" thickBot="1" x14ac:dyDescent="0.25">
      <c r="A2" s="2"/>
    </row>
    <row r="3" spans="1:13" x14ac:dyDescent="0.2">
      <c r="A3" s="492" t="s">
        <v>806</v>
      </c>
      <c r="B3" s="493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4"/>
    </row>
    <row r="4" spans="1:13" ht="15" x14ac:dyDescent="0.2">
      <c r="A4" s="350"/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51</v>
      </c>
      <c r="H4" s="15" t="s">
        <v>16</v>
      </c>
      <c r="I4" s="15" t="s">
        <v>17</v>
      </c>
      <c r="J4" s="15" t="s">
        <v>18</v>
      </c>
      <c r="K4" s="15" t="s">
        <v>19</v>
      </c>
      <c r="L4" s="15" t="s">
        <v>20</v>
      </c>
      <c r="M4" s="343" t="s">
        <v>21</v>
      </c>
    </row>
    <row r="5" spans="1:13" ht="15" x14ac:dyDescent="0.2">
      <c r="A5" s="350" t="s">
        <v>798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331"/>
    </row>
    <row r="6" spans="1:13" ht="15" x14ac:dyDescent="0.2">
      <c r="A6" s="312" t="s">
        <v>425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331"/>
    </row>
    <row r="7" spans="1:13" ht="15" x14ac:dyDescent="0.2">
      <c r="A7" s="312" t="s">
        <v>426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331"/>
    </row>
    <row r="8" spans="1:13" ht="15" x14ac:dyDescent="0.2">
      <c r="A8" s="312" t="s">
        <v>439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331"/>
    </row>
    <row r="9" spans="1:13" ht="15" x14ac:dyDescent="0.2">
      <c r="A9" s="312" t="s">
        <v>794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331"/>
    </row>
    <row r="10" spans="1:13" ht="15" x14ac:dyDescent="0.2">
      <c r="A10" s="312" t="s">
        <v>788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331"/>
    </row>
    <row r="11" spans="1:13" ht="15" x14ac:dyDescent="0.2">
      <c r="A11" s="312" t="s">
        <v>423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331"/>
    </row>
    <row r="12" spans="1:13" ht="15" x14ac:dyDescent="0.2">
      <c r="A12" s="312" t="s">
        <v>428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331"/>
    </row>
    <row r="13" spans="1:13" ht="15" x14ac:dyDescent="0.2">
      <c r="A13" s="312" t="s">
        <v>424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331"/>
    </row>
    <row r="14" spans="1:13" ht="15" x14ac:dyDescent="0.2">
      <c r="A14" s="312" t="s">
        <v>789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331"/>
    </row>
    <row r="15" spans="1:13" ht="15" x14ac:dyDescent="0.2">
      <c r="A15" s="312" t="s">
        <v>383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331"/>
    </row>
    <row r="16" spans="1:13" ht="15" x14ac:dyDescent="0.2">
      <c r="A16" s="359" t="s">
        <v>429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331"/>
    </row>
    <row r="17" spans="1:13" ht="15" x14ac:dyDescent="0.2">
      <c r="A17" s="312" t="s">
        <v>430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331"/>
    </row>
    <row r="18" spans="1:13" ht="15" x14ac:dyDescent="0.2">
      <c r="A18" s="312" t="s">
        <v>816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331"/>
    </row>
    <row r="19" spans="1:13" ht="15" x14ac:dyDescent="0.2">
      <c r="A19" s="312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331"/>
    </row>
    <row r="20" spans="1:13" ht="15.75" thickBot="1" x14ac:dyDescent="0.25">
      <c r="A20" s="314" t="s">
        <v>83</v>
      </c>
      <c r="B20" s="352">
        <f>SUM(B5:B19)</f>
        <v>0</v>
      </c>
      <c r="C20" s="352">
        <f t="shared" ref="C20:M20" si="0">SUM(C5:C19)</f>
        <v>0</v>
      </c>
      <c r="D20" s="352">
        <f t="shared" si="0"/>
        <v>0</v>
      </c>
      <c r="E20" s="352">
        <f t="shared" si="0"/>
        <v>0</v>
      </c>
      <c r="F20" s="352">
        <f t="shared" si="0"/>
        <v>0</v>
      </c>
      <c r="G20" s="352">
        <f t="shared" si="0"/>
        <v>0</v>
      </c>
      <c r="H20" s="352">
        <f t="shared" si="0"/>
        <v>0</v>
      </c>
      <c r="I20" s="352">
        <f t="shared" si="0"/>
        <v>0</v>
      </c>
      <c r="J20" s="352">
        <f t="shared" si="0"/>
        <v>0</v>
      </c>
      <c r="K20" s="352">
        <f t="shared" si="0"/>
        <v>0</v>
      </c>
      <c r="L20" s="352">
        <f t="shared" si="0"/>
        <v>0</v>
      </c>
      <c r="M20" s="333">
        <f t="shared" si="0"/>
        <v>0</v>
      </c>
    </row>
  </sheetData>
  <mergeCells count="1">
    <mergeCell ref="A3:M3"/>
  </mergeCells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6"/>
  <sheetViews>
    <sheetView workbookViewId="0"/>
  </sheetViews>
  <sheetFormatPr defaultColWidth="11.42578125" defaultRowHeight="12.75" x14ac:dyDescent="0.2"/>
  <cols>
    <col min="1" max="1" width="45.7109375" style="2" customWidth="1"/>
    <col min="2" max="3" width="3" style="2" customWidth="1"/>
    <col min="4" max="4" width="13.28515625" style="2" customWidth="1"/>
    <col min="5" max="5" width="12" style="2" customWidth="1"/>
    <col min="6" max="6" width="12.42578125" style="2" customWidth="1"/>
    <col min="7" max="7" width="14" style="2" customWidth="1"/>
    <col min="8" max="8" width="12.85546875" style="2" customWidth="1"/>
    <col min="9" max="9" width="11.42578125" style="2" customWidth="1"/>
    <col min="10" max="10" width="13.28515625" style="2" customWidth="1"/>
    <col min="11" max="12" width="11.42578125" style="2" hidden="1" customWidth="1"/>
    <col min="13" max="13" width="12.5703125" style="2" hidden="1" customWidth="1"/>
    <col min="14" max="14" width="12.28515625" style="2" hidden="1" customWidth="1"/>
    <col min="15" max="16" width="12.5703125" style="2" hidden="1" customWidth="1"/>
    <col min="17" max="17" width="16.7109375" style="2" hidden="1" customWidth="1"/>
    <col min="18" max="18" width="13.5703125" style="2" customWidth="1"/>
    <col min="19" max="16384" width="11.42578125" style="2"/>
  </cols>
  <sheetData>
    <row r="1" spans="1:23" ht="12.75" customHeight="1" x14ac:dyDescent="0.2">
      <c r="A1" s="1" t="s">
        <v>0</v>
      </c>
    </row>
    <row r="2" spans="1:23" ht="12.75" customHeight="1" x14ac:dyDescent="0.2"/>
    <row r="3" spans="1:23" ht="12.75" customHeight="1" x14ac:dyDescent="0.2">
      <c r="A3" s="2" t="s">
        <v>1</v>
      </c>
    </row>
    <row r="4" spans="1:23" ht="12.75" customHeight="1" x14ac:dyDescent="0.2">
      <c r="A4" s="2" t="s">
        <v>2</v>
      </c>
      <c r="E4" s="3" t="s">
        <v>3</v>
      </c>
      <c r="G4" s="2" t="s">
        <v>4</v>
      </c>
      <c r="H4" s="3"/>
      <c r="I4" s="3"/>
      <c r="J4" s="3"/>
      <c r="Q4" s="4" t="s">
        <v>5</v>
      </c>
    </row>
    <row r="5" spans="1:23" ht="12.75" customHeight="1" x14ac:dyDescent="0.2">
      <c r="A5" s="2" t="s">
        <v>6</v>
      </c>
      <c r="I5" s="3"/>
      <c r="J5" s="5"/>
      <c r="Q5" s="6" t="s">
        <v>5</v>
      </c>
    </row>
    <row r="6" spans="1:23" ht="12.75" customHeight="1" x14ac:dyDescent="0.2"/>
    <row r="7" spans="1:23" ht="12.75" customHeight="1" x14ac:dyDescent="0.2">
      <c r="A7" s="7"/>
      <c r="B7" s="8"/>
      <c r="C7" s="8"/>
      <c r="D7" s="9" t="s">
        <v>7</v>
      </c>
      <c r="E7" s="458" t="s">
        <v>8</v>
      </c>
      <c r="F7" s="459"/>
      <c r="G7" s="459"/>
      <c r="H7" s="459"/>
      <c r="I7" s="459"/>
      <c r="J7" s="459"/>
      <c r="K7" s="459"/>
      <c r="L7" s="459"/>
      <c r="M7" s="459"/>
      <c r="N7" s="459"/>
      <c r="O7" s="459"/>
      <c r="P7" s="459"/>
      <c r="Q7" s="459"/>
      <c r="R7" s="459"/>
      <c r="S7" s="459"/>
      <c r="T7" s="459"/>
      <c r="U7" s="459"/>
      <c r="V7" s="459"/>
      <c r="W7" s="460"/>
    </row>
    <row r="8" spans="1:23" ht="12.75" customHeight="1" x14ac:dyDescent="0.2">
      <c r="A8" s="12" t="s">
        <v>9</v>
      </c>
      <c r="B8" s="13"/>
      <c r="C8" s="13"/>
      <c r="D8" s="14"/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1" t="s">
        <v>16</v>
      </c>
      <c r="L8" s="10" t="s">
        <v>17</v>
      </c>
      <c r="M8" s="15" t="s">
        <v>18</v>
      </c>
      <c r="N8" s="11" t="s">
        <v>19</v>
      </c>
      <c r="O8" s="11" t="s">
        <v>20</v>
      </c>
      <c r="P8" s="11" t="s">
        <v>21</v>
      </c>
      <c r="Q8" s="16" t="s">
        <v>22</v>
      </c>
      <c r="R8" s="15" t="s">
        <v>16</v>
      </c>
      <c r="S8" s="15" t="s">
        <v>17</v>
      </c>
      <c r="T8" s="15" t="s">
        <v>23</v>
      </c>
      <c r="U8" s="15" t="s">
        <v>24</v>
      </c>
      <c r="V8" s="15" t="s">
        <v>25</v>
      </c>
      <c r="W8" s="15" t="s">
        <v>26</v>
      </c>
    </row>
    <row r="9" spans="1:23" ht="12.75" customHeight="1" x14ac:dyDescent="0.2">
      <c r="A9" s="17"/>
      <c r="B9" s="13"/>
      <c r="C9" s="13"/>
      <c r="D9" s="18"/>
      <c r="E9" s="18"/>
      <c r="F9" s="18"/>
      <c r="G9" s="18"/>
      <c r="H9" s="18"/>
      <c r="I9" s="18"/>
      <c r="J9" s="18"/>
      <c r="K9" s="19"/>
      <c r="L9" s="13"/>
      <c r="M9" s="18"/>
      <c r="N9" s="19"/>
      <c r="O9" s="19"/>
      <c r="P9" s="19"/>
      <c r="Q9" s="19"/>
      <c r="R9" s="18"/>
      <c r="S9" s="18"/>
      <c r="T9" s="18"/>
      <c r="U9" s="18"/>
      <c r="V9" s="18"/>
      <c r="W9" s="18"/>
    </row>
    <row r="10" spans="1:23" ht="12.75" customHeight="1" x14ac:dyDescent="0.2">
      <c r="A10" s="12" t="s">
        <v>27</v>
      </c>
      <c r="B10" s="13"/>
      <c r="C10" s="13"/>
      <c r="D10" s="18"/>
      <c r="E10" s="18"/>
      <c r="F10" s="18"/>
      <c r="G10" s="18"/>
      <c r="H10" s="18"/>
      <c r="I10" s="18"/>
      <c r="J10" s="18"/>
      <c r="K10" s="19"/>
      <c r="L10" s="13"/>
      <c r="M10" s="18"/>
      <c r="N10" s="19"/>
      <c r="O10" s="19"/>
      <c r="P10" s="19"/>
      <c r="Q10" s="19"/>
      <c r="R10" s="18"/>
      <c r="S10" s="18"/>
      <c r="T10" s="18"/>
      <c r="U10" s="18"/>
      <c r="V10" s="18"/>
      <c r="W10" s="18"/>
    </row>
    <row r="11" spans="1:23" ht="12.75" customHeight="1" x14ac:dyDescent="0.2">
      <c r="A11" s="17"/>
      <c r="B11" s="13"/>
      <c r="C11" s="13"/>
      <c r="D11" s="18"/>
      <c r="E11" s="18"/>
      <c r="F11" s="18"/>
      <c r="G11" s="18"/>
      <c r="H11" s="18"/>
      <c r="I11" s="18"/>
      <c r="J11" s="18"/>
      <c r="K11" s="19"/>
      <c r="L11" s="13"/>
      <c r="M11" s="18"/>
      <c r="N11" s="19"/>
      <c r="O11" s="19"/>
      <c r="P11" s="19"/>
      <c r="Q11" s="19"/>
      <c r="R11" s="18"/>
      <c r="S11" s="18"/>
      <c r="T11" s="18"/>
      <c r="U11" s="18"/>
      <c r="V11" s="18"/>
      <c r="W11" s="18"/>
    </row>
    <row r="12" spans="1:23" ht="12.75" customHeight="1" x14ac:dyDescent="0.2">
      <c r="A12" s="17" t="s">
        <v>28</v>
      </c>
      <c r="B12" s="13"/>
      <c r="C12" s="13"/>
      <c r="D12" s="18"/>
      <c r="E12" s="18">
        <f>'PLANO ESTATISTICO MODELO'!C4</f>
        <v>0</v>
      </c>
      <c r="F12" s="18">
        <f>'PLANO ESTATISTICO MODELO'!D4</f>
        <v>0</v>
      </c>
      <c r="G12" s="18">
        <f>'PLANO ESTATISTICO MODELO'!E4</f>
        <v>0</v>
      </c>
      <c r="H12" s="18">
        <f>'PLANO ESTATISTICO MODELO'!F4</f>
        <v>0</v>
      </c>
      <c r="I12" s="18">
        <f>'PLANO ESTATISTICO MODELO'!G4</f>
        <v>0</v>
      </c>
      <c r="J12" s="18">
        <f>'PLANO ESTATISTICO MODELO'!H4</f>
        <v>0</v>
      </c>
      <c r="K12" s="18">
        <f>'PLANO ESTATISTICO MODELO'!I4</f>
        <v>0</v>
      </c>
      <c r="L12" s="18">
        <f>'PLANO ESTATISTICO MODELO'!J4</f>
        <v>0</v>
      </c>
      <c r="M12" s="18">
        <f>'PLANO ESTATISTICO MODELO'!K4</f>
        <v>0</v>
      </c>
      <c r="N12" s="18">
        <f>'PLANO ESTATISTICO MODELO'!L4</f>
        <v>0</v>
      </c>
      <c r="O12" s="18">
        <f>'PLANO ESTATISTICO MODELO'!M4</f>
        <v>0</v>
      </c>
      <c r="P12" s="18">
        <f>'PLANO ESTATISTICO MODELO'!N4</f>
        <v>0</v>
      </c>
      <c r="Q12" s="18">
        <f>'PLANO ESTATISTICO MODELO'!O4</f>
        <v>0</v>
      </c>
      <c r="R12" s="18">
        <f>'PLANO ESTATISTICO MODELO'!P4</f>
        <v>0</v>
      </c>
      <c r="S12" s="18">
        <f>'PLANO ESTATISTICO MODELO'!Q4</f>
        <v>0</v>
      </c>
      <c r="T12" s="18">
        <f>'PLANO ESTATISTICO MODELO'!R4</f>
        <v>0</v>
      </c>
      <c r="U12" s="18">
        <f>'PLANO ESTATISTICO MODELO'!S4</f>
        <v>0</v>
      </c>
      <c r="V12" s="18">
        <f>'PLANO ESTATISTICO MODELO'!T4</f>
        <v>0</v>
      </c>
      <c r="W12" s="18">
        <f>'PLANO ESTATISTICO MODELO'!U4</f>
        <v>0</v>
      </c>
    </row>
    <row r="13" spans="1:23" ht="12.75" customHeight="1" x14ac:dyDescent="0.2">
      <c r="A13" s="17" t="s">
        <v>29</v>
      </c>
      <c r="B13" s="13"/>
      <c r="C13" s="13"/>
      <c r="D13" s="18"/>
      <c r="E13" s="18">
        <f>'PLANO ESTATISTICO MODELO'!C5</f>
        <v>0</v>
      </c>
      <c r="F13" s="18">
        <f>'PLANO ESTATISTICO MODELO'!D5</f>
        <v>0</v>
      </c>
      <c r="G13" s="18">
        <f>'PLANO ESTATISTICO MODELO'!E5</f>
        <v>0</v>
      </c>
      <c r="H13" s="18">
        <f>'PLANO ESTATISTICO MODELO'!F5</f>
        <v>0</v>
      </c>
      <c r="I13" s="18">
        <f>'PLANO ESTATISTICO MODELO'!G5</f>
        <v>0</v>
      </c>
      <c r="J13" s="18">
        <f>'PLANO ESTATISTICO MODELO'!H5</f>
        <v>0</v>
      </c>
      <c r="K13" s="18">
        <f>'PLANO ESTATISTICO MODELO'!I5</f>
        <v>0</v>
      </c>
      <c r="L13" s="18">
        <f>'PLANO ESTATISTICO MODELO'!J5</f>
        <v>0</v>
      </c>
      <c r="M13" s="18">
        <f>'PLANO ESTATISTICO MODELO'!K5</f>
        <v>0</v>
      </c>
      <c r="N13" s="18">
        <f>'PLANO ESTATISTICO MODELO'!L5</f>
        <v>0</v>
      </c>
      <c r="O13" s="18">
        <f>'PLANO ESTATISTICO MODELO'!M5</f>
        <v>0</v>
      </c>
      <c r="P13" s="18">
        <f>'PLANO ESTATISTICO MODELO'!N5</f>
        <v>0</v>
      </c>
      <c r="Q13" s="18">
        <f>'PLANO ESTATISTICO MODELO'!O5</f>
        <v>0</v>
      </c>
      <c r="R13" s="18">
        <f>'PLANO ESTATISTICO MODELO'!P5</f>
        <v>0</v>
      </c>
      <c r="S13" s="18">
        <f>'PLANO ESTATISTICO MODELO'!Q5</f>
        <v>0</v>
      </c>
      <c r="T13" s="18">
        <f>'PLANO ESTATISTICO MODELO'!R5</f>
        <v>0</v>
      </c>
      <c r="U13" s="18">
        <f>'PLANO ESTATISTICO MODELO'!S5</f>
        <v>0</v>
      </c>
      <c r="V13" s="18">
        <f>'PLANO ESTATISTICO MODELO'!T5</f>
        <v>0</v>
      </c>
      <c r="W13" s="18">
        <f>'PLANO ESTATISTICO MODELO'!U5</f>
        <v>0</v>
      </c>
    </row>
    <row r="14" spans="1:23" ht="12.75" customHeight="1" x14ac:dyDescent="0.2">
      <c r="A14" s="17" t="s">
        <v>30</v>
      </c>
      <c r="B14" s="13"/>
      <c r="C14" s="13"/>
      <c r="D14" s="18"/>
      <c r="E14" s="18">
        <f>'PLANO ESTATISTICO MODELO'!C6</f>
        <v>0</v>
      </c>
      <c r="F14" s="18">
        <f>'PLANO ESTATISTICO MODELO'!D6</f>
        <v>0</v>
      </c>
      <c r="G14" s="18">
        <f>'PLANO ESTATISTICO MODELO'!E6</f>
        <v>0</v>
      </c>
      <c r="H14" s="18">
        <f>'PLANO ESTATISTICO MODELO'!F6</f>
        <v>0</v>
      </c>
      <c r="I14" s="18">
        <f>'PLANO ESTATISTICO MODELO'!G6</f>
        <v>0</v>
      </c>
      <c r="J14" s="18">
        <f>'PLANO ESTATISTICO MODELO'!H6</f>
        <v>0</v>
      </c>
      <c r="K14" s="18">
        <f>'PLANO ESTATISTICO MODELO'!I6</f>
        <v>0</v>
      </c>
      <c r="L14" s="18">
        <f>'PLANO ESTATISTICO MODELO'!J6</f>
        <v>0</v>
      </c>
      <c r="M14" s="18">
        <f>'PLANO ESTATISTICO MODELO'!K6</f>
        <v>0</v>
      </c>
      <c r="N14" s="18">
        <f>'PLANO ESTATISTICO MODELO'!L6</f>
        <v>0</v>
      </c>
      <c r="O14" s="18">
        <f>'PLANO ESTATISTICO MODELO'!M6</f>
        <v>0</v>
      </c>
      <c r="P14" s="18">
        <f>'PLANO ESTATISTICO MODELO'!N6</f>
        <v>0</v>
      </c>
      <c r="Q14" s="18">
        <f>'PLANO ESTATISTICO MODELO'!O6</f>
        <v>0</v>
      </c>
      <c r="R14" s="18">
        <f>'PLANO ESTATISTICO MODELO'!P6</f>
        <v>0</v>
      </c>
      <c r="S14" s="18">
        <f>'PLANO ESTATISTICO MODELO'!Q6</f>
        <v>0</v>
      </c>
      <c r="T14" s="18">
        <f>'PLANO ESTATISTICO MODELO'!R6</f>
        <v>0</v>
      </c>
      <c r="U14" s="18">
        <f>'PLANO ESTATISTICO MODELO'!S6</f>
        <v>0</v>
      </c>
      <c r="V14" s="18">
        <f>'PLANO ESTATISTICO MODELO'!T6</f>
        <v>0</v>
      </c>
      <c r="W14" s="18">
        <f>'PLANO ESTATISTICO MODELO'!U6</f>
        <v>0</v>
      </c>
    </row>
    <row r="15" spans="1:23" ht="12.75" customHeight="1" x14ac:dyDescent="0.2">
      <c r="A15" s="17" t="s">
        <v>31</v>
      </c>
      <c r="B15" s="13"/>
      <c r="C15" s="13"/>
      <c r="D15" s="18"/>
      <c r="E15" s="18">
        <f>'PLANO ESTATISTICO MODELO'!C7</f>
        <v>0</v>
      </c>
      <c r="F15" s="18">
        <f>'PLANO ESTATISTICO MODELO'!D7</f>
        <v>0</v>
      </c>
      <c r="G15" s="18">
        <f>'PLANO ESTATISTICO MODELO'!E7</f>
        <v>0</v>
      </c>
      <c r="H15" s="18">
        <f>'PLANO ESTATISTICO MODELO'!F7</f>
        <v>0</v>
      </c>
      <c r="I15" s="18">
        <f>'PLANO ESTATISTICO MODELO'!G7</f>
        <v>0</v>
      </c>
      <c r="J15" s="18">
        <f>'PLANO ESTATISTICO MODELO'!H7</f>
        <v>0</v>
      </c>
      <c r="K15" s="18">
        <f>'PLANO ESTATISTICO MODELO'!I7</f>
        <v>0</v>
      </c>
      <c r="L15" s="18">
        <f>'PLANO ESTATISTICO MODELO'!J7</f>
        <v>0</v>
      </c>
      <c r="M15" s="18">
        <f>'PLANO ESTATISTICO MODELO'!K7</f>
        <v>0</v>
      </c>
      <c r="N15" s="18">
        <f>'PLANO ESTATISTICO MODELO'!L7</f>
        <v>0</v>
      </c>
      <c r="O15" s="18">
        <f>'PLANO ESTATISTICO MODELO'!M7</f>
        <v>0</v>
      </c>
      <c r="P15" s="18">
        <f>'PLANO ESTATISTICO MODELO'!N7</f>
        <v>0</v>
      </c>
      <c r="Q15" s="18">
        <f>'PLANO ESTATISTICO MODELO'!O7</f>
        <v>0</v>
      </c>
      <c r="R15" s="18">
        <f>'PLANO ESTATISTICO MODELO'!P7</f>
        <v>0</v>
      </c>
      <c r="S15" s="18">
        <f>'PLANO ESTATISTICO MODELO'!Q7</f>
        <v>0</v>
      </c>
      <c r="T15" s="18">
        <f>'PLANO ESTATISTICO MODELO'!R7</f>
        <v>0</v>
      </c>
      <c r="U15" s="18">
        <f>'PLANO ESTATISTICO MODELO'!S7</f>
        <v>0</v>
      </c>
      <c r="V15" s="18">
        <f>'PLANO ESTATISTICO MODELO'!T7</f>
        <v>0</v>
      </c>
      <c r="W15" s="18">
        <f>'PLANO ESTATISTICO MODELO'!U7</f>
        <v>0</v>
      </c>
    </row>
    <row r="16" spans="1:23" ht="12.75" customHeight="1" x14ac:dyDescent="0.2">
      <c r="A16" s="17"/>
      <c r="B16" s="13"/>
      <c r="C16" s="13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2.75" customHeight="1" x14ac:dyDescent="0.2">
      <c r="A17" s="17"/>
      <c r="B17" s="13"/>
      <c r="C17" s="13"/>
      <c r="D17" s="23"/>
      <c r="E17" s="23"/>
      <c r="F17" s="23"/>
      <c r="G17" s="23"/>
      <c r="H17" s="23"/>
      <c r="I17" s="23"/>
      <c r="J17" s="23"/>
      <c r="K17" s="23"/>
      <c r="L17" s="24"/>
      <c r="M17" s="23"/>
      <c r="N17" s="25"/>
      <c r="O17" s="23"/>
      <c r="P17" s="23"/>
      <c r="Q17" s="19"/>
      <c r="R17" s="23"/>
      <c r="S17" s="23"/>
      <c r="T17" s="23"/>
      <c r="U17" s="23"/>
      <c r="V17" s="23"/>
      <c r="W17" s="23"/>
    </row>
    <row r="18" spans="1:23" ht="12.75" customHeight="1" x14ac:dyDescent="0.2">
      <c r="A18" s="17"/>
      <c r="B18" s="13"/>
      <c r="C18" s="13"/>
      <c r="D18" s="20"/>
      <c r="E18" s="20"/>
      <c r="F18" s="20"/>
      <c r="G18" s="20"/>
      <c r="H18" s="20"/>
      <c r="I18" s="20"/>
      <c r="J18" s="20"/>
      <c r="K18" s="20"/>
      <c r="L18" s="21"/>
      <c r="M18" s="20"/>
      <c r="N18" s="22"/>
      <c r="O18" s="20"/>
      <c r="P18" s="20"/>
      <c r="Q18" s="19"/>
      <c r="R18" s="20"/>
      <c r="S18" s="20"/>
      <c r="T18" s="20"/>
      <c r="U18" s="20"/>
      <c r="V18" s="20"/>
      <c r="W18" s="20"/>
    </row>
    <row r="19" spans="1:23" ht="12.75" customHeight="1" x14ac:dyDescent="0.2">
      <c r="A19" s="17"/>
      <c r="B19" s="13"/>
      <c r="C19" s="13"/>
      <c r="D19" s="20"/>
      <c r="E19" s="20"/>
      <c r="F19" s="20"/>
      <c r="G19" s="20"/>
      <c r="H19" s="20"/>
      <c r="I19" s="20"/>
      <c r="J19" s="20"/>
      <c r="K19" s="20"/>
      <c r="L19" s="21"/>
      <c r="M19" s="20"/>
      <c r="N19" s="22"/>
      <c r="O19" s="20"/>
      <c r="P19" s="20"/>
      <c r="Q19" s="19"/>
      <c r="R19" s="20"/>
      <c r="S19" s="20"/>
      <c r="T19" s="20"/>
      <c r="U19" s="20"/>
      <c r="V19" s="20"/>
      <c r="W19" s="20"/>
    </row>
    <row r="20" spans="1:23" ht="12.75" customHeight="1" x14ac:dyDescent="0.2">
      <c r="A20" s="17"/>
      <c r="B20" s="13"/>
      <c r="C20" s="13"/>
      <c r="D20" s="20"/>
      <c r="E20" s="23"/>
      <c r="F20" s="20"/>
      <c r="G20" s="20"/>
      <c r="H20" s="20"/>
      <c r="I20" s="20"/>
      <c r="J20" s="20"/>
      <c r="K20" s="20"/>
      <c r="L20" s="21"/>
      <c r="M20" s="23"/>
      <c r="N20" s="25"/>
      <c r="O20" s="20"/>
      <c r="P20" s="20"/>
      <c r="Q20" s="19"/>
      <c r="R20" s="20"/>
      <c r="S20" s="20"/>
      <c r="T20" s="20"/>
      <c r="U20" s="20"/>
      <c r="V20" s="20"/>
      <c r="W20" s="20"/>
    </row>
    <row r="21" spans="1:23" ht="12.75" customHeight="1" x14ac:dyDescent="0.2">
      <c r="A21" s="17"/>
      <c r="B21" s="13"/>
      <c r="C21" s="13"/>
      <c r="D21" s="18"/>
      <c r="E21" s="18"/>
      <c r="F21" s="18"/>
      <c r="G21" s="18"/>
      <c r="H21" s="18"/>
      <c r="I21" s="18"/>
      <c r="J21" s="18"/>
      <c r="K21" s="18"/>
      <c r="L21" s="17"/>
      <c r="M21" s="14"/>
      <c r="N21" s="19"/>
      <c r="O21" s="18"/>
      <c r="P21" s="18"/>
      <c r="Q21" s="19"/>
      <c r="R21" s="18"/>
      <c r="S21" s="18"/>
      <c r="T21" s="18"/>
      <c r="U21" s="18"/>
      <c r="V21" s="18"/>
      <c r="W21" s="18"/>
    </row>
    <row r="22" spans="1:23" ht="12.75" customHeight="1" x14ac:dyDescent="0.2">
      <c r="A22" s="17" t="s">
        <v>32</v>
      </c>
      <c r="B22" s="13"/>
      <c r="C22" s="13"/>
      <c r="D22" s="26">
        <f t="shared" ref="D22:P22" si="0">SUM(D12:D20)</f>
        <v>0</v>
      </c>
      <c r="E22" s="26">
        <f t="shared" si="0"/>
        <v>0</v>
      </c>
      <c r="F22" s="26">
        <f t="shared" si="0"/>
        <v>0</v>
      </c>
      <c r="G22" s="26">
        <f t="shared" si="0"/>
        <v>0</v>
      </c>
      <c r="H22" s="26">
        <f t="shared" si="0"/>
        <v>0</v>
      </c>
      <c r="I22" s="26">
        <f t="shared" si="0"/>
        <v>0</v>
      </c>
      <c r="J22" s="26">
        <f t="shared" si="0"/>
        <v>0</v>
      </c>
      <c r="K22" s="26">
        <f t="shared" si="0"/>
        <v>0</v>
      </c>
      <c r="L22" s="26">
        <f t="shared" si="0"/>
        <v>0</v>
      </c>
      <c r="M22" s="26">
        <f t="shared" si="0"/>
        <v>0</v>
      </c>
      <c r="N22" s="26">
        <f t="shared" si="0"/>
        <v>0</v>
      </c>
      <c r="O22" s="26">
        <f t="shared" si="0"/>
        <v>0</v>
      </c>
      <c r="P22" s="26">
        <f t="shared" si="0"/>
        <v>0</v>
      </c>
      <c r="Q22" s="16"/>
      <c r="R22" s="26">
        <f t="shared" ref="R22:W22" si="1">SUM(R12:R20)</f>
        <v>0</v>
      </c>
      <c r="S22" s="26">
        <f t="shared" si="1"/>
        <v>0</v>
      </c>
      <c r="T22" s="26">
        <f t="shared" si="1"/>
        <v>0</v>
      </c>
      <c r="U22" s="26">
        <f t="shared" si="1"/>
        <v>0</v>
      </c>
      <c r="V22" s="26">
        <f t="shared" si="1"/>
        <v>0</v>
      </c>
      <c r="W22" s="26">
        <f t="shared" si="1"/>
        <v>0</v>
      </c>
    </row>
    <row r="23" spans="1:23" ht="12.75" customHeight="1" x14ac:dyDescent="0.2">
      <c r="A23" s="17"/>
      <c r="B23" s="13"/>
      <c r="C23" s="1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9"/>
      <c r="R23" s="18"/>
      <c r="S23" s="18"/>
      <c r="T23" s="18"/>
      <c r="U23" s="18"/>
      <c r="V23" s="18"/>
      <c r="W23" s="18"/>
    </row>
    <row r="24" spans="1:23" ht="12.75" customHeight="1" x14ac:dyDescent="0.2">
      <c r="A24" s="12" t="s">
        <v>33</v>
      </c>
      <c r="B24" s="13"/>
      <c r="C24" s="1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18"/>
      <c r="S24" s="18"/>
      <c r="T24" s="18"/>
      <c r="U24" s="18"/>
      <c r="V24" s="18"/>
      <c r="W24" s="18"/>
    </row>
    <row r="25" spans="1:23" ht="12.75" customHeight="1" x14ac:dyDescent="0.2">
      <c r="A25" s="17"/>
      <c r="B25" s="13"/>
      <c r="C25" s="1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  <c r="R25" s="18"/>
      <c r="S25" s="18"/>
      <c r="T25" s="18"/>
      <c r="U25" s="18"/>
      <c r="V25" s="18"/>
      <c r="W25" s="18"/>
    </row>
    <row r="26" spans="1:23" ht="12.75" customHeight="1" x14ac:dyDescent="0.2">
      <c r="A26" s="12" t="s">
        <v>34</v>
      </c>
      <c r="B26" s="13"/>
      <c r="C26" s="1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9"/>
      <c r="R26" s="18"/>
      <c r="S26" s="18"/>
      <c r="T26" s="18"/>
      <c r="U26" s="18"/>
      <c r="V26" s="18"/>
      <c r="W26" s="18"/>
    </row>
    <row r="27" spans="1:23" ht="12.75" customHeight="1" x14ac:dyDescent="0.2">
      <c r="A27" s="17" t="s">
        <v>5</v>
      </c>
      <c r="B27" s="13"/>
      <c r="C27" s="1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18"/>
      <c r="S27" s="18"/>
      <c r="T27" s="18"/>
      <c r="U27" s="18"/>
      <c r="V27" s="18"/>
      <c r="W27" s="18"/>
    </row>
    <row r="28" spans="1:23" ht="12.75" customHeight="1" x14ac:dyDescent="0.2">
      <c r="A28" s="12" t="s">
        <v>35</v>
      </c>
      <c r="B28" s="27"/>
      <c r="C28" s="27"/>
      <c r="D28" s="20"/>
      <c r="E28" s="20">
        <f>'PLANO ESTATISTICO MODELO'!$C$39</f>
        <v>0</v>
      </c>
      <c r="F28" s="20">
        <f>'PLANO ESTATISTICO MODELO'!$D$39</f>
        <v>0</v>
      </c>
      <c r="G28" s="20">
        <f>'PLANO ESTATISTICO MODELO'!$E$39</f>
        <v>0</v>
      </c>
      <c r="H28" s="20">
        <f>'PLANO ESTATISTICO MODELO'!$F$39</f>
        <v>0</v>
      </c>
      <c r="I28" s="20">
        <f>'PLANO ESTATISTICO MODELO'!$G$39</f>
        <v>0</v>
      </c>
      <c r="J28" s="20">
        <f>'PLANO ESTATISTICO MODELO'!$H$39</f>
        <v>0</v>
      </c>
      <c r="K28" s="20">
        <f>'PLANO ESTATISTICO MODELO'!$C$39</f>
        <v>0</v>
      </c>
      <c r="L28" s="20">
        <f>'PLANO ESTATISTICO MODELO'!$C$39</f>
        <v>0</v>
      </c>
      <c r="M28" s="20">
        <f>'PLANO ESTATISTICO MODELO'!$C$39</f>
        <v>0</v>
      </c>
      <c r="N28" s="20">
        <f>'PLANO ESTATISTICO MODELO'!$C$39</f>
        <v>0</v>
      </c>
      <c r="O28" s="20">
        <f>'PLANO ESTATISTICO MODELO'!$C$39</f>
        <v>0</v>
      </c>
      <c r="P28" s="20">
        <f>'PLANO ESTATISTICO MODELO'!$C$39</f>
        <v>0</v>
      </c>
      <c r="Q28" s="20">
        <f>'PLANO ESTATISTICO MODELO'!$C$39</f>
        <v>0</v>
      </c>
      <c r="R28" s="20">
        <f>'PLANO ESTATISTICO MODELO'!$I$39</f>
        <v>0</v>
      </c>
      <c r="S28" s="20">
        <f>'PLANO ESTATISTICO MODELO'!$J$39</f>
        <v>0</v>
      </c>
      <c r="T28" s="20">
        <f>'PLANO ESTATISTICO MODELO'!$K$39</f>
        <v>0</v>
      </c>
      <c r="U28" s="20">
        <f>'PLANO ESTATISTICO MODELO'!$L$39</f>
        <v>0</v>
      </c>
      <c r="V28" s="20">
        <f>'PLANO ESTATISTICO MODELO'!$M$39</f>
        <v>0</v>
      </c>
      <c r="W28" s="20">
        <f>'PLANO ESTATISTICO MODELO'!$N$39</f>
        <v>0</v>
      </c>
    </row>
    <row r="29" spans="1:23" ht="12.75" customHeight="1" x14ac:dyDescent="0.2">
      <c r="A29" s="17" t="s">
        <v>36</v>
      </c>
      <c r="B29" s="13"/>
      <c r="C29" s="13"/>
      <c r="D29" s="20"/>
      <c r="E29" s="20">
        <f>'PLANO ESTATISTICO MODELO'!$C$42</f>
        <v>0</v>
      </c>
      <c r="F29" s="20">
        <f>'PLANO ESTATISTICO MODELO'!$D$42</f>
        <v>0</v>
      </c>
      <c r="G29" s="20">
        <f>'PLANO ESTATISTICO MODELO'!$E$42</f>
        <v>0</v>
      </c>
      <c r="H29" s="20">
        <f>'PLANO ESTATISTICO MODELO'!$F$42</f>
        <v>0</v>
      </c>
      <c r="I29" s="20">
        <f>'PLANO ESTATISTICO MODELO'!$G$42</f>
        <v>0</v>
      </c>
      <c r="J29" s="20">
        <f>'PLANO ESTATISTICO MODELO'!$H$42</f>
        <v>0</v>
      </c>
      <c r="K29" s="20">
        <f>'PLANO ESTATISTICO MODELO'!$C$42</f>
        <v>0</v>
      </c>
      <c r="L29" s="20">
        <f>'PLANO ESTATISTICO MODELO'!$C$42</f>
        <v>0</v>
      </c>
      <c r="M29" s="20">
        <f>'PLANO ESTATISTICO MODELO'!$C$42</f>
        <v>0</v>
      </c>
      <c r="N29" s="20">
        <f>'PLANO ESTATISTICO MODELO'!$C$42</f>
        <v>0</v>
      </c>
      <c r="O29" s="20">
        <f>'PLANO ESTATISTICO MODELO'!$C$42</f>
        <v>0</v>
      </c>
      <c r="P29" s="20">
        <f>'PLANO ESTATISTICO MODELO'!$C$42</f>
        <v>0</v>
      </c>
      <c r="Q29" s="20">
        <f>'PLANO ESTATISTICO MODELO'!$C$42</f>
        <v>0</v>
      </c>
      <c r="R29" s="20">
        <f>'PLANO ESTATISTICO MODELO'!$I$42</f>
        <v>0</v>
      </c>
      <c r="S29" s="20">
        <f>'PLANO ESTATISTICO MODELO'!$J$42</f>
        <v>0</v>
      </c>
      <c r="T29" s="20">
        <f>'PLANO ESTATISTICO MODELO'!$K$42</f>
        <v>0</v>
      </c>
      <c r="U29" s="20">
        <f>'PLANO ESTATISTICO MODELO'!$L$42</f>
        <v>0</v>
      </c>
      <c r="V29" s="20">
        <f>'PLANO ESTATISTICO MODELO'!$M$42</f>
        <v>0</v>
      </c>
      <c r="W29" s="20">
        <f>'PLANO ESTATISTICO MODELO'!$N$42</f>
        <v>0</v>
      </c>
    </row>
    <row r="30" spans="1:23" ht="12.75" customHeight="1" x14ac:dyDescent="0.2">
      <c r="A30" s="17" t="s">
        <v>731</v>
      </c>
      <c r="B30" s="13"/>
      <c r="C30" s="13"/>
      <c r="D30" s="20"/>
      <c r="E30" s="20">
        <f>'PLANO ESTATISTICO MODELO'!$C$41</f>
        <v>0</v>
      </c>
      <c r="F30" s="20">
        <f>'PLANO ESTATISTICO MODELO'!$D$41</f>
        <v>0</v>
      </c>
      <c r="G30" s="20">
        <f>'PLANO ESTATISTICO MODELO'!$E$41</f>
        <v>0</v>
      </c>
      <c r="H30" s="20">
        <f>'PLANO ESTATISTICO MODELO'!$F$41</f>
        <v>0</v>
      </c>
      <c r="I30" s="20">
        <f>'PLANO ESTATISTICO MODELO'!$G$41</f>
        <v>0</v>
      </c>
      <c r="J30" s="20">
        <f>'PLANO ESTATISTICO MODELO'!$H$41</f>
        <v>0</v>
      </c>
      <c r="K30" s="20">
        <f>'PLANO ESTATISTICO MODELO'!$C$41</f>
        <v>0</v>
      </c>
      <c r="L30" s="20">
        <f>'PLANO ESTATISTICO MODELO'!$C$41</f>
        <v>0</v>
      </c>
      <c r="M30" s="20">
        <f>'PLANO ESTATISTICO MODELO'!$C$41</f>
        <v>0</v>
      </c>
      <c r="N30" s="20">
        <f>'PLANO ESTATISTICO MODELO'!$C$41</f>
        <v>0</v>
      </c>
      <c r="O30" s="20">
        <f>'PLANO ESTATISTICO MODELO'!$C$41</f>
        <v>0</v>
      </c>
      <c r="P30" s="20">
        <f>'PLANO ESTATISTICO MODELO'!$C$41</f>
        <v>0</v>
      </c>
      <c r="Q30" s="20">
        <f>'PLANO ESTATISTICO MODELO'!$C$41</f>
        <v>0</v>
      </c>
      <c r="R30" s="20">
        <f>'PLANO ESTATISTICO MODELO'!$I$41</f>
        <v>0</v>
      </c>
      <c r="S30" s="20">
        <f>'PLANO ESTATISTICO MODELO'!$J$41</f>
        <v>0</v>
      </c>
      <c r="T30" s="20">
        <f>'PLANO ESTATISTICO MODELO'!$K$41</f>
        <v>0</v>
      </c>
      <c r="U30" s="20">
        <f>'PLANO ESTATISTICO MODELO'!$L$41</f>
        <v>0</v>
      </c>
      <c r="V30" s="20">
        <f>'PLANO ESTATISTICO MODELO'!$M$41</f>
        <v>0</v>
      </c>
      <c r="W30" s="20">
        <f>'PLANO ESTATISTICO MODELO'!$N$41</f>
        <v>0</v>
      </c>
    </row>
    <row r="31" spans="1:23" ht="12.75" customHeight="1" x14ac:dyDescent="0.2">
      <c r="A31" s="17" t="s">
        <v>732</v>
      </c>
      <c r="B31" s="13"/>
      <c r="C31" s="13"/>
      <c r="D31" s="20"/>
      <c r="E31" s="20">
        <f>'PLANO ESTATISTICO MODELO'!$C$43</f>
        <v>0</v>
      </c>
      <c r="F31" s="20">
        <f>'PLANO ESTATISTICO MODELO'!$D$43</f>
        <v>0</v>
      </c>
      <c r="G31" s="20">
        <f>'PLANO ESTATISTICO MODELO'!$E$43</f>
        <v>0</v>
      </c>
      <c r="H31" s="20">
        <f>'PLANO ESTATISTICO MODELO'!$F$43</f>
        <v>0</v>
      </c>
      <c r="I31" s="20">
        <f>'PLANO ESTATISTICO MODELO'!$G$43</f>
        <v>0</v>
      </c>
      <c r="J31" s="20">
        <f>'PLANO ESTATISTICO MODELO'!$H$43</f>
        <v>0</v>
      </c>
      <c r="K31" s="20">
        <f>'PLANO ESTATISTICO MODELO'!$C$43</f>
        <v>0</v>
      </c>
      <c r="L31" s="20">
        <f>'PLANO ESTATISTICO MODELO'!$C$43</f>
        <v>0</v>
      </c>
      <c r="M31" s="20">
        <f>'PLANO ESTATISTICO MODELO'!$C$43</f>
        <v>0</v>
      </c>
      <c r="N31" s="20">
        <f>'PLANO ESTATISTICO MODELO'!$C$43</f>
        <v>0</v>
      </c>
      <c r="O31" s="20">
        <f>'PLANO ESTATISTICO MODELO'!$C$43</f>
        <v>0</v>
      </c>
      <c r="P31" s="20">
        <f>'PLANO ESTATISTICO MODELO'!$C$43</f>
        <v>0</v>
      </c>
      <c r="Q31" s="20">
        <f>'PLANO ESTATISTICO MODELO'!$C$43</f>
        <v>0</v>
      </c>
      <c r="R31" s="20">
        <f>'PLANO ESTATISTICO MODELO'!$I$43</f>
        <v>0</v>
      </c>
      <c r="S31" s="20">
        <f>'PLANO ESTATISTICO MODELO'!$J$43</f>
        <v>0</v>
      </c>
      <c r="T31" s="20">
        <f>'PLANO ESTATISTICO MODELO'!$K$43</f>
        <v>0</v>
      </c>
      <c r="U31" s="20">
        <f>'PLANO ESTATISTICO MODELO'!$L$43</f>
        <v>0</v>
      </c>
      <c r="V31" s="20">
        <f>'PLANO ESTATISTICO MODELO'!$M$43</f>
        <v>0</v>
      </c>
      <c r="W31" s="20">
        <f>'PLANO ESTATISTICO MODELO'!$N$43</f>
        <v>0</v>
      </c>
    </row>
    <row r="32" spans="1:23" ht="12.75" customHeight="1" x14ac:dyDescent="0.2">
      <c r="A32" s="17"/>
      <c r="B32" s="13"/>
      <c r="C32" s="1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9">
        <v>0</v>
      </c>
      <c r="R32" s="20"/>
      <c r="S32" s="20"/>
      <c r="T32" s="20"/>
      <c r="U32" s="20"/>
      <c r="V32" s="20"/>
      <c r="W32" s="20"/>
    </row>
    <row r="33" spans="1:23" ht="12.75" customHeight="1" x14ac:dyDescent="0.2">
      <c r="A33" s="17"/>
      <c r="B33" s="13"/>
      <c r="C33" s="1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/>
      <c r="R33" s="18"/>
      <c r="S33" s="18"/>
      <c r="T33" s="18"/>
      <c r="U33" s="18"/>
      <c r="V33" s="18"/>
      <c r="W33" s="18"/>
    </row>
    <row r="34" spans="1:23" ht="12.75" customHeight="1" x14ac:dyDescent="0.2">
      <c r="A34" s="17" t="s">
        <v>37</v>
      </c>
      <c r="B34" s="13"/>
      <c r="C34" s="13"/>
      <c r="D34" s="26">
        <f t="shared" ref="D34:P34" si="2">SUM(D28:D32)</f>
        <v>0</v>
      </c>
      <c r="E34" s="26">
        <f t="shared" si="2"/>
        <v>0</v>
      </c>
      <c r="F34" s="26">
        <f t="shared" si="2"/>
        <v>0</v>
      </c>
      <c r="G34" s="26">
        <f t="shared" si="2"/>
        <v>0</v>
      </c>
      <c r="H34" s="26">
        <f t="shared" si="2"/>
        <v>0</v>
      </c>
      <c r="I34" s="26">
        <f t="shared" si="2"/>
        <v>0</v>
      </c>
      <c r="J34" s="26">
        <f t="shared" si="2"/>
        <v>0</v>
      </c>
      <c r="K34" s="26">
        <f t="shared" si="2"/>
        <v>0</v>
      </c>
      <c r="L34" s="26">
        <f t="shared" si="2"/>
        <v>0</v>
      </c>
      <c r="M34" s="26">
        <f t="shared" si="2"/>
        <v>0</v>
      </c>
      <c r="N34" s="26">
        <f t="shared" si="2"/>
        <v>0</v>
      </c>
      <c r="O34" s="26">
        <f t="shared" si="2"/>
        <v>0</v>
      </c>
      <c r="P34" s="26">
        <f t="shared" si="2"/>
        <v>0</v>
      </c>
      <c r="Q34" s="26">
        <v>642</v>
      </c>
      <c r="R34" s="26">
        <f t="shared" ref="R34:W34" si="3">SUM(R28:R32)</f>
        <v>0</v>
      </c>
      <c r="S34" s="26">
        <f t="shared" si="3"/>
        <v>0</v>
      </c>
      <c r="T34" s="26">
        <f t="shared" si="3"/>
        <v>0</v>
      </c>
      <c r="U34" s="26">
        <f t="shared" si="3"/>
        <v>0</v>
      </c>
      <c r="V34" s="26">
        <f t="shared" si="3"/>
        <v>0</v>
      </c>
      <c r="W34" s="26">
        <f t="shared" si="3"/>
        <v>0</v>
      </c>
    </row>
    <row r="35" spans="1:23" ht="12.75" customHeight="1" x14ac:dyDescent="0.2">
      <c r="A35" s="17"/>
      <c r="B35" s="13"/>
      <c r="C35" s="1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9"/>
      <c r="R35" s="18"/>
      <c r="S35" s="18"/>
      <c r="T35" s="18"/>
      <c r="U35" s="18"/>
      <c r="V35" s="18"/>
      <c r="W35" s="18"/>
    </row>
    <row r="36" spans="1:23" ht="12.75" customHeight="1" x14ac:dyDescent="0.2">
      <c r="A36" s="12" t="s">
        <v>38</v>
      </c>
      <c r="B36" s="13"/>
      <c r="C36" s="1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9"/>
      <c r="R36" s="18"/>
      <c r="S36" s="18"/>
      <c r="T36" s="18"/>
      <c r="U36" s="18"/>
      <c r="V36" s="18"/>
      <c r="W36" s="18"/>
    </row>
    <row r="37" spans="1:23" ht="12.75" customHeight="1" x14ac:dyDescent="0.2">
      <c r="A37" s="17"/>
      <c r="B37" s="13"/>
      <c r="C37" s="13"/>
      <c r="D37" s="18" t="s">
        <v>5</v>
      </c>
      <c r="E37" s="18" t="s">
        <v>5</v>
      </c>
      <c r="F37" s="18" t="s">
        <v>5</v>
      </c>
      <c r="G37" s="18" t="s">
        <v>5</v>
      </c>
      <c r="H37" s="18" t="s">
        <v>5</v>
      </c>
      <c r="I37" s="18" t="s">
        <v>5</v>
      </c>
      <c r="J37" s="18" t="s">
        <v>5</v>
      </c>
      <c r="K37" s="18" t="s">
        <v>5</v>
      </c>
      <c r="L37" s="18" t="s">
        <v>5</v>
      </c>
      <c r="M37" s="18" t="s">
        <v>5</v>
      </c>
      <c r="N37" s="18" t="s">
        <v>5</v>
      </c>
      <c r="O37" s="18" t="s">
        <v>5</v>
      </c>
      <c r="P37" s="18" t="s">
        <v>5</v>
      </c>
      <c r="Q37" s="19" t="s">
        <v>5</v>
      </c>
      <c r="R37" s="18" t="s">
        <v>5</v>
      </c>
      <c r="S37" s="18" t="s">
        <v>5</v>
      </c>
      <c r="T37" s="18" t="s">
        <v>5</v>
      </c>
      <c r="U37" s="18" t="s">
        <v>5</v>
      </c>
      <c r="V37" s="18" t="s">
        <v>5</v>
      </c>
      <c r="W37" s="18" t="s">
        <v>5</v>
      </c>
    </row>
    <row r="38" spans="1:23" ht="12.75" customHeight="1" x14ac:dyDescent="0.2">
      <c r="A38" s="17" t="s">
        <v>39</v>
      </c>
      <c r="B38" s="13"/>
      <c r="C38" s="13"/>
      <c r="D38" s="28"/>
      <c r="E38" s="29">
        <f>'PLANO ESTATISTICO MODELO'!$C$40</f>
        <v>0</v>
      </c>
      <c r="F38" s="29">
        <f>'PLANO ESTATISTICO MODELO'!$D$40</f>
        <v>0</v>
      </c>
      <c r="G38" s="29">
        <f>'PLANO ESTATISTICO MODELO'!$E$40</f>
        <v>0</v>
      </c>
      <c r="H38" s="29">
        <f>'PLANO ESTATISTICO MODELO'!$F$40</f>
        <v>0</v>
      </c>
      <c r="I38" s="29">
        <f>'PLANO ESTATISTICO MODELO'!$G$40</f>
        <v>0</v>
      </c>
      <c r="J38" s="29">
        <f>'PLANO ESTATISTICO MODELO'!$H$40</f>
        <v>0</v>
      </c>
      <c r="K38" s="29">
        <f>'PLANO ESTATISTICO MODELO'!$C$40</f>
        <v>0</v>
      </c>
      <c r="L38" s="29">
        <f>'PLANO ESTATISTICO MODELO'!$C$40</f>
        <v>0</v>
      </c>
      <c r="M38" s="29">
        <f>'PLANO ESTATISTICO MODELO'!$C$40</f>
        <v>0</v>
      </c>
      <c r="N38" s="29">
        <f>'PLANO ESTATISTICO MODELO'!$C$40</f>
        <v>0</v>
      </c>
      <c r="O38" s="29">
        <f>'PLANO ESTATISTICO MODELO'!$C$40</f>
        <v>0</v>
      </c>
      <c r="P38" s="29">
        <f>'PLANO ESTATISTICO MODELO'!$C$40</f>
        <v>0</v>
      </c>
      <c r="Q38" s="29">
        <f>'PLANO ESTATISTICO MODELO'!$C$40</f>
        <v>0</v>
      </c>
      <c r="R38" s="29">
        <f>'PLANO ESTATISTICO MODELO'!$I$40</f>
        <v>0</v>
      </c>
      <c r="S38" s="29">
        <f>'PLANO ESTATISTICO MODELO'!$J$40</f>
        <v>0</v>
      </c>
      <c r="T38" s="29">
        <f>'PLANO ESTATISTICO MODELO'!$K$40</f>
        <v>0</v>
      </c>
      <c r="U38" s="29">
        <f>'PLANO ESTATISTICO MODELO'!$L$40</f>
        <v>0</v>
      </c>
      <c r="V38" s="29">
        <f>'PLANO ESTATISTICO MODELO'!$M$40</f>
        <v>0</v>
      </c>
      <c r="W38" s="29">
        <f>'PLANO ESTATISTICO MODELO'!$N$40</f>
        <v>0</v>
      </c>
    </row>
    <row r="39" spans="1:23" ht="12.75" customHeight="1" x14ac:dyDescent="0.2">
      <c r="A39" s="17"/>
      <c r="B39" s="13"/>
      <c r="C39" s="13"/>
      <c r="D39" s="28">
        <v>0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30" t="s">
        <v>5</v>
      </c>
      <c r="R39" s="28"/>
      <c r="S39" s="28"/>
      <c r="T39" s="28"/>
      <c r="U39" s="28"/>
      <c r="V39" s="28"/>
      <c r="W39" s="28"/>
    </row>
    <row r="40" spans="1:23" ht="12.75" customHeight="1" x14ac:dyDescent="0.2">
      <c r="A40" s="17"/>
      <c r="B40" s="13"/>
      <c r="C40" s="1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30"/>
      <c r="R40" s="28"/>
      <c r="S40" s="28"/>
      <c r="T40" s="28"/>
      <c r="U40" s="28"/>
      <c r="V40" s="28"/>
      <c r="W40" s="28"/>
    </row>
    <row r="41" spans="1:23" ht="12.75" customHeight="1" x14ac:dyDescent="0.2">
      <c r="A41" s="17" t="s">
        <v>40</v>
      </c>
      <c r="B41" s="13"/>
      <c r="C41" s="13"/>
      <c r="D41" s="31">
        <f t="shared" ref="D41:P41" si="4">SUM(D38:D39)</f>
        <v>0</v>
      </c>
      <c r="E41" s="32">
        <f t="shared" si="4"/>
        <v>0</v>
      </c>
      <c r="F41" s="32">
        <f t="shared" si="4"/>
        <v>0</v>
      </c>
      <c r="G41" s="32">
        <f t="shared" si="4"/>
        <v>0</v>
      </c>
      <c r="H41" s="32">
        <f t="shared" si="4"/>
        <v>0</v>
      </c>
      <c r="I41" s="32">
        <f t="shared" si="4"/>
        <v>0</v>
      </c>
      <c r="J41" s="32">
        <f t="shared" si="4"/>
        <v>0</v>
      </c>
      <c r="K41" s="32">
        <f t="shared" si="4"/>
        <v>0</v>
      </c>
      <c r="L41" s="32">
        <f t="shared" si="4"/>
        <v>0</v>
      </c>
      <c r="M41" s="32">
        <f t="shared" si="4"/>
        <v>0</v>
      </c>
      <c r="N41" s="32">
        <f t="shared" si="4"/>
        <v>0</v>
      </c>
      <c r="O41" s="32">
        <f t="shared" si="4"/>
        <v>0</v>
      </c>
      <c r="P41" s="32">
        <f t="shared" si="4"/>
        <v>0</v>
      </c>
      <c r="Q41" s="26">
        <f>SUM(E41:P41)</f>
        <v>0</v>
      </c>
      <c r="R41" s="32">
        <f t="shared" ref="R41:W41" si="5">SUM(R38:R39)</f>
        <v>0</v>
      </c>
      <c r="S41" s="32">
        <f t="shared" si="5"/>
        <v>0</v>
      </c>
      <c r="T41" s="32">
        <f t="shared" si="5"/>
        <v>0</v>
      </c>
      <c r="U41" s="32">
        <f t="shared" si="5"/>
        <v>0</v>
      </c>
      <c r="V41" s="32">
        <f t="shared" si="5"/>
        <v>0</v>
      </c>
      <c r="W41" s="32">
        <f t="shared" si="5"/>
        <v>0</v>
      </c>
    </row>
    <row r="42" spans="1:23" ht="12.75" customHeight="1" x14ac:dyDescent="0.2">
      <c r="A42" s="17"/>
      <c r="B42" s="13"/>
      <c r="C42" s="1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30"/>
      <c r="R42" s="28"/>
      <c r="S42" s="28"/>
      <c r="T42" s="28"/>
      <c r="U42" s="28"/>
      <c r="V42" s="28"/>
      <c r="W42" s="28"/>
    </row>
    <row r="43" spans="1:23" ht="12.75" customHeight="1" x14ac:dyDescent="0.2">
      <c r="A43" s="17" t="s">
        <v>41</v>
      </c>
      <c r="B43" s="13"/>
      <c r="C43" s="13"/>
      <c r="D43" s="31">
        <f t="shared" ref="D43:P43" si="6">SUM(D34+D41)</f>
        <v>0</v>
      </c>
      <c r="E43" s="32">
        <f t="shared" si="6"/>
        <v>0</v>
      </c>
      <c r="F43" s="32">
        <f t="shared" si="6"/>
        <v>0</v>
      </c>
      <c r="G43" s="32">
        <f t="shared" si="6"/>
        <v>0</v>
      </c>
      <c r="H43" s="32">
        <f t="shared" si="6"/>
        <v>0</v>
      </c>
      <c r="I43" s="32">
        <f t="shared" si="6"/>
        <v>0</v>
      </c>
      <c r="J43" s="32">
        <f t="shared" si="6"/>
        <v>0</v>
      </c>
      <c r="K43" s="32">
        <f t="shared" si="6"/>
        <v>0</v>
      </c>
      <c r="L43" s="32">
        <f t="shared" si="6"/>
        <v>0</v>
      </c>
      <c r="M43" s="32">
        <f t="shared" si="6"/>
        <v>0</v>
      </c>
      <c r="N43" s="32">
        <f t="shared" si="6"/>
        <v>0</v>
      </c>
      <c r="O43" s="32">
        <f t="shared" si="6"/>
        <v>0</v>
      </c>
      <c r="P43" s="32">
        <f t="shared" si="6"/>
        <v>0</v>
      </c>
      <c r="Q43" s="26">
        <f>SUM(E43:P43)</f>
        <v>0</v>
      </c>
      <c r="R43" s="32">
        <f t="shared" ref="R43:W43" si="7">SUM(R34+R41)</f>
        <v>0</v>
      </c>
      <c r="S43" s="32">
        <f t="shared" si="7"/>
        <v>0</v>
      </c>
      <c r="T43" s="32">
        <f t="shared" si="7"/>
        <v>0</v>
      </c>
      <c r="U43" s="32">
        <f t="shared" si="7"/>
        <v>0</v>
      </c>
      <c r="V43" s="32">
        <f t="shared" si="7"/>
        <v>0</v>
      </c>
      <c r="W43" s="32">
        <f t="shared" si="7"/>
        <v>0</v>
      </c>
    </row>
    <row r="44" spans="1:23" ht="12.75" customHeight="1" x14ac:dyDescent="0.2">
      <c r="A44" s="17"/>
      <c r="B44" s="13"/>
      <c r="C44" s="1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30"/>
      <c r="R44" s="28"/>
      <c r="S44" s="28"/>
      <c r="T44" s="28"/>
      <c r="U44" s="28"/>
      <c r="V44" s="28"/>
      <c r="W44" s="28"/>
    </row>
    <row r="45" spans="1:23" ht="12.75" customHeight="1" x14ac:dyDescent="0.2">
      <c r="A45" s="17" t="s">
        <v>42</v>
      </c>
      <c r="B45" s="13"/>
      <c r="C45" s="13"/>
      <c r="D45" s="31">
        <f>SUM(D43/30)</f>
        <v>0</v>
      </c>
      <c r="E45" s="31">
        <f>'PLANO ESTATISTICO MODELO'!$C$54</f>
        <v>0</v>
      </c>
      <c r="F45" s="31">
        <f>'PLANO ESTATISTICO MODELO'!$D$54</f>
        <v>0</v>
      </c>
      <c r="G45" s="31">
        <f>'PLANO ESTATISTICO MODELO'!$E$54</f>
        <v>0</v>
      </c>
      <c r="H45" s="31">
        <f>'PLANO ESTATISTICO MODELO'!$F$54</f>
        <v>0</v>
      </c>
      <c r="I45" s="31">
        <f>'PLANO ESTATISTICO MODELO'!$G$54</f>
        <v>0</v>
      </c>
      <c r="J45" s="31">
        <f>'PLANO ESTATISTICO MODELO'!$H$54</f>
        <v>0</v>
      </c>
      <c r="K45" s="31">
        <f>'PLANO ESTATISTICO MODELO'!$C$54</f>
        <v>0</v>
      </c>
      <c r="L45" s="31">
        <f>'PLANO ESTATISTICO MODELO'!$C$54</f>
        <v>0</v>
      </c>
      <c r="M45" s="31">
        <f>'PLANO ESTATISTICO MODELO'!$C$54</f>
        <v>0</v>
      </c>
      <c r="N45" s="31">
        <f>'PLANO ESTATISTICO MODELO'!$C$54</f>
        <v>0</v>
      </c>
      <c r="O45" s="31">
        <f>'PLANO ESTATISTICO MODELO'!$C$54</f>
        <v>0</v>
      </c>
      <c r="P45" s="31">
        <f>'PLANO ESTATISTICO MODELO'!$C$54</f>
        <v>0</v>
      </c>
      <c r="Q45" s="31">
        <f>'PLANO ESTATISTICO MODELO'!$C$54</f>
        <v>0</v>
      </c>
      <c r="R45" s="31">
        <f>'PLANO ESTATISTICO MODELO'!$I$54</f>
        <v>0</v>
      </c>
      <c r="S45" s="31">
        <f>'PLANO ESTATISTICO MODELO'!$J$54</f>
        <v>0</v>
      </c>
      <c r="T45" s="31">
        <f>'PLANO ESTATISTICO MODELO'!$K$54</f>
        <v>0</v>
      </c>
      <c r="U45" s="31">
        <f>'PLANO ESTATISTICO MODELO'!$L$54</f>
        <v>0</v>
      </c>
      <c r="V45" s="31">
        <f>'PLANO ESTATISTICO MODELO'!$M$54</f>
        <v>0</v>
      </c>
      <c r="W45" s="31">
        <f>'PLANO ESTATISTICO MODELO'!$N$54</f>
        <v>0</v>
      </c>
    </row>
    <row r="46" spans="1:23" ht="12.75" customHeight="1" x14ac:dyDescent="0.2">
      <c r="A46" s="17"/>
      <c r="B46" s="13"/>
      <c r="C46" s="1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30"/>
      <c r="R46" s="28"/>
      <c r="S46" s="28"/>
      <c r="T46" s="28"/>
      <c r="U46" s="28"/>
      <c r="V46" s="28"/>
      <c r="W46" s="28"/>
    </row>
    <row r="47" spans="1:23" ht="12.75" customHeight="1" x14ac:dyDescent="0.2">
      <c r="A47" s="12" t="s">
        <v>43</v>
      </c>
      <c r="B47" s="13"/>
      <c r="C47" s="13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9"/>
      <c r="R47" s="18"/>
      <c r="S47" s="18"/>
      <c r="T47" s="18"/>
      <c r="U47" s="18"/>
      <c r="V47" s="18"/>
      <c r="W47" s="18"/>
    </row>
    <row r="48" spans="1:23" ht="12.75" customHeight="1" x14ac:dyDescent="0.2">
      <c r="A48" s="17"/>
      <c r="B48" s="13"/>
      <c r="C48" s="1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9"/>
      <c r="R48" s="18"/>
      <c r="S48" s="18"/>
      <c r="T48" s="18"/>
      <c r="U48" s="18"/>
      <c r="V48" s="18"/>
      <c r="W48" s="18"/>
    </row>
    <row r="49" spans="1:23" ht="12.75" customHeight="1" x14ac:dyDescent="0.2">
      <c r="A49" s="17" t="s">
        <v>44</v>
      </c>
      <c r="B49" s="13"/>
      <c r="C49" s="13"/>
      <c r="D49" s="33"/>
      <c r="E49" s="33" t="e">
        <f>'PLANO ESTATISTICO MODELO'!C57</f>
        <v>#DIV/0!</v>
      </c>
      <c r="F49" s="33" t="e">
        <f>'PLANO ESTATISTICO MODELO'!D57</f>
        <v>#DIV/0!</v>
      </c>
      <c r="G49" s="33" t="e">
        <f>'PLANO ESTATISTICO MODELO'!E57</f>
        <v>#DIV/0!</v>
      </c>
      <c r="H49" s="33" t="e">
        <f>'PLANO ESTATISTICO MODELO'!F57</f>
        <v>#DIV/0!</v>
      </c>
      <c r="I49" s="33" t="e">
        <f>'PLANO ESTATISTICO MODELO'!G57</f>
        <v>#DIV/0!</v>
      </c>
      <c r="J49" s="33" t="e">
        <f>'PLANO ESTATISTICO MODELO'!H57</f>
        <v>#DIV/0!</v>
      </c>
      <c r="K49" s="33" t="e">
        <f>'PLANO ESTATISTICO MODELO'!I57</f>
        <v>#DIV/0!</v>
      </c>
      <c r="L49" s="33" t="e">
        <f>'PLANO ESTATISTICO MODELO'!J57</f>
        <v>#DIV/0!</v>
      </c>
      <c r="M49" s="33" t="e">
        <f>'PLANO ESTATISTICO MODELO'!K57</f>
        <v>#DIV/0!</v>
      </c>
      <c r="N49" s="33" t="e">
        <f>'PLANO ESTATISTICO MODELO'!L57</f>
        <v>#DIV/0!</v>
      </c>
      <c r="O49" s="33" t="e">
        <f>'PLANO ESTATISTICO MODELO'!M57</f>
        <v>#DIV/0!</v>
      </c>
      <c r="P49" s="33" t="e">
        <f>'PLANO ESTATISTICO MODELO'!N57</f>
        <v>#DIV/0!</v>
      </c>
      <c r="Q49" s="33" t="e">
        <f>'PLANO ESTATISTICO MODELO'!O57</f>
        <v>#DIV/0!</v>
      </c>
      <c r="R49" s="33" t="e">
        <f>'PLANO ESTATISTICO MODELO'!I57</f>
        <v>#DIV/0!</v>
      </c>
      <c r="S49" s="33" t="e">
        <f>'PLANO ESTATISTICO MODELO'!J57</f>
        <v>#DIV/0!</v>
      </c>
      <c r="T49" s="33" t="e">
        <f>'PLANO ESTATISTICO MODELO'!K57</f>
        <v>#DIV/0!</v>
      </c>
      <c r="U49" s="33" t="e">
        <f>'PLANO ESTATISTICO MODELO'!L57</f>
        <v>#DIV/0!</v>
      </c>
      <c r="V49" s="33" t="e">
        <f>'PLANO ESTATISTICO MODELO'!M57</f>
        <v>#DIV/0!</v>
      </c>
      <c r="W49" s="33" t="e">
        <f>'PLANO ESTATISTICO MODELO'!N57</f>
        <v>#DIV/0!</v>
      </c>
    </row>
    <row r="50" spans="1:23" ht="12.75" customHeight="1" x14ac:dyDescent="0.2">
      <c r="A50" s="17" t="s">
        <v>45</v>
      </c>
      <c r="B50" s="13"/>
      <c r="C50" s="13"/>
      <c r="D50" s="33"/>
      <c r="E50" s="33" t="e">
        <f>'PLANO ESTATISTICO MODELO'!C58</f>
        <v>#DIV/0!</v>
      </c>
      <c r="F50" s="33" t="e">
        <f>'PLANO ESTATISTICO MODELO'!D58</f>
        <v>#DIV/0!</v>
      </c>
      <c r="G50" s="33" t="e">
        <f>'PLANO ESTATISTICO MODELO'!E58</f>
        <v>#DIV/0!</v>
      </c>
      <c r="H50" s="33" t="e">
        <f>'PLANO ESTATISTICO MODELO'!F58</f>
        <v>#DIV/0!</v>
      </c>
      <c r="I50" s="33" t="e">
        <f>'PLANO ESTATISTICO MODELO'!G58</f>
        <v>#DIV/0!</v>
      </c>
      <c r="J50" s="33" t="e">
        <f>'PLANO ESTATISTICO MODELO'!H58</f>
        <v>#DIV/0!</v>
      </c>
      <c r="K50" s="33" t="e">
        <f>'PLANO ESTATISTICO MODELO'!I58</f>
        <v>#DIV/0!</v>
      </c>
      <c r="L50" s="33" t="e">
        <f>'PLANO ESTATISTICO MODELO'!J58</f>
        <v>#DIV/0!</v>
      </c>
      <c r="M50" s="33" t="e">
        <f>'PLANO ESTATISTICO MODELO'!K58</f>
        <v>#DIV/0!</v>
      </c>
      <c r="N50" s="33" t="e">
        <f>'PLANO ESTATISTICO MODELO'!L58</f>
        <v>#DIV/0!</v>
      </c>
      <c r="O50" s="33" t="e">
        <f>'PLANO ESTATISTICO MODELO'!M58</f>
        <v>#DIV/0!</v>
      </c>
      <c r="P50" s="33" t="e">
        <f>'PLANO ESTATISTICO MODELO'!N58</f>
        <v>#DIV/0!</v>
      </c>
      <c r="Q50" s="33" t="e">
        <f>'PLANO ESTATISTICO MODELO'!O58</f>
        <v>#DIV/0!</v>
      </c>
      <c r="R50" s="33" t="e">
        <f>'PLANO ESTATISTICO MODELO'!I58</f>
        <v>#DIV/0!</v>
      </c>
      <c r="S50" s="33" t="e">
        <f>'PLANO ESTATISTICO MODELO'!J58</f>
        <v>#DIV/0!</v>
      </c>
      <c r="T50" s="33" t="e">
        <f>'PLANO ESTATISTICO MODELO'!K58</f>
        <v>#DIV/0!</v>
      </c>
      <c r="U50" s="33" t="e">
        <f>'PLANO ESTATISTICO MODELO'!L58</f>
        <v>#DIV/0!</v>
      </c>
      <c r="V50" s="33" t="e">
        <f>'PLANO ESTATISTICO MODELO'!M58</f>
        <v>#DIV/0!</v>
      </c>
      <c r="W50" s="33" t="e">
        <f>'PLANO ESTATISTICO MODELO'!N58</f>
        <v>#DIV/0!</v>
      </c>
    </row>
    <row r="51" spans="1:23" ht="12.75" customHeight="1" x14ac:dyDescent="0.2">
      <c r="A51" s="17" t="s">
        <v>46</v>
      </c>
      <c r="B51" s="13"/>
      <c r="C51" s="13"/>
      <c r="D51" s="33"/>
      <c r="E51" s="33" t="e">
        <f>'PLANO ESTATISTICO MODELO'!C59</f>
        <v>#DIV/0!</v>
      </c>
      <c r="F51" s="33" t="e">
        <f>'PLANO ESTATISTICO MODELO'!D59</f>
        <v>#DIV/0!</v>
      </c>
      <c r="G51" s="33" t="e">
        <f>'PLANO ESTATISTICO MODELO'!E59</f>
        <v>#DIV/0!</v>
      </c>
      <c r="H51" s="33" t="e">
        <f>'PLANO ESTATISTICO MODELO'!F59</f>
        <v>#DIV/0!</v>
      </c>
      <c r="I51" s="33" t="e">
        <f>'PLANO ESTATISTICO MODELO'!G59</f>
        <v>#DIV/0!</v>
      </c>
      <c r="J51" s="33" t="e">
        <f>'PLANO ESTATISTICO MODELO'!H59</f>
        <v>#DIV/0!</v>
      </c>
      <c r="K51" s="33" t="e">
        <f>'PLANO ESTATISTICO MODELO'!I59</f>
        <v>#DIV/0!</v>
      </c>
      <c r="L51" s="33" t="e">
        <f>'PLANO ESTATISTICO MODELO'!J59</f>
        <v>#DIV/0!</v>
      </c>
      <c r="M51" s="33" t="e">
        <f>'PLANO ESTATISTICO MODELO'!K59</f>
        <v>#DIV/0!</v>
      </c>
      <c r="N51" s="33" t="e">
        <f>'PLANO ESTATISTICO MODELO'!L59</f>
        <v>#DIV/0!</v>
      </c>
      <c r="O51" s="33" t="e">
        <f>'PLANO ESTATISTICO MODELO'!M59</f>
        <v>#DIV/0!</v>
      </c>
      <c r="P51" s="33" t="e">
        <f>'PLANO ESTATISTICO MODELO'!N59</f>
        <v>#DIV/0!</v>
      </c>
      <c r="Q51" s="33" t="e">
        <f>'PLANO ESTATISTICO MODELO'!O59</f>
        <v>#DIV/0!</v>
      </c>
      <c r="R51" s="33" t="e">
        <f>'PLANO ESTATISTICO MODELO'!I59</f>
        <v>#DIV/0!</v>
      </c>
      <c r="S51" s="33" t="e">
        <f>'PLANO ESTATISTICO MODELO'!J59</f>
        <v>#DIV/0!</v>
      </c>
      <c r="T51" s="33" t="e">
        <f>'PLANO ESTATISTICO MODELO'!K59</f>
        <v>#DIV/0!</v>
      </c>
      <c r="U51" s="33" t="e">
        <f>'PLANO ESTATISTICO MODELO'!L59</f>
        <v>#DIV/0!</v>
      </c>
      <c r="V51" s="33" t="e">
        <f>'PLANO ESTATISTICO MODELO'!M59</f>
        <v>#DIV/0!</v>
      </c>
      <c r="W51" s="33" t="e">
        <f>'PLANO ESTATISTICO MODELO'!N59</f>
        <v>#DIV/0!</v>
      </c>
    </row>
    <row r="52" spans="1:23" ht="12.75" customHeight="1" x14ac:dyDescent="0.2">
      <c r="A52" s="17" t="s">
        <v>47</v>
      </c>
      <c r="B52" s="13"/>
      <c r="C52" s="13"/>
      <c r="D52" s="33"/>
      <c r="E52" s="33" t="e">
        <f>'PLANO ESTATISTICO MODELO'!C60</f>
        <v>#DIV/0!</v>
      </c>
      <c r="F52" s="33" t="e">
        <f>'PLANO ESTATISTICO MODELO'!D60</f>
        <v>#DIV/0!</v>
      </c>
      <c r="G52" s="33" t="e">
        <f>'PLANO ESTATISTICO MODELO'!E60</f>
        <v>#DIV/0!</v>
      </c>
      <c r="H52" s="33" t="e">
        <f>'PLANO ESTATISTICO MODELO'!F60</f>
        <v>#DIV/0!</v>
      </c>
      <c r="I52" s="33" t="e">
        <f>'PLANO ESTATISTICO MODELO'!G60</f>
        <v>#DIV/0!</v>
      </c>
      <c r="J52" s="33" t="e">
        <f>'PLANO ESTATISTICO MODELO'!H60</f>
        <v>#DIV/0!</v>
      </c>
      <c r="K52" s="33" t="e">
        <f>'PLANO ESTATISTICO MODELO'!I60</f>
        <v>#DIV/0!</v>
      </c>
      <c r="L52" s="33" t="e">
        <f>'PLANO ESTATISTICO MODELO'!J60</f>
        <v>#DIV/0!</v>
      </c>
      <c r="M52" s="33" t="e">
        <f>'PLANO ESTATISTICO MODELO'!K60</f>
        <v>#DIV/0!</v>
      </c>
      <c r="N52" s="33" t="e">
        <f>'PLANO ESTATISTICO MODELO'!L60</f>
        <v>#DIV/0!</v>
      </c>
      <c r="O52" s="33" t="e">
        <f>'PLANO ESTATISTICO MODELO'!M60</f>
        <v>#DIV/0!</v>
      </c>
      <c r="P52" s="33" t="e">
        <f>'PLANO ESTATISTICO MODELO'!N60</f>
        <v>#DIV/0!</v>
      </c>
      <c r="Q52" s="33" t="e">
        <f>'PLANO ESTATISTICO MODELO'!O60</f>
        <v>#DIV/0!</v>
      </c>
      <c r="R52" s="33" t="e">
        <f>'PLANO ESTATISTICO MODELO'!I60</f>
        <v>#DIV/0!</v>
      </c>
      <c r="S52" s="33" t="e">
        <f>'PLANO ESTATISTICO MODELO'!J60</f>
        <v>#DIV/0!</v>
      </c>
      <c r="T52" s="33" t="e">
        <f>'PLANO ESTATISTICO MODELO'!K60</f>
        <v>#DIV/0!</v>
      </c>
      <c r="U52" s="33" t="e">
        <f>'PLANO ESTATISTICO MODELO'!L60</f>
        <v>#DIV/0!</v>
      </c>
      <c r="V52" s="33" t="e">
        <f>'PLANO ESTATISTICO MODELO'!M60</f>
        <v>#DIV/0!</v>
      </c>
      <c r="W52" s="33" t="e">
        <f>'PLANO ESTATISTICO MODELO'!N60</f>
        <v>#DIV/0!</v>
      </c>
    </row>
    <row r="53" spans="1:23" ht="12.75" customHeight="1" x14ac:dyDescent="0.2">
      <c r="A53" s="17"/>
      <c r="B53" s="13"/>
      <c r="C53" s="13"/>
      <c r="D53" s="3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19"/>
      <c r="R53" s="34"/>
      <c r="S53" s="34"/>
      <c r="T53" s="34"/>
      <c r="U53" s="34"/>
      <c r="V53" s="34"/>
      <c r="W53" s="34"/>
    </row>
    <row r="54" spans="1:23" ht="12.75" customHeight="1" x14ac:dyDescent="0.2">
      <c r="A54" s="17"/>
      <c r="B54" s="13"/>
      <c r="C54" s="1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19"/>
      <c r="R54" s="34"/>
      <c r="S54" s="34"/>
      <c r="T54" s="34"/>
      <c r="U54" s="34"/>
      <c r="V54" s="34"/>
      <c r="W54" s="34"/>
    </row>
    <row r="55" spans="1:23" ht="12.75" customHeight="1" x14ac:dyDescent="0.2">
      <c r="A55" s="17"/>
      <c r="B55" s="13"/>
      <c r="C55" s="13"/>
      <c r="D55" s="33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19"/>
      <c r="R55" s="34"/>
      <c r="S55" s="34"/>
      <c r="T55" s="34"/>
      <c r="U55" s="34"/>
      <c r="V55" s="34"/>
      <c r="W55" s="34"/>
    </row>
    <row r="56" spans="1:23" ht="12.75" customHeight="1" x14ac:dyDescent="0.2">
      <c r="A56" s="17"/>
      <c r="B56" s="13"/>
      <c r="C56" s="1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19"/>
      <c r="R56" s="34"/>
      <c r="S56" s="34"/>
      <c r="T56" s="34"/>
      <c r="U56" s="34"/>
      <c r="V56" s="34"/>
      <c r="W56" s="34"/>
    </row>
    <row r="57" spans="1:23" ht="12.75" customHeight="1" x14ac:dyDescent="0.2">
      <c r="A57" s="17"/>
      <c r="B57" s="13"/>
      <c r="C57" s="1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19"/>
      <c r="R57" s="34"/>
      <c r="S57" s="34"/>
      <c r="T57" s="34"/>
      <c r="U57" s="34"/>
      <c r="V57" s="34"/>
      <c r="W57" s="34"/>
    </row>
    <row r="58" spans="1:23" ht="12.75" customHeight="1" x14ac:dyDescent="0.2">
      <c r="A58" s="17"/>
      <c r="B58" s="13"/>
      <c r="C58" s="1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9"/>
      <c r="R58" s="18"/>
      <c r="S58" s="18"/>
      <c r="T58" s="18"/>
      <c r="U58" s="18"/>
      <c r="V58" s="18"/>
      <c r="W58" s="18"/>
    </row>
    <row r="59" spans="1:23" ht="12.75" customHeight="1" x14ac:dyDescent="0.2">
      <c r="A59" s="35" t="s">
        <v>48</v>
      </c>
      <c r="B59" s="36"/>
      <c r="C59" s="36"/>
      <c r="D59" s="37"/>
      <c r="E59" s="37" t="e">
        <f>'PLANO ESTATISTICO MODELO'!$C$63</f>
        <v>#DIV/0!</v>
      </c>
      <c r="F59" s="37" t="e">
        <f>'PLANO ESTATISTICO MODELO'!$D$63</f>
        <v>#DIV/0!</v>
      </c>
      <c r="G59" s="37" t="e">
        <f>'PLANO ESTATISTICO MODELO'!$E$63</f>
        <v>#DIV/0!</v>
      </c>
      <c r="H59" s="37" t="e">
        <f>'PLANO ESTATISTICO MODELO'!$F$63</f>
        <v>#DIV/0!</v>
      </c>
      <c r="I59" s="37" t="e">
        <f>'PLANO ESTATISTICO MODELO'!$G$63</f>
        <v>#DIV/0!</v>
      </c>
      <c r="J59" s="37" t="e">
        <f>'PLANO ESTATISTICO MODELO'!$H$63</f>
        <v>#DIV/0!</v>
      </c>
      <c r="K59" s="37" t="e">
        <f>'PLANO ESTATISTICO MODELO'!$C$63</f>
        <v>#DIV/0!</v>
      </c>
      <c r="L59" s="37" t="e">
        <f>'PLANO ESTATISTICO MODELO'!$C$63</f>
        <v>#DIV/0!</v>
      </c>
      <c r="M59" s="37" t="e">
        <f>'PLANO ESTATISTICO MODELO'!$C$63</f>
        <v>#DIV/0!</v>
      </c>
      <c r="N59" s="37" t="e">
        <f>'PLANO ESTATISTICO MODELO'!$C$63</f>
        <v>#DIV/0!</v>
      </c>
      <c r="O59" s="37" t="e">
        <f>'PLANO ESTATISTICO MODELO'!$C$63</f>
        <v>#DIV/0!</v>
      </c>
      <c r="P59" s="37" t="e">
        <f>'PLANO ESTATISTICO MODELO'!$C$63</f>
        <v>#DIV/0!</v>
      </c>
      <c r="Q59" s="37" t="e">
        <f>'PLANO ESTATISTICO MODELO'!$C$63</f>
        <v>#DIV/0!</v>
      </c>
      <c r="R59" s="37" t="e">
        <f>'PLANO ESTATISTICO MODELO'!$I$63</f>
        <v>#DIV/0!</v>
      </c>
      <c r="S59" s="37" t="e">
        <f>'PLANO ESTATISTICO MODELO'!$J$63</f>
        <v>#DIV/0!</v>
      </c>
      <c r="T59" s="37" t="e">
        <f>'PLANO ESTATISTICO MODELO'!$K$63</f>
        <v>#DIV/0!</v>
      </c>
      <c r="U59" s="37" t="e">
        <f>'PLANO ESTATISTICO MODELO'!$L$63</f>
        <v>#DIV/0!</v>
      </c>
      <c r="V59" s="37" t="e">
        <f>'PLANO ESTATISTICO MODELO'!$M$63</f>
        <v>#DIV/0!</v>
      </c>
      <c r="W59" s="37" t="e">
        <f>'PLANO ESTATISTICO MODELO'!$N$63</f>
        <v>#DIV/0!</v>
      </c>
    </row>
    <row r="60" spans="1:23" ht="12.75" customHeight="1" x14ac:dyDescent="0.2"/>
    <row r="61" spans="1:23" ht="12.75" customHeight="1" x14ac:dyDescent="0.2">
      <c r="A61" s="2" t="s">
        <v>49</v>
      </c>
      <c r="Q61" s="4" t="s">
        <v>5</v>
      </c>
    </row>
    <row r="62" spans="1:23" ht="12.75" customHeight="1" x14ac:dyDescent="0.2">
      <c r="Q62" s="6" t="str">
        <f>Q5</f>
        <v xml:space="preserve"> </v>
      </c>
    </row>
    <row r="63" spans="1:23" ht="12.75" customHeight="1" x14ac:dyDescent="0.2">
      <c r="A63" s="7"/>
      <c r="B63" s="8"/>
      <c r="C63" s="8"/>
      <c r="D63" s="7" t="s">
        <v>7</v>
      </c>
      <c r="E63" s="458" t="s">
        <v>8</v>
      </c>
      <c r="F63" s="459"/>
      <c r="G63" s="459"/>
      <c r="H63" s="459"/>
      <c r="I63" s="459"/>
      <c r="J63" s="459"/>
      <c r="K63" s="459"/>
      <c r="L63" s="459"/>
      <c r="M63" s="459"/>
      <c r="N63" s="459"/>
      <c r="O63" s="459"/>
      <c r="P63" s="459"/>
      <c r="Q63" s="459"/>
      <c r="R63" s="459"/>
      <c r="S63" s="459"/>
      <c r="T63" s="459"/>
      <c r="U63" s="459"/>
      <c r="V63" s="459"/>
      <c r="W63" s="460"/>
    </row>
    <row r="64" spans="1:23" ht="12.75" customHeight="1" x14ac:dyDescent="0.2">
      <c r="A64" s="12" t="s">
        <v>50</v>
      </c>
      <c r="B64" s="27"/>
      <c r="C64" s="27"/>
      <c r="D64" s="14"/>
      <c r="E64" s="38" t="s">
        <v>10</v>
      </c>
      <c r="F64" s="38" t="s">
        <v>11</v>
      </c>
      <c r="G64" s="38" t="s">
        <v>12</v>
      </c>
      <c r="H64" s="38" t="s">
        <v>13</v>
      </c>
      <c r="I64" s="38" t="s">
        <v>14</v>
      </c>
      <c r="J64" s="38" t="s">
        <v>51</v>
      </c>
      <c r="K64" s="38" t="s">
        <v>16</v>
      </c>
      <c r="L64" s="38" t="s">
        <v>17</v>
      </c>
      <c r="M64" s="38" t="s">
        <v>18</v>
      </c>
      <c r="N64" s="38" t="s">
        <v>19</v>
      </c>
      <c r="O64" s="38" t="s">
        <v>20</v>
      </c>
      <c r="P64" s="38" t="s">
        <v>21</v>
      </c>
      <c r="Q64" s="39" t="s">
        <v>22</v>
      </c>
      <c r="R64" s="38" t="s">
        <v>16</v>
      </c>
      <c r="S64" s="38" t="s">
        <v>17</v>
      </c>
      <c r="T64" s="38" t="s">
        <v>23</v>
      </c>
      <c r="U64" s="38" t="s">
        <v>24</v>
      </c>
      <c r="V64" s="38" t="s">
        <v>25</v>
      </c>
      <c r="W64" s="38" t="s">
        <v>26</v>
      </c>
    </row>
    <row r="65" spans="1:23" ht="12.75" customHeight="1" x14ac:dyDescent="0.2">
      <c r="A65" s="12" t="s">
        <v>52</v>
      </c>
      <c r="B65" s="27"/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ht="12.75" customHeight="1" x14ac:dyDescent="0.2">
      <c r="A66" s="17"/>
      <c r="B66" s="13"/>
      <c r="C66" s="1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1:23" s="44" customFormat="1" ht="12.75" customHeight="1" x14ac:dyDescent="0.2">
      <c r="A67" s="40" t="s">
        <v>53</v>
      </c>
      <c r="B67" s="41"/>
      <c r="C67" s="41"/>
      <c r="D67" s="42"/>
      <c r="E67" s="43" t="e">
        <f>'PLANO ESTATISTICO MODELO'!C84</f>
        <v>#DIV/0!</v>
      </c>
      <c r="F67" s="43" t="e">
        <f>'PLANO ESTATISTICO MODELO'!D84</f>
        <v>#DIV/0!</v>
      </c>
      <c r="G67" s="43" t="e">
        <f>'PLANO ESTATISTICO MODELO'!E84</f>
        <v>#DIV/0!</v>
      </c>
      <c r="H67" s="43" t="e">
        <f>'PLANO ESTATISTICO MODELO'!F84</f>
        <v>#DIV/0!</v>
      </c>
      <c r="I67" s="43" t="e">
        <f>'PLANO ESTATISTICO MODELO'!G84</f>
        <v>#DIV/0!</v>
      </c>
      <c r="J67" s="43" t="e">
        <f>'PLANO ESTATISTICO MODELO'!H84</f>
        <v>#DIV/0!</v>
      </c>
      <c r="K67" s="43" t="e">
        <f>'PLANO ESTATISTICO MODELO'!I84</f>
        <v>#DIV/0!</v>
      </c>
      <c r="L67" s="43" t="e">
        <f>'PLANO ESTATISTICO MODELO'!J84</f>
        <v>#DIV/0!</v>
      </c>
      <c r="M67" s="43" t="e">
        <f>'PLANO ESTATISTICO MODELO'!K84</f>
        <v>#DIV/0!</v>
      </c>
      <c r="N67" s="43" t="e">
        <f>'PLANO ESTATISTICO MODELO'!L84</f>
        <v>#DIV/0!</v>
      </c>
      <c r="O67" s="43" t="e">
        <f>'PLANO ESTATISTICO MODELO'!M84</f>
        <v>#DIV/0!</v>
      </c>
      <c r="P67" s="43" t="e">
        <f>'PLANO ESTATISTICO MODELO'!N84</f>
        <v>#DIV/0!</v>
      </c>
      <c r="Q67" s="43">
        <f>'PLANO ESTATISTICO MODELO'!O84</f>
        <v>0</v>
      </c>
      <c r="R67" s="43" t="e">
        <f>'PLANO ESTATISTICO MODELO'!I84</f>
        <v>#DIV/0!</v>
      </c>
      <c r="S67" s="43" t="e">
        <f>'PLANO ESTATISTICO MODELO'!J84</f>
        <v>#DIV/0!</v>
      </c>
      <c r="T67" s="43" t="e">
        <f>'PLANO ESTATISTICO MODELO'!K84</f>
        <v>#DIV/0!</v>
      </c>
      <c r="U67" s="43" t="e">
        <f>'PLANO ESTATISTICO MODELO'!L84</f>
        <v>#DIV/0!</v>
      </c>
      <c r="V67" s="43" t="e">
        <f>'PLANO ESTATISTICO MODELO'!M84</f>
        <v>#DIV/0!</v>
      </c>
      <c r="W67" s="43" t="e">
        <f>'PLANO ESTATISTICO MODELO'!N84</f>
        <v>#DIV/0!</v>
      </c>
    </row>
    <row r="68" spans="1:23" s="44" customFormat="1" ht="12.75" customHeight="1" x14ac:dyDescent="0.2">
      <c r="A68" s="40" t="s">
        <v>54</v>
      </c>
      <c r="B68" s="41"/>
      <c r="C68" s="41"/>
      <c r="D68" s="42"/>
      <c r="E68" s="43" t="e">
        <f>'PLANO ESTATISTICO MODELO'!C85</f>
        <v>#DIV/0!</v>
      </c>
      <c r="F68" s="43" t="e">
        <f>'PLANO ESTATISTICO MODELO'!D85</f>
        <v>#DIV/0!</v>
      </c>
      <c r="G68" s="43" t="e">
        <f>'PLANO ESTATISTICO MODELO'!E85</f>
        <v>#DIV/0!</v>
      </c>
      <c r="H68" s="43" t="e">
        <f>'PLANO ESTATISTICO MODELO'!F85</f>
        <v>#DIV/0!</v>
      </c>
      <c r="I68" s="43" t="e">
        <f>'PLANO ESTATISTICO MODELO'!G85</f>
        <v>#DIV/0!</v>
      </c>
      <c r="J68" s="43" t="e">
        <f>'PLANO ESTATISTICO MODELO'!H85</f>
        <v>#DIV/0!</v>
      </c>
      <c r="K68" s="43" t="e">
        <f>'PLANO ESTATISTICO MODELO'!I85</f>
        <v>#DIV/0!</v>
      </c>
      <c r="L68" s="43" t="e">
        <f>'PLANO ESTATISTICO MODELO'!J85</f>
        <v>#DIV/0!</v>
      </c>
      <c r="M68" s="43" t="e">
        <f>'PLANO ESTATISTICO MODELO'!K85</f>
        <v>#DIV/0!</v>
      </c>
      <c r="N68" s="43" t="e">
        <f>'PLANO ESTATISTICO MODELO'!L85</f>
        <v>#DIV/0!</v>
      </c>
      <c r="O68" s="43" t="e">
        <f>'PLANO ESTATISTICO MODELO'!M85</f>
        <v>#DIV/0!</v>
      </c>
      <c r="P68" s="43" t="e">
        <f>'PLANO ESTATISTICO MODELO'!N85</f>
        <v>#DIV/0!</v>
      </c>
      <c r="Q68" s="43" t="e">
        <f>'PLANO ESTATISTICO MODELO'!O85</f>
        <v>#DIV/0!</v>
      </c>
      <c r="R68" s="43" t="e">
        <f>'PLANO ESTATISTICO MODELO'!I85</f>
        <v>#DIV/0!</v>
      </c>
      <c r="S68" s="43" t="e">
        <f>'PLANO ESTATISTICO MODELO'!J85</f>
        <v>#DIV/0!</v>
      </c>
      <c r="T68" s="43" t="e">
        <f>'PLANO ESTATISTICO MODELO'!K85</f>
        <v>#DIV/0!</v>
      </c>
      <c r="U68" s="43" t="e">
        <f>'PLANO ESTATISTICO MODELO'!L85</f>
        <v>#DIV/0!</v>
      </c>
      <c r="V68" s="43" t="e">
        <f>'PLANO ESTATISTICO MODELO'!M85</f>
        <v>#DIV/0!</v>
      </c>
      <c r="W68" s="43" t="e">
        <f>'PLANO ESTATISTICO MODELO'!N85</f>
        <v>#DIV/0!</v>
      </c>
    </row>
    <row r="69" spans="1:23" s="44" customFormat="1" ht="12.75" customHeight="1" x14ac:dyDescent="0.2">
      <c r="A69" s="40" t="s">
        <v>55</v>
      </c>
      <c r="B69" s="41"/>
      <c r="C69" s="41"/>
      <c r="D69" s="42"/>
      <c r="E69" s="43" t="e">
        <f>'PLANO ESTATISTICO MODELO'!C86</f>
        <v>#DIV/0!</v>
      </c>
      <c r="F69" s="43" t="e">
        <f>'PLANO ESTATISTICO MODELO'!D86</f>
        <v>#DIV/0!</v>
      </c>
      <c r="G69" s="43" t="e">
        <f>'PLANO ESTATISTICO MODELO'!E86</f>
        <v>#DIV/0!</v>
      </c>
      <c r="H69" s="43" t="e">
        <f>'PLANO ESTATISTICO MODELO'!F86</f>
        <v>#DIV/0!</v>
      </c>
      <c r="I69" s="43" t="e">
        <f>'PLANO ESTATISTICO MODELO'!G86</f>
        <v>#DIV/0!</v>
      </c>
      <c r="J69" s="43" t="e">
        <f>'PLANO ESTATISTICO MODELO'!H86</f>
        <v>#DIV/0!</v>
      </c>
      <c r="K69" s="43" t="e">
        <f>'PLANO ESTATISTICO MODELO'!I86</f>
        <v>#DIV/0!</v>
      </c>
      <c r="L69" s="43" t="e">
        <f>'PLANO ESTATISTICO MODELO'!J86</f>
        <v>#DIV/0!</v>
      </c>
      <c r="M69" s="43" t="e">
        <f>'PLANO ESTATISTICO MODELO'!K86</f>
        <v>#DIV/0!</v>
      </c>
      <c r="N69" s="43" t="e">
        <f>'PLANO ESTATISTICO MODELO'!L86</f>
        <v>#DIV/0!</v>
      </c>
      <c r="O69" s="43" t="e">
        <f>'PLANO ESTATISTICO MODELO'!M86</f>
        <v>#DIV/0!</v>
      </c>
      <c r="P69" s="43" t="e">
        <f>'PLANO ESTATISTICO MODELO'!N86</f>
        <v>#DIV/0!</v>
      </c>
      <c r="Q69" s="43" t="e">
        <f>'PLANO ESTATISTICO MODELO'!O86</f>
        <v>#DIV/0!</v>
      </c>
      <c r="R69" s="43" t="e">
        <f>'PLANO ESTATISTICO MODELO'!I86</f>
        <v>#DIV/0!</v>
      </c>
      <c r="S69" s="43" t="e">
        <f>'PLANO ESTATISTICO MODELO'!J86</f>
        <v>#DIV/0!</v>
      </c>
      <c r="T69" s="43" t="e">
        <f>'PLANO ESTATISTICO MODELO'!K86</f>
        <v>#DIV/0!</v>
      </c>
      <c r="U69" s="43" t="e">
        <f>'PLANO ESTATISTICO MODELO'!L86</f>
        <v>#DIV/0!</v>
      </c>
      <c r="V69" s="43" t="e">
        <f>'PLANO ESTATISTICO MODELO'!M86</f>
        <v>#DIV/0!</v>
      </c>
      <c r="W69" s="43" t="e">
        <f>'PLANO ESTATISTICO MODELO'!N86</f>
        <v>#DIV/0!</v>
      </c>
    </row>
    <row r="70" spans="1:23" s="44" customFormat="1" ht="12.75" customHeight="1" x14ac:dyDescent="0.2">
      <c r="A70" s="40" t="s">
        <v>56</v>
      </c>
      <c r="B70" s="41"/>
      <c r="C70" s="41"/>
      <c r="D70" s="42"/>
      <c r="E70" s="43" t="e">
        <f>'PLANO ESTATISTICO MODELO'!C87</f>
        <v>#DIV/0!</v>
      </c>
      <c r="F70" s="43" t="e">
        <f>'PLANO ESTATISTICO MODELO'!D87</f>
        <v>#DIV/0!</v>
      </c>
      <c r="G70" s="43" t="e">
        <f>'PLANO ESTATISTICO MODELO'!E87</f>
        <v>#DIV/0!</v>
      </c>
      <c r="H70" s="43" t="e">
        <f>'PLANO ESTATISTICO MODELO'!F87</f>
        <v>#DIV/0!</v>
      </c>
      <c r="I70" s="43" t="e">
        <f>'PLANO ESTATISTICO MODELO'!G87</f>
        <v>#DIV/0!</v>
      </c>
      <c r="J70" s="43" t="e">
        <f>'PLANO ESTATISTICO MODELO'!H87</f>
        <v>#DIV/0!</v>
      </c>
      <c r="K70" s="43" t="e">
        <f>'PLANO ESTATISTICO MODELO'!I87</f>
        <v>#DIV/0!</v>
      </c>
      <c r="L70" s="43" t="e">
        <f>'PLANO ESTATISTICO MODELO'!J87</f>
        <v>#DIV/0!</v>
      </c>
      <c r="M70" s="43" t="e">
        <f>'PLANO ESTATISTICO MODELO'!K87</f>
        <v>#DIV/0!</v>
      </c>
      <c r="N70" s="43" t="e">
        <f>'PLANO ESTATISTICO MODELO'!L87</f>
        <v>#DIV/0!</v>
      </c>
      <c r="O70" s="43" t="e">
        <f>'PLANO ESTATISTICO MODELO'!M87</f>
        <v>#DIV/0!</v>
      </c>
      <c r="P70" s="43" t="e">
        <f>'PLANO ESTATISTICO MODELO'!N87</f>
        <v>#DIV/0!</v>
      </c>
      <c r="Q70" s="43" t="e">
        <f>'PLANO ESTATISTICO MODELO'!O87</f>
        <v>#DIV/0!</v>
      </c>
      <c r="R70" s="43" t="e">
        <f>'PLANO ESTATISTICO MODELO'!I87</f>
        <v>#DIV/0!</v>
      </c>
      <c r="S70" s="43" t="e">
        <f>'PLANO ESTATISTICO MODELO'!J87</f>
        <v>#DIV/0!</v>
      </c>
      <c r="T70" s="43" t="e">
        <f>'PLANO ESTATISTICO MODELO'!K87</f>
        <v>#DIV/0!</v>
      </c>
      <c r="U70" s="43" t="e">
        <f>'PLANO ESTATISTICO MODELO'!L87</f>
        <v>#DIV/0!</v>
      </c>
      <c r="V70" s="43" t="e">
        <f>'PLANO ESTATISTICO MODELO'!M87</f>
        <v>#DIV/0!</v>
      </c>
      <c r="W70" s="43" t="e">
        <f>'PLANO ESTATISTICO MODELO'!N87</f>
        <v>#DIV/0!</v>
      </c>
    </row>
    <row r="71" spans="1:23" s="44" customFormat="1" ht="12.75" customHeight="1" x14ac:dyDescent="0.2">
      <c r="A71" s="17"/>
      <c r="B71" s="41"/>
      <c r="C71" s="41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19"/>
      <c r="R71" s="43"/>
      <c r="S71" s="43"/>
      <c r="T71" s="43"/>
      <c r="U71" s="43"/>
      <c r="V71" s="43"/>
      <c r="W71" s="43"/>
    </row>
    <row r="72" spans="1:23" s="44" customFormat="1" ht="12.75" customHeight="1" x14ac:dyDescent="0.2">
      <c r="A72" s="17"/>
      <c r="B72" s="41"/>
      <c r="C72" s="41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19"/>
      <c r="R72" s="43"/>
      <c r="S72" s="43"/>
      <c r="T72" s="43"/>
      <c r="U72" s="43"/>
      <c r="V72" s="43"/>
      <c r="W72" s="43"/>
    </row>
    <row r="73" spans="1:23" s="44" customFormat="1" ht="12.75" customHeight="1" x14ac:dyDescent="0.2">
      <c r="A73" s="17"/>
      <c r="B73" s="41"/>
      <c r="C73" s="41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19"/>
      <c r="R73" s="43"/>
      <c r="S73" s="43"/>
      <c r="T73" s="43"/>
      <c r="U73" s="43"/>
      <c r="V73" s="43"/>
      <c r="W73" s="43"/>
    </row>
    <row r="74" spans="1:23" s="44" customFormat="1" ht="12.75" customHeight="1" x14ac:dyDescent="0.2">
      <c r="A74" s="17"/>
      <c r="B74" s="41"/>
      <c r="C74" s="41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19"/>
      <c r="R74" s="43"/>
      <c r="S74" s="43"/>
      <c r="T74" s="43"/>
      <c r="U74" s="43"/>
      <c r="V74" s="43"/>
      <c r="W74" s="43"/>
    </row>
    <row r="75" spans="1:23" s="44" customFormat="1" ht="12.75" customHeight="1" x14ac:dyDescent="0.2">
      <c r="A75" s="17"/>
      <c r="B75" s="41"/>
      <c r="C75" s="41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19"/>
      <c r="R75" s="43"/>
      <c r="S75" s="43"/>
      <c r="T75" s="43"/>
      <c r="U75" s="43"/>
      <c r="V75" s="43"/>
      <c r="W75" s="43"/>
    </row>
    <row r="76" spans="1:23" s="44" customFormat="1" ht="12.75" customHeight="1" x14ac:dyDescent="0.2">
      <c r="A76" s="40"/>
      <c r="B76" s="41"/>
      <c r="C76" s="41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 t="s">
        <v>5</v>
      </c>
      <c r="R76" s="45"/>
      <c r="S76" s="45"/>
      <c r="T76" s="45"/>
      <c r="U76" s="45"/>
      <c r="V76" s="45"/>
      <c r="W76" s="45"/>
    </row>
    <row r="77" spans="1:23" s="44" customFormat="1" ht="12.75" customHeight="1" x14ac:dyDescent="0.2">
      <c r="A77" s="40" t="s">
        <v>57</v>
      </c>
      <c r="B77" s="41"/>
      <c r="C77" s="41"/>
      <c r="D77" s="46"/>
      <c r="E77" s="47" t="e">
        <f>'PLANO ESTATISTICO MODELO'!$C$90</f>
        <v>#DIV/0!</v>
      </c>
      <c r="F77" s="47" t="e">
        <f>'PLANO ESTATISTICO MODELO'!$D$90</f>
        <v>#DIV/0!</v>
      </c>
      <c r="G77" s="47" t="e">
        <f>'PLANO ESTATISTICO MODELO'!$E$90</f>
        <v>#DIV/0!</v>
      </c>
      <c r="H77" s="47" t="e">
        <f>'PLANO ESTATISTICO MODELO'!$F$90</f>
        <v>#DIV/0!</v>
      </c>
      <c r="I77" s="47" t="e">
        <f>'PLANO ESTATISTICO MODELO'!$G$90</f>
        <v>#DIV/0!</v>
      </c>
      <c r="J77" s="47" t="e">
        <f>'PLANO ESTATISTICO MODELO'!$H$90</f>
        <v>#DIV/0!</v>
      </c>
      <c r="K77" s="47" t="e">
        <f>'PLANO ESTATISTICO MODELO'!$C$90</f>
        <v>#DIV/0!</v>
      </c>
      <c r="L77" s="47" t="e">
        <f>'PLANO ESTATISTICO MODELO'!$C$90</f>
        <v>#DIV/0!</v>
      </c>
      <c r="M77" s="47" t="e">
        <f>'PLANO ESTATISTICO MODELO'!$C$90</f>
        <v>#DIV/0!</v>
      </c>
      <c r="N77" s="47" t="e">
        <f>'PLANO ESTATISTICO MODELO'!$C$90</f>
        <v>#DIV/0!</v>
      </c>
      <c r="O77" s="47" t="e">
        <f>'PLANO ESTATISTICO MODELO'!$C$90</f>
        <v>#DIV/0!</v>
      </c>
      <c r="P77" s="47" t="e">
        <f>'PLANO ESTATISTICO MODELO'!$C$90</f>
        <v>#DIV/0!</v>
      </c>
      <c r="Q77" s="47" t="e">
        <f>'PLANO ESTATISTICO MODELO'!$C$90</f>
        <v>#DIV/0!</v>
      </c>
      <c r="R77" s="47" t="e">
        <f>'PLANO ESTATISTICO MODELO'!$I$90</f>
        <v>#DIV/0!</v>
      </c>
      <c r="S77" s="47" t="e">
        <f>'PLANO ESTATISTICO MODELO'!$J$90</f>
        <v>#DIV/0!</v>
      </c>
      <c r="T77" s="47" t="e">
        <f>'PLANO ESTATISTICO MODELO'!$K$90</f>
        <v>#DIV/0!</v>
      </c>
      <c r="U77" s="47" t="e">
        <f>'PLANO ESTATISTICO MODELO'!$L$90</f>
        <v>#DIV/0!</v>
      </c>
      <c r="V77" s="47" t="e">
        <f>'PLANO ESTATISTICO MODELO'!$M$90</f>
        <v>#DIV/0!</v>
      </c>
      <c r="W77" s="47" t="e">
        <f>'PLANO ESTATISTICO MODELO'!$N$90</f>
        <v>#DIV/0!</v>
      </c>
    </row>
    <row r="78" spans="1:23" ht="12.75" customHeight="1" x14ac:dyDescent="0.2">
      <c r="A78" s="17"/>
      <c r="B78" s="13"/>
      <c r="C78" s="13"/>
      <c r="D78" s="43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spans="1:23" ht="12.75" customHeight="1" x14ac:dyDescent="0.2">
      <c r="A79" s="12" t="s">
        <v>58</v>
      </c>
      <c r="B79" s="13"/>
      <c r="C79" s="13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spans="1:23" ht="12.75" customHeight="1" x14ac:dyDescent="0.2">
      <c r="A80" s="12" t="s">
        <v>59</v>
      </c>
      <c r="B80" s="27"/>
      <c r="C80" s="2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spans="1:23" ht="12.75" customHeight="1" x14ac:dyDescent="0.2">
      <c r="A81" s="17"/>
      <c r="B81" s="13"/>
      <c r="C81" s="13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spans="1:23" ht="12.75" customHeight="1" x14ac:dyDescent="0.2">
      <c r="A82" s="12" t="s">
        <v>60</v>
      </c>
      <c r="B82" s="13"/>
      <c r="C82" s="13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spans="1:23" ht="12.75" customHeight="1" x14ac:dyDescent="0.2">
      <c r="A83" s="17"/>
      <c r="B83" s="13"/>
      <c r="C83" s="13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spans="1:23" ht="12.75" customHeight="1" x14ac:dyDescent="0.2">
      <c r="A84" s="17" t="s">
        <v>61</v>
      </c>
      <c r="B84" s="13"/>
      <c r="C84" s="13"/>
      <c r="D84" s="43"/>
      <c r="E84" s="43" t="e">
        <f>'PLANO ESTATISTICO MODELO'!$C$93</f>
        <v>#DIV/0!</v>
      </c>
      <c r="F84" s="43" t="e">
        <f>'PLANO ESTATISTICO MODELO'!$D$93</f>
        <v>#DIV/0!</v>
      </c>
      <c r="G84" s="43" t="e">
        <f>'PLANO ESTATISTICO MODELO'!$E$93</f>
        <v>#DIV/0!</v>
      </c>
      <c r="H84" s="43" t="e">
        <f>'PLANO ESTATISTICO MODELO'!$F$93</f>
        <v>#DIV/0!</v>
      </c>
      <c r="I84" s="43" t="e">
        <f>'PLANO ESTATISTICO MODELO'!$G$93</f>
        <v>#DIV/0!</v>
      </c>
      <c r="J84" s="43" t="e">
        <f>'PLANO ESTATISTICO MODELO'!$H$93</f>
        <v>#DIV/0!</v>
      </c>
      <c r="K84" s="43" t="e">
        <f>'PLANO ESTATISTICO MODELO'!$C$93</f>
        <v>#DIV/0!</v>
      </c>
      <c r="L84" s="43" t="e">
        <f>'PLANO ESTATISTICO MODELO'!$C$93</f>
        <v>#DIV/0!</v>
      </c>
      <c r="M84" s="43" t="e">
        <f>'PLANO ESTATISTICO MODELO'!$C$93</f>
        <v>#DIV/0!</v>
      </c>
      <c r="N84" s="43" t="e">
        <f>'PLANO ESTATISTICO MODELO'!$C$93</f>
        <v>#DIV/0!</v>
      </c>
      <c r="O84" s="43" t="e">
        <f>'PLANO ESTATISTICO MODELO'!$C$93</f>
        <v>#DIV/0!</v>
      </c>
      <c r="P84" s="43" t="e">
        <f>'PLANO ESTATISTICO MODELO'!$C$93</f>
        <v>#DIV/0!</v>
      </c>
      <c r="Q84" s="43" t="e">
        <f>'PLANO ESTATISTICO MODELO'!$C$93</f>
        <v>#DIV/0!</v>
      </c>
      <c r="R84" s="43" t="e">
        <f>'PLANO ESTATISTICO MODELO'!$I$93</f>
        <v>#DIV/0!</v>
      </c>
      <c r="S84" s="43" t="e">
        <f>'PLANO ESTATISTICO MODELO'!$J$93</f>
        <v>#DIV/0!</v>
      </c>
      <c r="T84" s="43" t="e">
        <f>'PLANO ESTATISTICO MODELO'!$K$93</f>
        <v>#DIV/0!</v>
      </c>
      <c r="U84" s="43" t="e">
        <f>'PLANO ESTATISTICO MODELO'!$L$93</f>
        <v>#DIV/0!</v>
      </c>
      <c r="V84" s="43" t="e">
        <f>'PLANO ESTATISTICO MODELO'!$M$93</f>
        <v>#DIV/0!</v>
      </c>
      <c r="W84" s="43" t="e">
        <f>'PLANO ESTATISTICO MODELO'!$N$93</f>
        <v>#DIV/0!</v>
      </c>
    </row>
    <row r="85" spans="1:23" ht="12.75" customHeight="1" x14ac:dyDescent="0.2">
      <c r="A85" s="17" t="s">
        <v>62</v>
      </c>
      <c r="B85" s="13"/>
      <c r="C85" s="13"/>
      <c r="D85" s="43"/>
      <c r="E85" s="43" t="e">
        <f>'PLANO ESTATISTICO MODELO'!$C$96</f>
        <v>#DIV/0!</v>
      </c>
      <c r="F85" s="43" t="e">
        <f>'PLANO ESTATISTICO MODELO'!$D$96</f>
        <v>#DIV/0!</v>
      </c>
      <c r="G85" s="43" t="e">
        <f>'PLANO ESTATISTICO MODELO'!$E$96</f>
        <v>#DIV/0!</v>
      </c>
      <c r="H85" s="43" t="e">
        <f>'PLANO ESTATISTICO MODELO'!$F$96</f>
        <v>#DIV/0!</v>
      </c>
      <c r="I85" s="43" t="e">
        <f>'PLANO ESTATISTICO MODELO'!$G$96</f>
        <v>#DIV/0!</v>
      </c>
      <c r="J85" s="43" t="e">
        <f>'PLANO ESTATISTICO MODELO'!$H$96</f>
        <v>#DIV/0!</v>
      </c>
      <c r="K85" s="43" t="e">
        <f>'PLANO ESTATISTICO MODELO'!$C$96</f>
        <v>#DIV/0!</v>
      </c>
      <c r="L85" s="43" t="e">
        <f>'PLANO ESTATISTICO MODELO'!$C$96</f>
        <v>#DIV/0!</v>
      </c>
      <c r="M85" s="43" t="e">
        <f>'PLANO ESTATISTICO MODELO'!$C$96</f>
        <v>#DIV/0!</v>
      </c>
      <c r="N85" s="43" t="e">
        <f>'PLANO ESTATISTICO MODELO'!$C$96</f>
        <v>#DIV/0!</v>
      </c>
      <c r="O85" s="43" t="e">
        <f>'PLANO ESTATISTICO MODELO'!$C$96</f>
        <v>#DIV/0!</v>
      </c>
      <c r="P85" s="43" t="e">
        <f>'PLANO ESTATISTICO MODELO'!$C$96</f>
        <v>#DIV/0!</v>
      </c>
      <c r="Q85" s="43" t="e">
        <f>'PLANO ESTATISTICO MODELO'!$C$96</f>
        <v>#DIV/0!</v>
      </c>
      <c r="R85" s="43" t="e">
        <f>'PLANO ESTATISTICO MODELO'!$I$96</f>
        <v>#DIV/0!</v>
      </c>
      <c r="S85" s="43" t="e">
        <f>'PLANO ESTATISTICO MODELO'!$J$96</f>
        <v>#DIV/0!</v>
      </c>
      <c r="T85" s="43" t="e">
        <f>'PLANO ESTATISTICO MODELO'!$K$96</f>
        <v>#DIV/0!</v>
      </c>
      <c r="U85" s="43" t="e">
        <f>'PLANO ESTATISTICO MODELO'!$L$96</f>
        <v>#DIV/0!</v>
      </c>
      <c r="V85" s="43" t="e">
        <f>'PLANO ESTATISTICO MODELO'!$M$96</f>
        <v>#DIV/0!</v>
      </c>
      <c r="W85" s="43" t="e">
        <f>'PLANO ESTATISTICO MODELO'!$N$96</f>
        <v>#DIV/0!</v>
      </c>
    </row>
    <row r="86" spans="1:23" ht="12.75" customHeight="1" x14ac:dyDescent="0.2">
      <c r="A86" s="17" t="s">
        <v>733</v>
      </c>
      <c r="B86" s="13"/>
      <c r="C86" s="13"/>
      <c r="D86" s="43"/>
      <c r="E86" s="43" t="e">
        <f>'PLANO ESTATISTICO MODELO'!$C$95</f>
        <v>#DIV/0!</v>
      </c>
      <c r="F86" s="43" t="e">
        <f>'PLANO ESTATISTICO MODELO'!$D$95</f>
        <v>#DIV/0!</v>
      </c>
      <c r="G86" s="43" t="e">
        <f>'PLANO ESTATISTICO MODELO'!$E$95</f>
        <v>#DIV/0!</v>
      </c>
      <c r="H86" s="43" t="e">
        <f>'PLANO ESTATISTICO MODELO'!$F$95</f>
        <v>#DIV/0!</v>
      </c>
      <c r="I86" s="43" t="e">
        <f>'PLANO ESTATISTICO MODELO'!$G$95</f>
        <v>#DIV/0!</v>
      </c>
      <c r="J86" s="43" t="e">
        <f>'PLANO ESTATISTICO MODELO'!$H$95</f>
        <v>#DIV/0!</v>
      </c>
      <c r="K86" s="43" t="e">
        <f>'PLANO ESTATISTICO MODELO'!$C$95</f>
        <v>#DIV/0!</v>
      </c>
      <c r="L86" s="43" t="e">
        <f>'PLANO ESTATISTICO MODELO'!$C$95</f>
        <v>#DIV/0!</v>
      </c>
      <c r="M86" s="43" t="e">
        <f>'PLANO ESTATISTICO MODELO'!$C$95</f>
        <v>#DIV/0!</v>
      </c>
      <c r="N86" s="43" t="e">
        <f>'PLANO ESTATISTICO MODELO'!$C$95</f>
        <v>#DIV/0!</v>
      </c>
      <c r="O86" s="43" t="e">
        <f>'PLANO ESTATISTICO MODELO'!$C$95</f>
        <v>#DIV/0!</v>
      </c>
      <c r="P86" s="43" t="e">
        <f>'PLANO ESTATISTICO MODELO'!$C$95</f>
        <v>#DIV/0!</v>
      </c>
      <c r="Q86" s="43" t="e">
        <f>'PLANO ESTATISTICO MODELO'!$C$95</f>
        <v>#DIV/0!</v>
      </c>
      <c r="R86" s="43" t="e">
        <f>'PLANO ESTATISTICO MODELO'!$I$95</f>
        <v>#DIV/0!</v>
      </c>
      <c r="S86" s="43" t="e">
        <f>'PLANO ESTATISTICO MODELO'!$J$95</f>
        <v>#DIV/0!</v>
      </c>
      <c r="T86" s="43" t="e">
        <f>'PLANO ESTATISTICO MODELO'!$K$95</f>
        <v>#DIV/0!</v>
      </c>
      <c r="U86" s="43" t="e">
        <f>'PLANO ESTATISTICO MODELO'!$L$95</f>
        <v>#DIV/0!</v>
      </c>
      <c r="V86" s="43" t="e">
        <f>'PLANO ESTATISTICO MODELO'!$M$95</f>
        <v>#DIV/0!</v>
      </c>
      <c r="W86" s="43" t="e">
        <f>'PLANO ESTATISTICO MODELO'!$N$95</f>
        <v>#DIV/0!</v>
      </c>
    </row>
    <row r="87" spans="1:23" ht="12.75" customHeight="1" x14ac:dyDescent="0.2">
      <c r="A87" s="17" t="s">
        <v>734</v>
      </c>
      <c r="B87" s="13"/>
      <c r="C87" s="13"/>
      <c r="D87" s="43"/>
      <c r="E87" s="43" t="e">
        <f>'PLANO ESTATISTICO MODELO'!$C$97</f>
        <v>#DIV/0!</v>
      </c>
      <c r="F87" s="43" t="e">
        <f>'PLANO ESTATISTICO MODELO'!$D$97</f>
        <v>#DIV/0!</v>
      </c>
      <c r="G87" s="43" t="e">
        <f>'PLANO ESTATISTICO MODELO'!$E$97</f>
        <v>#DIV/0!</v>
      </c>
      <c r="H87" s="43" t="e">
        <f>'PLANO ESTATISTICO MODELO'!$F$97</f>
        <v>#DIV/0!</v>
      </c>
      <c r="I87" s="43" t="e">
        <f>'PLANO ESTATISTICO MODELO'!$G$97</f>
        <v>#DIV/0!</v>
      </c>
      <c r="J87" s="43" t="e">
        <f>'PLANO ESTATISTICO MODELO'!$H$97</f>
        <v>#DIV/0!</v>
      </c>
      <c r="K87" s="43" t="e">
        <f>'PLANO ESTATISTICO MODELO'!$C$97</f>
        <v>#DIV/0!</v>
      </c>
      <c r="L87" s="43" t="e">
        <f>'PLANO ESTATISTICO MODELO'!$C$97</f>
        <v>#DIV/0!</v>
      </c>
      <c r="M87" s="43" t="e">
        <f>'PLANO ESTATISTICO MODELO'!$C$97</f>
        <v>#DIV/0!</v>
      </c>
      <c r="N87" s="43" t="e">
        <f>'PLANO ESTATISTICO MODELO'!$C$97</f>
        <v>#DIV/0!</v>
      </c>
      <c r="O87" s="43" t="e">
        <f>'PLANO ESTATISTICO MODELO'!$C$97</f>
        <v>#DIV/0!</v>
      </c>
      <c r="P87" s="43" t="e">
        <f>'PLANO ESTATISTICO MODELO'!$C$97</f>
        <v>#DIV/0!</v>
      </c>
      <c r="Q87" s="43" t="e">
        <f>'PLANO ESTATISTICO MODELO'!$C$97</f>
        <v>#DIV/0!</v>
      </c>
      <c r="R87" s="43" t="e">
        <f>'PLANO ESTATISTICO MODELO'!$I$97</f>
        <v>#DIV/0!</v>
      </c>
      <c r="S87" s="43" t="e">
        <f>'PLANO ESTATISTICO MODELO'!$J$97</f>
        <v>#DIV/0!</v>
      </c>
      <c r="T87" s="43" t="e">
        <f>'PLANO ESTATISTICO MODELO'!$K$97</f>
        <v>#DIV/0!</v>
      </c>
      <c r="U87" s="43" t="e">
        <f>'PLANO ESTATISTICO MODELO'!$L$97</f>
        <v>#DIV/0!</v>
      </c>
      <c r="V87" s="43" t="e">
        <f>'PLANO ESTATISTICO MODELO'!$M$97</f>
        <v>#DIV/0!</v>
      </c>
      <c r="W87" s="43" t="e">
        <f>'PLANO ESTATISTICO MODELO'!$N$97</f>
        <v>#DIV/0!</v>
      </c>
    </row>
    <row r="88" spans="1:23" ht="12.75" customHeight="1" x14ac:dyDescent="0.2">
      <c r="A88" s="17"/>
      <c r="B88" s="13"/>
      <c r="C88" s="1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19" t="s">
        <v>5</v>
      </c>
      <c r="R88" s="43"/>
      <c r="S88" s="43"/>
      <c r="T88" s="43"/>
      <c r="U88" s="43"/>
      <c r="V88" s="43"/>
      <c r="W88" s="43"/>
    </row>
    <row r="89" spans="1:23" ht="12.75" customHeight="1" x14ac:dyDescent="0.2">
      <c r="A89" s="17"/>
      <c r="B89" s="13"/>
      <c r="C89" s="13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spans="1:23" ht="12.75" customHeight="1" x14ac:dyDescent="0.2">
      <c r="A90" s="12" t="s">
        <v>63</v>
      </c>
      <c r="B90" s="13"/>
      <c r="C90" s="13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spans="1:23" ht="12.75" customHeight="1" x14ac:dyDescent="0.2">
      <c r="A91" s="17"/>
      <c r="B91" s="13"/>
      <c r="C91" s="13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spans="1:23" ht="12.75" customHeight="1" x14ac:dyDescent="0.2">
      <c r="A92" s="17" t="s">
        <v>64</v>
      </c>
      <c r="B92" s="13"/>
      <c r="C92" s="13"/>
      <c r="D92" s="42"/>
      <c r="E92" s="42" t="e">
        <f>'PLANO ESTATISTICO MODELO'!$C$94</f>
        <v>#DIV/0!</v>
      </c>
      <c r="F92" s="42" t="e">
        <f>'PLANO ESTATISTICO MODELO'!$D$94</f>
        <v>#DIV/0!</v>
      </c>
      <c r="G92" s="42" t="e">
        <f>'PLANO ESTATISTICO MODELO'!$E$94</f>
        <v>#DIV/0!</v>
      </c>
      <c r="H92" s="42" t="e">
        <f>'PLANO ESTATISTICO MODELO'!$F$94</f>
        <v>#DIV/0!</v>
      </c>
      <c r="I92" s="42" t="e">
        <f>'PLANO ESTATISTICO MODELO'!$G$94</f>
        <v>#DIV/0!</v>
      </c>
      <c r="J92" s="42" t="e">
        <f>'PLANO ESTATISTICO MODELO'!$H$94</f>
        <v>#DIV/0!</v>
      </c>
      <c r="K92" s="42" t="e">
        <f>'PLANO ESTATISTICO MODELO'!$C$94</f>
        <v>#DIV/0!</v>
      </c>
      <c r="L92" s="42" t="e">
        <f>'PLANO ESTATISTICO MODELO'!$C$94</f>
        <v>#DIV/0!</v>
      </c>
      <c r="M92" s="42" t="e">
        <f>'PLANO ESTATISTICO MODELO'!$C$94</f>
        <v>#DIV/0!</v>
      </c>
      <c r="N92" s="42" t="e">
        <f>'PLANO ESTATISTICO MODELO'!$C$94</f>
        <v>#DIV/0!</v>
      </c>
      <c r="O92" s="42" t="e">
        <f>'PLANO ESTATISTICO MODELO'!$C$94</f>
        <v>#DIV/0!</v>
      </c>
      <c r="P92" s="42" t="e">
        <f>'PLANO ESTATISTICO MODELO'!$C$94</f>
        <v>#DIV/0!</v>
      </c>
      <c r="Q92" s="42" t="e">
        <f>'PLANO ESTATISTICO MODELO'!$C$94</f>
        <v>#DIV/0!</v>
      </c>
      <c r="R92" s="42" t="e">
        <f>'PLANO ESTATISTICO MODELO'!$I$94</f>
        <v>#DIV/0!</v>
      </c>
      <c r="S92" s="42" t="e">
        <f>'PLANO ESTATISTICO MODELO'!$J$94</f>
        <v>#DIV/0!</v>
      </c>
      <c r="T92" s="42" t="e">
        <f>'PLANO ESTATISTICO MODELO'!$K$94</f>
        <v>#DIV/0!</v>
      </c>
      <c r="U92" s="42" t="e">
        <f>'PLANO ESTATISTICO MODELO'!$L$94</f>
        <v>#DIV/0!</v>
      </c>
      <c r="V92" s="42" t="e">
        <f>'PLANO ESTATISTICO MODELO'!$M$94</f>
        <v>#DIV/0!</v>
      </c>
      <c r="W92" s="42" t="e">
        <f>'PLANO ESTATISTICO MODELO'!$N$94</f>
        <v>#DIV/0!</v>
      </c>
    </row>
    <row r="93" spans="1:23" ht="12.75" customHeight="1" x14ac:dyDescent="0.2">
      <c r="A93" s="17"/>
      <c r="B93" s="13"/>
      <c r="C93" s="13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19" t="s">
        <v>5</v>
      </c>
      <c r="R93" s="42"/>
      <c r="S93" s="42"/>
      <c r="T93" s="42"/>
      <c r="U93" s="42"/>
      <c r="V93" s="42"/>
      <c r="W93" s="42"/>
    </row>
    <row r="94" spans="1:23" ht="12.75" customHeight="1" x14ac:dyDescent="0.2">
      <c r="A94" s="17"/>
      <c r="B94" s="13"/>
      <c r="C94" s="13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18"/>
      <c r="R94" s="42"/>
      <c r="S94" s="42"/>
      <c r="T94" s="42"/>
      <c r="U94" s="42"/>
      <c r="V94" s="42"/>
      <c r="W94" s="42"/>
    </row>
    <row r="95" spans="1:23" ht="12.75" customHeight="1" x14ac:dyDescent="0.2">
      <c r="A95" s="17" t="s">
        <v>735</v>
      </c>
      <c r="B95" s="13"/>
      <c r="C95" s="13"/>
      <c r="D95" s="46"/>
      <c r="E95" s="46" t="e">
        <f>'PLANO ESTATISTICO MODELO'!$C$94</f>
        <v>#DIV/0!</v>
      </c>
      <c r="F95" s="46" t="e">
        <f>'PLANO ESTATISTICO MODELO'!$D$94</f>
        <v>#DIV/0!</v>
      </c>
      <c r="G95" s="46" t="e">
        <f>'PLANO ESTATISTICO MODELO'!$E$94</f>
        <v>#DIV/0!</v>
      </c>
      <c r="H95" s="46" t="e">
        <f>'PLANO ESTATISTICO MODELO'!$F$94</f>
        <v>#DIV/0!</v>
      </c>
      <c r="I95" s="46" t="e">
        <f>'PLANO ESTATISTICO MODELO'!$G$94</f>
        <v>#DIV/0!</v>
      </c>
      <c r="J95" s="46" t="e">
        <f>'PLANO ESTATISTICO MODELO'!$H$94</f>
        <v>#DIV/0!</v>
      </c>
      <c r="K95" s="46" t="e">
        <f>'PLANO ESTATISTICO MODELO'!$C$94</f>
        <v>#DIV/0!</v>
      </c>
      <c r="L95" s="46" t="e">
        <f>'PLANO ESTATISTICO MODELO'!$C$94</f>
        <v>#DIV/0!</v>
      </c>
      <c r="M95" s="46" t="e">
        <f>'PLANO ESTATISTICO MODELO'!$C$94</f>
        <v>#DIV/0!</v>
      </c>
      <c r="N95" s="46" t="e">
        <f>'PLANO ESTATISTICO MODELO'!$C$94</f>
        <v>#DIV/0!</v>
      </c>
      <c r="O95" s="46" t="e">
        <f>'PLANO ESTATISTICO MODELO'!$C$94</f>
        <v>#DIV/0!</v>
      </c>
      <c r="P95" s="46" t="e">
        <f>'PLANO ESTATISTICO MODELO'!$C$94</f>
        <v>#DIV/0!</v>
      </c>
      <c r="Q95" s="46" t="e">
        <f>'PLANO ESTATISTICO MODELO'!$C$94</f>
        <v>#DIV/0!</v>
      </c>
      <c r="R95" s="46" t="e">
        <f>'PLANO ESTATISTICO MODELO'!$I$94</f>
        <v>#DIV/0!</v>
      </c>
      <c r="S95" s="46" t="e">
        <f>'PLANO ESTATISTICO MODELO'!$J$94</f>
        <v>#DIV/0!</v>
      </c>
      <c r="T95" s="46" t="e">
        <f>'PLANO ESTATISTICO MODELO'!$K$94</f>
        <v>#DIV/0!</v>
      </c>
      <c r="U95" s="46" t="e">
        <f>'PLANO ESTATISTICO MODELO'!$L$94</f>
        <v>#DIV/0!</v>
      </c>
      <c r="V95" s="46" t="e">
        <f>'PLANO ESTATISTICO MODELO'!$M$94</f>
        <v>#DIV/0!</v>
      </c>
      <c r="W95" s="46" t="e">
        <f>'PLANO ESTATISTICO MODELO'!$N$94</f>
        <v>#DIV/0!</v>
      </c>
    </row>
    <row r="96" spans="1:23" ht="12.75" customHeight="1" x14ac:dyDescent="0.2">
      <c r="A96" s="17"/>
      <c r="B96" s="13"/>
      <c r="C96" s="13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spans="1:23" ht="12.75" customHeight="1" x14ac:dyDescent="0.2">
      <c r="A97" s="17" t="s">
        <v>736</v>
      </c>
      <c r="B97" s="13"/>
      <c r="C97" s="13"/>
      <c r="D97" s="46"/>
      <c r="E97" s="46" t="e">
        <f>'PLANO ESTATISTICO MODELO'!$C$99</f>
        <v>#DIV/0!</v>
      </c>
      <c r="F97" s="46" t="e">
        <f>'PLANO ESTATISTICO MODELO'!$D$99</f>
        <v>#DIV/0!</v>
      </c>
      <c r="G97" s="46" t="e">
        <f>'PLANO ESTATISTICO MODELO'!$E$99</f>
        <v>#DIV/0!</v>
      </c>
      <c r="H97" s="46" t="e">
        <f>'PLANO ESTATISTICO MODELO'!$F$99</f>
        <v>#DIV/0!</v>
      </c>
      <c r="I97" s="46" t="e">
        <f>'PLANO ESTATISTICO MODELO'!$G$99</f>
        <v>#DIV/0!</v>
      </c>
      <c r="J97" s="46" t="e">
        <f>'PLANO ESTATISTICO MODELO'!$H$99</f>
        <v>#DIV/0!</v>
      </c>
      <c r="K97" s="46" t="e">
        <f>'PLANO ESTATISTICO MODELO'!$C$99</f>
        <v>#DIV/0!</v>
      </c>
      <c r="L97" s="46" t="e">
        <f>'PLANO ESTATISTICO MODELO'!$C$99</f>
        <v>#DIV/0!</v>
      </c>
      <c r="M97" s="46" t="e">
        <f>'PLANO ESTATISTICO MODELO'!$C$99</f>
        <v>#DIV/0!</v>
      </c>
      <c r="N97" s="46" t="e">
        <f>'PLANO ESTATISTICO MODELO'!$C$99</f>
        <v>#DIV/0!</v>
      </c>
      <c r="O97" s="46" t="e">
        <f>'PLANO ESTATISTICO MODELO'!$C$99</f>
        <v>#DIV/0!</v>
      </c>
      <c r="P97" s="46" t="e">
        <f>'PLANO ESTATISTICO MODELO'!$C$99</f>
        <v>#DIV/0!</v>
      </c>
      <c r="Q97" s="46" t="e">
        <f>'PLANO ESTATISTICO MODELO'!$C$99</f>
        <v>#DIV/0!</v>
      </c>
      <c r="R97" s="46" t="e">
        <f>'PLANO ESTATISTICO MODELO'!$I$99</f>
        <v>#DIV/0!</v>
      </c>
      <c r="S97" s="46" t="e">
        <f>'PLANO ESTATISTICO MODELO'!$J$99</f>
        <v>#DIV/0!</v>
      </c>
      <c r="T97" s="46" t="e">
        <f>'PLANO ESTATISTICO MODELO'!$K$99</f>
        <v>#DIV/0!</v>
      </c>
      <c r="U97" s="46" t="e">
        <f>'PLANO ESTATISTICO MODELO'!$L$99</f>
        <v>#DIV/0!</v>
      </c>
      <c r="V97" s="46" t="e">
        <f>'PLANO ESTATISTICO MODELO'!$M$99</f>
        <v>#DIV/0!</v>
      </c>
      <c r="W97" s="46" t="e">
        <f>'PLANO ESTATISTICO MODELO'!$N$99</f>
        <v>#DIV/0!</v>
      </c>
    </row>
    <row r="98" spans="1:23" ht="12.75" customHeight="1" x14ac:dyDescent="0.2">
      <c r="A98" s="17"/>
      <c r="B98" s="13"/>
      <c r="C98" s="13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spans="1:23" ht="12.75" customHeight="1" x14ac:dyDescent="0.2">
      <c r="A99" s="12" t="s">
        <v>65</v>
      </c>
      <c r="B99" s="13"/>
      <c r="C99" s="13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spans="1:23" ht="12.75" customHeight="1" x14ac:dyDescent="0.2">
      <c r="A100" s="12" t="s">
        <v>66</v>
      </c>
      <c r="B100" s="27"/>
      <c r="C100" s="2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ht="12.75" customHeight="1" x14ac:dyDescent="0.2">
      <c r="A101" s="17"/>
      <c r="B101" s="13"/>
      <c r="C101" s="13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ht="12.75" customHeight="1" x14ac:dyDescent="0.2">
      <c r="A102" s="17" t="s">
        <v>67</v>
      </c>
      <c r="B102" s="13"/>
      <c r="C102" s="13"/>
      <c r="D102" s="18"/>
      <c r="E102" s="18">
        <f>'PLANO ESTATISTICO MODELO'!C190</f>
        <v>0</v>
      </c>
      <c r="F102" s="18">
        <f>'PLANO ESTATISTICO MODELO'!D190</f>
        <v>0</v>
      </c>
      <c r="G102" s="18">
        <f>'PLANO ESTATISTICO MODELO'!E190</f>
        <v>0</v>
      </c>
      <c r="H102" s="18">
        <f>'PLANO ESTATISTICO MODELO'!F190</f>
        <v>0</v>
      </c>
      <c r="I102" s="18">
        <f>'PLANO ESTATISTICO MODELO'!G190</f>
        <v>0</v>
      </c>
      <c r="J102" s="18">
        <f>'PLANO ESTATISTICO MODELO'!H190</f>
        <v>0</v>
      </c>
      <c r="K102" s="18">
        <f>'PLANO ESTATISTICO MODELO'!I190</f>
        <v>0</v>
      </c>
      <c r="L102" s="18">
        <f>'PLANO ESTATISTICO MODELO'!J190</f>
        <v>0</v>
      </c>
      <c r="M102" s="18">
        <f>'PLANO ESTATISTICO MODELO'!K190</f>
        <v>0</v>
      </c>
      <c r="N102" s="18">
        <f>'PLANO ESTATISTICO MODELO'!L190</f>
        <v>0</v>
      </c>
      <c r="O102" s="18">
        <f>'PLANO ESTATISTICO MODELO'!M190</f>
        <v>0</v>
      </c>
      <c r="P102" s="18">
        <f>'PLANO ESTATISTICO MODELO'!N190</f>
        <v>0</v>
      </c>
      <c r="Q102" s="18">
        <f>'PLANO ESTATISTICO MODELO'!O190</f>
        <v>0</v>
      </c>
      <c r="R102" s="18">
        <f>'PLANO ESTATISTICO MODELO'!P190</f>
        <v>0</v>
      </c>
      <c r="S102" s="18">
        <f>'PLANO ESTATISTICO MODELO'!Q190</f>
        <v>0</v>
      </c>
      <c r="T102" s="18">
        <f>'PLANO ESTATISTICO MODELO'!R190</f>
        <v>0</v>
      </c>
      <c r="U102" s="18">
        <f>'PLANO ESTATISTICO MODELO'!S190</f>
        <v>0</v>
      </c>
      <c r="V102" s="18">
        <f>'PLANO ESTATISTICO MODELO'!T190</f>
        <v>0</v>
      </c>
      <c r="W102" s="18">
        <f>'PLANO ESTATISTICO MODELO'!U190</f>
        <v>0</v>
      </c>
    </row>
    <row r="103" spans="1:23" ht="12.75" customHeight="1" x14ac:dyDescent="0.2">
      <c r="A103" s="17" t="s">
        <v>68</v>
      </c>
      <c r="B103" s="13"/>
      <c r="C103" s="13"/>
      <c r="D103" s="18"/>
      <c r="E103" s="18">
        <f>'PLANO ESTATISTICO MODELO'!C191</f>
        <v>0</v>
      </c>
      <c r="F103" s="18">
        <f>'PLANO ESTATISTICO MODELO'!D191</f>
        <v>0</v>
      </c>
      <c r="G103" s="18">
        <f>'PLANO ESTATISTICO MODELO'!E191</f>
        <v>0</v>
      </c>
      <c r="H103" s="18">
        <f>'PLANO ESTATISTICO MODELO'!F191</f>
        <v>0</v>
      </c>
      <c r="I103" s="18">
        <f>'PLANO ESTATISTICO MODELO'!G191</f>
        <v>0</v>
      </c>
      <c r="J103" s="18">
        <f>'PLANO ESTATISTICO MODELO'!H191</f>
        <v>0</v>
      </c>
      <c r="K103" s="18">
        <f>'PLANO ESTATISTICO MODELO'!I191</f>
        <v>0</v>
      </c>
      <c r="L103" s="18">
        <f>'PLANO ESTATISTICO MODELO'!J191</f>
        <v>0</v>
      </c>
      <c r="M103" s="18">
        <f>'PLANO ESTATISTICO MODELO'!K191</f>
        <v>0</v>
      </c>
      <c r="N103" s="18">
        <f>'PLANO ESTATISTICO MODELO'!L191</f>
        <v>0</v>
      </c>
      <c r="O103" s="18">
        <f>'PLANO ESTATISTICO MODELO'!M191</f>
        <v>0</v>
      </c>
      <c r="P103" s="18">
        <f>'PLANO ESTATISTICO MODELO'!N191</f>
        <v>0</v>
      </c>
      <c r="Q103" s="18">
        <f>'PLANO ESTATISTICO MODELO'!O191</f>
        <v>0</v>
      </c>
      <c r="R103" s="18">
        <f>'PLANO ESTATISTICO MODELO'!P191</f>
        <v>0</v>
      </c>
      <c r="S103" s="18">
        <f>'PLANO ESTATISTICO MODELO'!Q191</f>
        <v>0</v>
      </c>
      <c r="T103" s="18">
        <f>'PLANO ESTATISTICO MODELO'!R191</f>
        <v>0</v>
      </c>
      <c r="U103" s="18">
        <f>'PLANO ESTATISTICO MODELO'!S191</f>
        <v>0</v>
      </c>
      <c r="V103" s="18">
        <f>'PLANO ESTATISTICO MODELO'!T191</f>
        <v>0</v>
      </c>
      <c r="W103" s="18">
        <f>'PLANO ESTATISTICO MODELO'!U191</f>
        <v>0</v>
      </c>
    </row>
    <row r="104" spans="1:23" ht="12.75" customHeight="1" x14ac:dyDescent="0.2">
      <c r="A104" s="17" t="s">
        <v>69</v>
      </c>
      <c r="B104" s="13"/>
      <c r="C104" s="13"/>
      <c r="D104" s="18"/>
      <c r="E104" s="18">
        <f>'PLANO ESTATISTICO MODELO'!C192</f>
        <v>0</v>
      </c>
      <c r="F104" s="18">
        <f>'PLANO ESTATISTICO MODELO'!D192</f>
        <v>0</v>
      </c>
      <c r="G104" s="18">
        <f>'PLANO ESTATISTICO MODELO'!E192</f>
        <v>0</v>
      </c>
      <c r="H104" s="18">
        <f>'PLANO ESTATISTICO MODELO'!F192</f>
        <v>0</v>
      </c>
      <c r="I104" s="18">
        <f>'PLANO ESTATISTICO MODELO'!G192</f>
        <v>0</v>
      </c>
      <c r="J104" s="18">
        <f>'PLANO ESTATISTICO MODELO'!H192</f>
        <v>0</v>
      </c>
      <c r="K104" s="18">
        <f>'PLANO ESTATISTICO MODELO'!I192</f>
        <v>0</v>
      </c>
      <c r="L104" s="18">
        <f>'PLANO ESTATISTICO MODELO'!J192</f>
        <v>0</v>
      </c>
      <c r="M104" s="18">
        <f>'PLANO ESTATISTICO MODELO'!K192</f>
        <v>0</v>
      </c>
      <c r="N104" s="18">
        <f>'PLANO ESTATISTICO MODELO'!L192</f>
        <v>0</v>
      </c>
      <c r="O104" s="18">
        <f>'PLANO ESTATISTICO MODELO'!M192</f>
        <v>0</v>
      </c>
      <c r="P104" s="18">
        <f>'PLANO ESTATISTICO MODELO'!N192</f>
        <v>0</v>
      </c>
      <c r="Q104" s="18">
        <f>'PLANO ESTATISTICO MODELO'!O192</f>
        <v>0</v>
      </c>
      <c r="R104" s="18">
        <f>'PLANO ESTATISTICO MODELO'!P192</f>
        <v>0</v>
      </c>
      <c r="S104" s="18">
        <f>'PLANO ESTATISTICO MODELO'!Q192</f>
        <v>0</v>
      </c>
      <c r="T104" s="18">
        <f>'PLANO ESTATISTICO MODELO'!R192</f>
        <v>0</v>
      </c>
      <c r="U104" s="18">
        <f>'PLANO ESTATISTICO MODELO'!S192</f>
        <v>0</v>
      </c>
      <c r="V104" s="18">
        <f>'PLANO ESTATISTICO MODELO'!T192</f>
        <v>0</v>
      </c>
      <c r="W104" s="18">
        <f>'PLANO ESTATISTICO MODELO'!U192</f>
        <v>0</v>
      </c>
    </row>
    <row r="105" spans="1:23" ht="12.75" customHeight="1" x14ac:dyDescent="0.2">
      <c r="A105" s="17" t="s">
        <v>70</v>
      </c>
      <c r="B105" s="13"/>
      <c r="C105" s="13"/>
      <c r="D105" s="18"/>
      <c r="E105" s="18">
        <f>'PLANO ESTATISTICO MODELO'!C193</f>
        <v>0</v>
      </c>
      <c r="F105" s="18">
        <f>'PLANO ESTATISTICO MODELO'!D193</f>
        <v>0</v>
      </c>
      <c r="G105" s="18">
        <f>'PLANO ESTATISTICO MODELO'!E193</f>
        <v>0</v>
      </c>
      <c r="H105" s="18">
        <f>'PLANO ESTATISTICO MODELO'!F193</f>
        <v>0</v>
      </c>
      <c r="I105" s="18">
        <f>'PLANO ESTATISTICO MODELO'!G193</f>
        <v>0</v>
      </c>
      <c r="J105" s="18">
        <f>'PLANO ESTATISTICO MODELO'!H193</f>
        <v>0</v>
      </c>
      <c r="K105" s="18">
        <f>'PLANO ESTATISTICO MODELO'!I193</f>
        <v>0</v>
      </c>
      <c r="L105" s="18">
        <f>'PLANO ESTATISTICO MODELO'!J193</f>
        <v>0</v>
      </c>
      <c r="M105" s="18">
        <f>'PLANO ESTATISTICO MODELO'!K193</f>
        <v>0</v>
      </c>
      <c r="N105" s="18">
        <f>'PLANO ESTATISTICO MODELO'!L193</f>
        <v>0</v>
      </c>
      <c r="O105" s="18">
        <f>'PLANO ESTATISTICO MODELO'!M193</f>
        <v>0</v>
      </c>
      <c r="P105" s="18">
        <f>'PLANO ESTATISTICO MODELO'!N193</f>
        <v>0</v>
      </c>
      <c r="Q105" s="18">
        <f>'PLANO ESTATISTICO MODELO'!O193</f>
        <v>0</v>
      </c>
      <c r="R105" s="18">
        <f>'PLANO ESTATISTICO MODELO'!P193</f>
        <v>0</v>
      </c>
      <c r="S105" s="18">
        <f>'PLANO ESTATISTICO MODELO'!Q193</f>
        <v>0</v>
      </c>
      <c r="T105" s="18">
        <f>'PLANO ESTATISTICO MODELO'!R193</f>
        <v>0</v>
      </c>
      <c r="U105" s="18">
        <f>'PLANO ESTATISTICO MODELO'!S193</f>
        <v>0</v>
      </c>
      <c r="V105" s="18">
        <f>'PLANO ESTATISTICO MODELO'!T193</f>
        <v>0</v>
      </c>
      <c r="W105" s="18">
        <f>'PLANO ESTATISTICO MODELO'!U193</f>
        <v>0</v>
      </c>
    </row>
    <row r="106" spans="1:23" ht="12.75" customHeight="1" x14ac:dyDescent="0.2">
      <c r="A106" s="17" t="s">
        <v>71</v>
      </c>
      <c r="B106" s="13"/>
      <c r="C106" s="13"/>
      <c r="D106" s="18"/>
      <c r="E106" s="18">
        <f>'PLANO ESTATISTICO MODELO'!C194</f>
        <v>0</v>
      </c>
      <c r="F106" s="18">
        <f>'PLANO ESTATISTICO MODELO'!D194</f>
        <v>0</v>
      </c>
      <c r="G106" s="18">
        <f>'PLANO ESTATISTICO MODELO'!E194</f>
        <v>0</v>
      </c>
      <c r="H106" s="18">
        <f>'PLANO ESTATISTICO MODELO'!F194</f>
        <v>0</v>
      </c>
      <c r="I106" s="18">
        <f>'PLANO ESTATISTICO MODELO'!G194</f>
        <v>0</v>
      </c>
      <c r="J106" s="18">
        <f>'PLANO ESTATISTICO MODELO'!H194</f>
        <v>0</v>
      </c>
      <c r="K106" s="18">
        <f>'PLANO ESTATISTICO MODELO'!I194</f>
        <v>0</v>
      </c>
      <c r="L106" s="18">
        <f>'PLANO ESTATISTICO MODELO'!J194</f>
        <v>0</v>
      </c>
      <c r="M106" s="18">
        <f>'PLANO ESTATISTICO MODELO'!K194</f>
        <v>0</v>
      </c>
      <c r="N106" s="18">
        <f>'PLANO ESTATISTICO MODELO'!L194</f>
        <v>0</v>
      </c>
      <c r="O106" s="18">
        <f>'PLANO ESTATISTICO MODELO'!M194</f>
        <v>0</v>
      </c>
      <c r="P106" s="18">
        <f>'PLANO ESTATISTICO MODELO'!N194</f>
        <v>0</v>
      </c>
      <c r="Q106" s="18">
        <f>'PLANO ESTATISTICO MODELO'!O194</f>
        <v>0</v>
      </c>
      <c r="R106" s="18">
        <f>'PLANO ESTATISTICO MODELO'!P194</f>
        <v>0</v>
      </c>
      <c r="S106" s="18">
        <f>'PLANO ESTATISTICO MODELO'!Q194</f>
        <v>0</v>
      </c>
      <c r="T106" s="18">
        <f>'PLANO ESTATISTICO MODELO'!R194</f>
        <v>0</v>
      </c>
      <c r="U106" s="18">
        <f>'PLANO ESTATISTICO MODELO'!S194</f>
        <v>0</v>
      </c>
      <c r="V106" s="18">
        <f>'PLANO ESTATISTICO MODELO'!T194</f>
        <v>0</v>
      </c>
      <c r="W106" s="18">
        <f>'PLANO ESTATISTICO MODELO'!U194</f>
        <v>0</v>
      </c>
    </row>
    <row r="107" spans="1:23" ht="12.75" customHeight="1" x14ac:dyDescent="0.2">
      <c r="A107" s="17"/>
      <c r="B107" s="13"/>
      <c r="C107" s="13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ht="12.75" customHeight="1" x14ac:dyDescent="0.2">
      <c r="A108" s="17" t="s">
        <v>72</v>
      </c>
      <c r="B108" s="13"/>
      <c r="C108" s="13"/>
      <c r="D108" s="26">
        <f>SUM(D102:D106)</f>
        <v>0</v>
      </c>
      <c r="E108" s="26">
        <f>'PLANO ESTATISTICO MODELO'!$C$195</f>
        <v>0</v>
      </c>
      <c r="F108" s="26">
        <f>'PLANO ESTATISTICO MODELO'!$D$195</f>
        <v>0</v>
      </c>
      <c r="G108" s="26">
        <f>'PLANO ESTATISTICO MODELO'!$E$195</f>
        <v>0</v>
      </c>
      <c r="H108" s="26">
        <f>'PLANO ESTATISTICO MODELO'!$F$195</f>
        <v>0</v>
      </c>
      <c r="I108" s="26">
        <f>'PLANO ESTATISTICO MODELO'!$G$195</f>
        <v>0</v>
      </c>
      <c r="J108" s="26">
        <f>'PLANO ESTATISTICO MODELO'!$H$195</f>
        <v>0</v>
      </c>
      <c r="K108" s="26">
        <f>'PLANO ESTATISTICO MODELO'!$C$195</f>
        <v>0</v>
      </c>
      <c r="L108" s="26">
        <f>'PLANO ESTATISTICO MODELO'!$C$195</f>
        <v>0</v>
      </c>
      <c r="M108" s="26">
        <f>'PLANO ESTATISTICO MODELO'!$C$195</f>
        <v>0</v>
      </c>
      <c r="N108" s="26">
        <f>'PLANO ESTATISTICO MODELO'!$C$195</f>
        <v>0</v>
      </c>
      <c r="O108" s="26">
        <f>'PLANO ESTATISTICO MODELO'!$C$195</f>
        <v>0</v>
      </c>
      <c r="P108" s="26">
        <f>'PLANO ESTATISTICO MODELO'!$C$195</f>
        <v>0</v>
      </c>
      <c r="Q108" s="26">
        <f>'PLANO ESTATISTICO MODELO'!$C$195</f>
        <v>0</v>
      </c>
      <c r="R108" s="26">
        <f>'PLANO ESTATISTICO MODELO'!$I$195</f>
        <v>0</v>
      </c>
      <c r="S108" s="26">
        <f>'PLANO ESTATISTICO MODELO'!$J$195</f>
        <v>0</v>
      </c>
      <c r="T108" s="26">
        <f>'PLANO ESTATISTICO MODELO'!$K$195</f>
        <v>0</v>
      </c>
      <c r="U108" s="26">
        <f>'PLANO ESTATISTICO MODELO'!$L$195</f>
        <v>0</v>
      </c>
      <c r="V108" s="26">
        <f>'PLANO ESTATISTICO MODELO'!$M$195</f>
        <v>0</v>
      </c>
      <c r="W108" s="26">
        <f>'PLANO ESTATISTICO MODELO'!$N$195</f>
        <v>0</v>
      </c>
    </row>
    <row r="109" spans="1:23" ht="12.75" customHeight="1" x14ac:dyDescent="0.2">
      <c r="A109" s="17"/>
      <c r="B109" s="13"/>
      <c r="C109" s="13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12.75" customHeight="1" x14ac:dyDescent="0.2">
      <c r="A110" s="12" t="s">
        <v>73</v>
      </c>
      <c r="B110" s="13"/>
      <c r="C110" s="13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ht="12.75" customHeight="1" x14ac:dyDescent="0.2">
      <c r="A111" s="17"/>
      <c r="B111" s="13"/>
      <c r="C111" s="13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ht="12.75" customHeight="1" x14ac:dyDescent="0.2">
      <c r="A112" s="17" t="s">
        <v>74</v>
      </c>
      <c r="B112" s="13"/>
      <c r="C112" s="13"/>
      <c r="D112" s="18"/>
      <c r="E112" s="18">
        <f>'PLANO ESTATISTICO MODELO'!C218</f>
        <v>0</v>
      </c>
      <c r="F112" s="18">
        <f>'PLANO ESTATISTICO MODELO'!D218</f>
        <v>0</v>
      </c>
      <c r="G112" s="18">
        <f>'PLANO ESTATISTICO MODELO'!E218</f>
        <v>0</v>
      </c>
      <c r="H112" s="18">
        <f>'PLANO ESTATISTICO MODELO'!F218</f>
        <v>0</v>
      </c>
      <c r="I112" s="18">
        <f>'PLANO ESTATISTICO MODELO'!G218</f>
        <v>0</v>
      </c>
      <c r="J112" s="18">
        <f>'PLANO ESTATISTICO MODELO'!H218</f>
        <v>0</v>
      </c>
      <c r="K112" s="18">
        <f>'PLANO ESTATISTICO MODELO'!I218</f>
        <v>0</v>
      </c>
      <c r="L112" s="18">
        <f>'PLANO ESTATISTICO MODELO'!J218</f>
        <v>0</v>
      </c>
      <c r="M112" s="18">
        <f>'PLANO ESTATISTICO MODELO'!K218</f>
        <v>0</v>
      </c>
      <c r="N112" s="18">
        <f>'PLANO ESTATISTICO MODELO'!L218</f>
        <v>0</v>
      </c>
      <c r="O112" s="18">
        <f>'PLANO ESTATISTICO MODELO'!M218</f>
        <v>0</v>
      </c>
      <c r="P112" s="18">
        <f>'PLANO ESTATISTICO MODELO'!N218</f>
        <v>0</v>
      </c>
      <c r="Q112" s="18">
        <f>'PLANO ESTATISTICO MODELO'!O218</f>
        <v>0</v>
      </c>
      <c r="R112" s="18">
        <f>'PLANO ESTATISTICO MODELO'!P218</f>
        <v>0</v>
      </c>
      <c r="S112" s="18">
        <f>'PLANO ESTATISTICO MODELO'!Q218</f>
        <v>0</v>
      </c>
      <c r="T112" s="18">
        <f>'PLANO ESTATISTICO MODELO'!R218</f>
        <v>0</v>
      </c>
      <c r="U112" s="18">
        <f>'PLANO ESTATISTICO MODELO'!S218</f>
        <v>0</v>
      </c>
      <c r="V112" s="18">
        <f>'PLANO ESTATISTICO MODELO'!T218</f>
        <v>0</v>
      </c>
      <c r="W112" s="18">
        <f>'PLANO ESTATISTICO MODELO'!U218</f>
        <v>0</v>
      </c>
    </row>
    <row r="113" spans="1:23" ht="12.75" customHeight="1" x14ac:dyDescent="0.2">
      <c r="A113" s="17" t="s">
        <v>75</v>
      </c>
      <c r="B113" s="13"/>
      <c r="C113" s="13"/>
      <c r="D113" s="18"/>
      <c r="E113" s="18">
        <f>'PLANO ESTATISTICO MODELO'!C219</f>
        <v>0</v>
      </c>
      <c r="F113" s="18">
        <f>'PLANO ESTATISTICO MODELO'!D219</f>
        <v>0</v>
      </c>
      <c r="G113" s="18">
        <f>'PLANO ESTATISTICO MODELO'!E219</f>
        <v>0</v>
      </c>
      <c r="H113" s="18">
        <f>'PLANO ESTATISTICO MODELO'!F219</f>
        <v>0</v>
      </c>
      <c r="I113" s="18">
        <f>'PLANO ESTATISTICO MODELO'!G219</f>
        <v>0</v>
      </c>
      <c r="J113" s="18">
        <f>'PLANO ESTATISTICO MODELO'!H219</f>
        <v>0</v>
      </c>
      <c r="K113" s="18">
        <f>'PLANO ESTATISTICO MODELO'!I219</f>
        <v>0</v>
      </c>
      <c r="L113" s="18">
        <f>'PLANO ESTATISTICO MODELO'!J219</f>
        <v>0</v>
      </c>
      <c r="M113" s="18">
        <f>'PLANO ESTATISTICO MODELO'!K219</f>
        <v>0</v>
      </c>
      <c r="N113" s="18">
        <f>'PLANO ESTATISTICO MODELO'!L219</f>
        <v>0</v>
      </c>
      <c r="O113" s="18">
        <f>'PLANO ESTATISTICO MODELO'!M219</f>
        <v>0</v>
      </c>
      <c r="P113" s="18">
        <f>'PLANO ESTATISTICO MODELO'!N219</f>
        <v>0</v>
      </c>
      <c r="Q113" s="18">
        <f>'PLANO ESTATISTICO MODELO'!O219</f>
        <v>0</v>
      </c>
      <c r="R113" s="18">
        <f>'PLANO ESTATISTICO MODELO'!P219</f>
        <v>0</v>
      </c>
      <c r="S113" s="18">
        <f>'PLANO ESTATISTICO MODELO'!Q219</f>
        <v>0</v>
      </c>
      <c r="T113" s="18">
        <f>'PLANO ESTATISTICO MODELO'!R219</f>
        <v>0</v>
      </c>
      <c r="U113" s="18">
        <f>'PLANO ESTATISTICO MODELO'!S219</f>
        <v>0</v>
      </c>
      <c r="V113" s="18">
        <f>'PLANO ESTATISTICO MODELO'!T219</f>
        <v>0</v>
      </c>
      <c r="W113" s="18">
        <f>'PLANO ESTATISTICO MODELO'!U219</f>
        <v>0</v>
      </c>
    </row>
    <row r="114" spans="1:23" ht="12.75" customHeight="1" x14ac:dyDescent="0.2">
      <c r="A114" s="17" t="s">
        <v>76</v>
      </c>
      <c r="B114" s="13"/>
      <c r="C114" s="13"/>
      <c r="D114" s="18"/>
      <c r="E114" s="18">
        <f>'PLANO ESTATISTICO MODELO'!C220</f>
        <v>0</v>
      </c>
      <c r="F114" s="18">
        <f>'PLANO ESTATISTICO MODELO'!D220</f>
        <v>0</v>
      </c>
      <c r="G114" s="18">
        <f>'PLANO ESTATISTICO MODELO'!E220</f>
        <v>0</v>
      </c>
      <c r="H114" s="18">
        <f>'PLANO ESTATISTICO MODELO'!F220</f>
        <v>0</v>
      </c>
      <c r="I114" s="18">
        <f>'PLANO ESTATISTICO MODELO'!G220</f>
        <v>0</v>
      </c>
      <c r="J114" s="18">
        <f>'PLANO ESTATISTICO MODELO'!H220</f>
        <v>0</v>
      </c>
      <c r="K114" s="18">
        <f>'PLANO ESTATISTICO MODELO'!I220</f>
        <v>0</v>
      </c>
      <c r="L114" s="18">
        <f>'PLANO ESTATISTICO MODELO'!J220</f>
        <v>0</v>
      </c>
      <c r="M114" s="18">
        <f>'PLANO ESTATISTICO MODELO'!K220</f>
        <v>0</v>
      </c>
      <c r="N114" s="18">
        <f>'PLANO ESTATISTICO MODELO'!L220</f>
        <v>0</v>
      </c>
      <c r="O114" s="18">
        <f>'PLANO ESTATISTICO MODELO'!M220</f>
        <v>0</v>
      </c>
      <c r="P114" s="18">
        <f>'PLANO ESTATISTICO MODELO'!N220</f>
        <v>0</v>
      </c>
      <c r="Q114" s="18">
        <f>'PLANO ESTATISTICO MODELO'!O220</f>
        <v>0</v>
      </c>
      <c r="R114" s="18">
        <f>'PLANO ESTATISTICO MODELO'!P220</f>
        <v>0</v>
      </c>
      <c r="S114" s="18">
        <f>'PLANO ESTATISTICO MODELO'!Q220</f>
        <v>0</v>
      </c>
      <c r="T114" s="18">
        <f>'PLANO ESTATISTICO MODELO'!R220</f>
        <v>0</v>
      </c>
      <c r="U114" s="18">
        <f>'PLANO ESTATISTICO MODELO'!S220</f>
        <v>0</v>
      </c>
      <c r="V114" s="18">
        <f>'PLANO ESTATISTICO MODELO'!T220</f>
        <v>0</v>
      </c>
      <c r="W114" s="18">
        <f>'PLANO ESTATISTICO MODELO'!U220</f>
        <v>0</v>
      </c>
    </row>
    <row r="115" spans="1:23" ht="12.75" customHeight="1" x14ac:dyDescent="0.2">
      <c r="A115" s="17"/>
      <c r="B115" s="13"/>
      <c r="C115" s="13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ht="12.75" customHeight="1" x14ac:dyDescent="0.2">
      <c r="A116" s="35" t="s">
        <v>77</v>
      </c>
      <c r="B116" s="36"/>
      <c r="C116" s="36"/>
      <c r="D116" s="26">
        <f t="shared" ref="D116:P116" si="8">SUM(D112:D114)</f>
        <v>0</v>
      </c>
      <c r="E116" s="26">
        <f t="shared" si="8"/>
        <v>0</v>
      </c>
      <c r="F116" s="26">
        <f t="shared" si="8"/>
        <v>0</v>
      </c>
      <c r="G116" s="26">
        <f t="shared" si="8"/>
        <v>0</v>
      </c>
      <c r="H116" s="26">
        <f t="shared" si="8"/>
        <v>0</v>
      </c>
      <c r="I116" s="26">
        <f t="shared" si="8"/>
        <v>0</v>
      </c>
      <c r="J116" s="26">
        <f t="shared" si="8"/>
        <v>0</v>
      </c>
      <c r="K116" s="26">
        <f t="shared" si="8"/>
        <v>0</v>
      </c>
      <c r="L116" s="26">
        <f t="shared" si="8"/>
        <v>0</v>
      </c>
      <c r="M116" s="26">
        <f t="shared" si="8"/>
        <v>0</v>
      </c>
      <c r="N116" s="26">
        <f t="shared" si="8"/>
        <v>0</v>
      </c>
      <c r="O116" s="26">
        <f t="shared" si="8"/>
        <v>0</v>
      </c>
      <c r="P116" s="26">
        <f t="shared" si="8"/>
        <v>0</v>
      </c>
      <c r="Q116" s="26">
        <f>SUM(E116:P116)</f>
        <v>0</v>
      </c>
      <c r="R116" s="26">
        <f t="shared" ref="R116:W116" si="9">SUM(R112:R114)</f>
        <v>0</v>
      </c>
      <c r="S116" s="26">
        <f t="shared" si="9"/>
        <v>0</v>
      </c>
      <c r="T116" s="26">
        <f t="shared" si="9"/>
        <v>0</v>
      </c>
      <c r="U116" s="26">
        <f t="shared" si="9"/>
        <v>0</v>
      </c>
      <c r="V116" s="26">
        <f t="shared" si="9"/>
        <v>0</v>
      </c>
      <c r="W116" s="26">
        <f t="shared" si="9"/>
        <v>0</v>
      </c>
    </row>
    <row r="117" spans="1:23" ht="12.75" customHeight="1" x14ac:dyDescent="0.2"/>
    <row r="118" spans="1:23" ht="12.75" customHeight="1" x14ac:dyDescent="0.2">
      <c r="A118" s="2" t="s">
        <v>49</v>
      </c>
      <c r="Q118" s="4" t="s">
        <v>5</v>
      </c>
    </row>
    <row r="119" spans="1:23" ht="12.75" customHeight="1" x14ac:dyDescent="0.2">
      <c r="Q119" s="6" t="str">
        <f>Q5</f>
        <v xml:space="preserve"> </v>
      </c>
    </row>
    <row r="120" spans="1:23" ht="12.75" customHeight="1" x14ac:dyDescent="0.2">
      <c r="A120" s="7"/>
      <c r="B120" s="8"/>
      <c r="C120" s="237"/>
      <c r="D120" s="7" t="s">
        <v>7</v>
      </c>
      <c r="E120" s="458" t="s">
        <v>8</v>
      </c>
      <c r="F120" s="459"/>
      <c r="G120" s="459"/>
      <c r="H120" s="459"/>
      <c r="I120" s="459"/>
      <c r="J120" s="459"/>
      <c r="K120" s="459"/>
      <c r="L120" s="459"/>
      <c r="M120" s="459"/>
      <c r="N120" s="459"/>
      <c r="O120" s="459"/>
      <c r="P120" s="459"/>
      <c r="Q120" s="459"/>
      <c r="R120" s="459"/>
      <c r="S120" s="459"/>
      <c r="T120" s="459"/>
      <c r="U120" s="459"/>
      <c r="V120" s="459"/>
      <c r="W120" s="460"/>
    </row>
    <row r="121" spans="1:23" ht="12.75" customHeight="1" x14ac:dyDescent="0.2">
      <c r="A121" s="12" t="s">
        <v>78</v>
      </c>
      <c r="B121" s="13"/>
      <c r="C121" s="19"/>
      <c r="D121" s="14"/>
      <c r="E121" s="38" t="s">
        <v>10</v>
      </c>
      <c r="F121" s="38" t="s">
        <v>11</v>
      </c>
      <c r="G121" s="38" t="s">
        <v>12</v>
      </c>
      <c r="H121" s="38" t="s">
        <v>13</v>
      </c>
      <c r="I121" s="38" t="s">
        <v>14</v>
      </c>
      <c r="J121" s="38" t="s">
        <v>51</v>
      </c>
      <c r="K121" s="38" t="s">
        <v>16</v>
      </c>
      <c r="L121" s="38" t="s">
        <v>17</v>
      </c>
      <c r="M121" s="38" t="s">
        <v>18</v>
      </c>
      <c r="N121" s="38" t="s">
        <v>19</v>
      </c>
      <c r="O121" s="38" t="s">
        <v>20</v>
      </c>
      <c r="P121" s="38" t="s">
        <v>21</v>
      </c>
      <c r="Q121" s="39" t="s">
        <v>22</v>
      </c>
      <c r="R121" s="38" t="s">
        <v>79</v>
      </c>
      <c r="S121" s="38" t="s">
        <v>17</v>
      </c>
      <c r="T121" s="38" t="s">
        <v>18</v>
      </c>
      <c r="U121" s="38" t="s">
        <v>24</v>
      </c>
      <c r="V121" s="38" t="s">
        <v>25</v>
      </c>
      <c r="W121" s="38" t="s">
        <v>26</v>
      </c>
    </row>
    <row r="122" spans="1:23" ht="12.75" customHeight="1" x14ac:dyDescent="0.2">
      <c r="A122" s="17"/>
      <c r="B122" s="15" t="s">
        <v>80</v>
      </c>
      <c r="C122" s="15" t="s">
        <v>81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ht="12.75" customHeight="1" x14ac:dyDescent="0.2">
      <c r="A123" s="17" t="s">
        <v>738</v>
      </c>
      <c r="B123" s="48"/>
      <c r="C123" s="48" t="s">
        <v>737</v>
      </c>
      <c r="D123" s="28"/>
      <c r="E123" s="28">
        <f>'PLANO ESTATISTICO MODELO'!C291</f>
        <v>0</v>
      </c>
      <c r="F123" s="28">
        <f>'PLANO ESTATISTICO MODELO'!D291</f>
        <v>0</v>
      </c>
      <c r="G123" s="28">
        <f>'PLANO ESTATISTICO MODELO'!E291</f>
        <v>0</v>
      </c>
      <c r="H123" s="28">
        <f>'PLANO ESTATISTICO MODELO'!F291</f>
        <v>0</v>
      </c>
      <c r="I123" s="28">
        <f>'PLANO ESTATISTICO MODELO'!G291</f>
        <v>0</v>
      </c>
      <c r="J123" s="28">
        <f>'PLANO ESTATISTICO MODELO'!H291</f>
        <v>0</v>
      </c>
      <c r="K123" s="28">
        <f>'PLANO ESTATISTICO MODELO'!I291</f>
        <v>0</v>
      </c>
      <c r="L123" s="28">
        <f>'PLANO ESTATISTICO MODELO'!J291</f>
        <v>0</v>
      </c>
      <c r="M123" s="28">
        <f>'PLANO ESTATISTICO MODELO'!K291</f>
        <v>0</v>
      </c>
      <c r="N123" s="28">
        <f>'PLANO ESTATISTICO MODELO'!L291</f>
        <v>0</v>
      </c>
      <c r="O123" s="28">
        <f>'PLANO ESTATISTICO MODELO'!M291</f>
        <v>0</v>
      </c>
      <c r="P123" s="28">
        <f>'PLANO ESTATISTICO MODELO'!N291</f>
        <v>0</v>
      </c>
      <c r="Q123" s="28">
        <f>'PLANO ESTATISTICO MODELO'!O291</f>
        <v>0</v>
      </c>
      <c r="R123" s="28">
        <f>'PLANO ESTATISTICO MODELO'!I291</f>
        <v>0</v>
      </c>
      <c r="S123" s="28">
        <f>'PLANO ESTATISTICO MODELO'!J291</f>
        <v>0</v>
      </c>
      <c r="T123" s="28">
        <f>'PLANO ESTATISTICO MODELO'!K291</f>
        <v>0</v>
      </c>
      <c r="U123" s="28">
        <f>'PLANO ESTATISTICO MODELO'!L291</f>
        <v>0</v>
      </c>
      <c r="V123" s="28">
        <f>'PLANO ESTATISTICO MODELO'!M291</f>
        <v>0</v>
      </c>
      <c r="W123" s="28">
        <f>'PLANO ESTATISTICO MODELO'!N291</f>
        <v>0</v>
      </c>
    </row>
    <row r="124" spans="1:23" ht="12.75" customHeight="1" x14ac:dyDescent="0.2">
      <c r="A124" s="17" t="s">
        <v>739</v>
      </c>
      <c r="B124" s="48"/>
      <c r="C124" s="48" t="s">
        <v>737</v>
      </c>
      <c r="D124" s="49"/>
      <c r="E124" s="49">
        <f>'PLANO ESTATISTICO MODELO'!C292</f>
        <v>0</v>
      </c>
      <c r="F124" s="49">
        <f>'PLANO ESTATISTICO MODELO'!D292</f>
        <v>0</v>
      </c>
      <c r="G124" s="49">
        <f>'PLANO ESTATISTICO MODELO'!E292</f>
        <v>0</v>
      </c>
      <c r="H124" s="49">
        <f>'PLANO ESTATISTICO MODELO'!F292</f>
        <v>0</v>
      </c>
      <c r="I124" s="49">
        <f>'PLANO ESTATISTICO MODELO'!G292</f>
        <v>0</v>
      </c>
      <c r="J124" s="49">
        <f>'PLANO ESTATISTICO MODELO'!H292</f>
        <v>0</v>
      </c>
      <c r="K124" s="49">
        <f>'PLANO ESTATISTICO MODELO'!I292</f>
        <v>0</v>
      </c>
      <c r="L124" s="49">
        <f>'PLANO ESTATISTICO MODELO'!J292</f>
        <v>0</v>
      </c>
      <c r="M124" s="49">
        <f>'PLANO ESTATISTICO MODELO'!K292</f>
        <v>0</v>
      </c>
      <c r="N124" s="49">
        <f>'PLANO ESTATISTICO MODELO'!L292</f>
        <v>0</v>
      </c>
      <c r="O124" s="49">
        <f>'PLANO ESTATISTICO MODELO'!M292</f>
        <v>0</v>
      </c>
      <c r="P124" s="49">
        <f>'PLANO ESTATISTICO MODELO'!N292</f>
        <v>0</v>
      </c>
      <c r="Q124" s="49">
        <f>'PLANO ESTATISTICO MODELO'!O292</f>
        <v>0</v>
      </c>
      <c r="R124" s="49">
        <f>'PLANO ESTATISTICO MODELO'!I292</f>
        <v>0</v>
      </c>
      <c r="S124" s="49">
        <f>'PLANO ESTATISTICO MODELO'!J292</f>
        <v>0</v>
      </c>
      <c r="T124" s="49">
        <f>'PLANO ESTATISTICO MODELO'!K292</f>
        <v>0</v>
      </c>
      <c r="U124" s="49">
        <f>'PLANO ESTATISTICO MODELO'!L292</f>
        <v>0</v>
      </c>
      <c r="V124" s="49">
        <f>'PLANO ESTATISTICO MODELO'!M292</f>
        <v>0</v>
      </c>
      <c r="W124" s="49">
        <f>'PLANO ESTATISTICO MODELO'!N292</f>
        <v>0</v>
      </c>
    </row>
    <row r="125" spans="1:23" ht="12.75" customHeight="1" x14ac:dyDescent="0.2">
      <c r="A125" s="17" t="s">
        <v>740</v>
      </c>
      <c r="B125" s="48"/>
      <c r="C125" s="48" t="s">
        <v>737</v>
      </c>
      <c r="D125" s="29"/>
      <c r="E125" s="29">
        <f>'PLANO ESTATISTICO MODELO'!C293</f>
        <v>0</v>
      </c>
      <c r="F125" s="29">
        <f>'PLANO ESTATISTICO MODELO'!D293</f>
        <v>0</v>
      </c>
      <c r="G125" s="29">
        <f>'PLANO ESTATISTICO MODELO'!E293</f>
        <v>0</v>
      </c>
      <c r="H125" s="29">
        <f>'PLANO ESTATISTICO MODELO'!F293</f>
        <v>0</v>
      </c>
      <c r="I125" s="29">
        <f>'PLANO ESTATISTICO MODELO'!G293</f>
        <v>0</v>
      </c>
      <c r="J125" s="29">
        <f>'PLANO ESTATISTICO MODELO'!H293</f>
        <v>0</v>
      </c>
      <c r="K125" s="29">
        <f>'PLANO ESTATISTICO MODELO'!I293</f>
        <v>0</v>
      </c>
      <c r="L125" s="29">
        <f>'PLANO ESTATISTICO MODELO'!J293</f>
        <v>0</v>
      </c>
      <c r="M125" s="29">
        <f>'PLANO ESTATISTICO MODELO'!K293</f>
        <v>0</v>
      </c>
      <c r="N125" s="29">
        <f>'PLANO ESTATISTICO MODELO'!L293</f>
        <v>0</v>
      </c>
      <c r="O125" s="29">
        <f>'PLANO ESTATISTICO MODELO'!M293</f>
        <v>0</v>
      </c>
      <c r="P125" s="29">
        <f>'PLANO ESTATISTICO MODELO'!N293</f>
        <v>0</v>
      </c>
      <c r="Q125" s="29">
        <f>'PLANO ESTATISTICO MODELO'!O293</f>
        <v>0</v>
      </c>
      <c r="R125" s="29">
        <f>'PLANO ESTATISTICO MODELO'!I293</f>
        <v>0</v>
      </c>
      <c r="S125" s="29">
        <f>'PLANO ESTATISTICO MODELO'!J293</f>
        <v>0</v>
      </c>
      <c r="T125" s="29">
        <f>'PLANO ESTATISTICO MODELO'!K293</f>
        <v>0</v>
      </c>
      <c r="U125" s="29">
        <f>'PLANO ESTATISTICO MODELO'!L293</f>
        <v>0</v>
      </c>
      <c r="V125" s="29">
        <f>'PLANO ESTATISTICO MODELO'!M293</f>
        <v>0</v>
      </c>
      <c r="W125" s="29">
        <f>'PLANO ESTATISTICO MODELO'!N293</f>
        <v>0</v>
      </c>
    </row>
    <row r="126" spans="1:23" ht="12.75" customHeight="1" x14ac:dyDescent="0.2">
      <c r="A126" s="17" t="s">
        <v>741</v>
      </c>
      <c r="B126" s="48"/>
      <c r="C126" s="48"/>
      <c r="D126" s="49"/>
      <c r="E126" s="49">
        <f>'PLANO ESTATISTICO MODELO'!C294</f>
        <v>0</v>
      </c>
      <c r="F126" s="49">
        <f>'PLANO ESTATISTICO MODELO'!D294</f>
        <v>0</v>
      </c>
      <c r="G126" s="49">
        <f>'PLANO ESTATISTICO MODELO'!E294</f>
        <v>0</v>
      </c>
      <c r="H126" s="49">
        <f>'PLANO ESTATISTICO MODELO'!F294</f>
        <v>0</v>
      </c>
      <c r="I126" s="49">
        <f>'PLANO ESTATISTICO MODELO'!G294</f>
        <v>0</v>
      </c>
      <c r="J126" s="49">
        <f>'PLANO ESTATISTICO MODELO'!H294</f>
        <v>0</v>
      </c>
      <c r="K126" s="49">
        <f>'PLANO ESTATISTICO MODELO'!I294</f>
        <v>0</v>
      </c>
      <c r="L126" s="49">
        <f>'PLANO ESTATISTICO MODELO'!J294</f>
        <v>0</v>
      </c>
      <c r="M126" s="49">
        <f>'PLANO ESTATISTICO MODELO'!K294</f>
        <v>0</v>
      </c>
      <c r="N126" s="49">
        <f>'PLANO ESTATISTICO MODELO'!L294</f>
        <v>0</v>
      </c>
      <c r="O126" s="49">
        <f>'PLANO ESTATISTICO MODELO'!M294</f>
        <v>0</v>
      </c>
      <c r="P126" s="49">
        <f>'PLANO ESTATISTICO MODELO'!N294</f>
        <v>0</v>
      </c>
      <c r="Q126" s="49" t="e">
        <f>'PLANO ESTATISTICO MODELO'!O294</f>
        <v>#REF!</v>
      </c>
      <c r="R126" s="49">
        <f>'PLANO ESTATISTICO MODELO'!I294</f>
        <v>0</v>
      </c>
      <c r="S126" s="49">
        <f>'PLANO ESTATISTICO MODELO'!J294</f>
        <v>0</v>
      </c>
      <c r="T126" s="49">
        <f>'PLANO ESTATISTICO MODELO'!K294</f>
        <v>0</v>
      </c>
      <c r="U126" s="49">
        <f>'PLANO ESTATISTICO MODELO'!L294</f>
        <v>0</v>
      </c>
      <c r="V126" s="49">
        <f>'PLANO ESTATISTICO MODELO'!M294</f>
        <v>0</v>
      </c>
      <c r="W126" s="49">
        <f>'PLANO ESTATISTICO MODELO'!N294</f>
        <v>0</v>
      </c>
    </row>
    <row r="127" spans="1:23" ht="12.75" customHeight="1" x14ac:dyDescent="0.2">
      <c r="A127" s="17" t="s">
        <v>742</v>
      </c>
      <c r="B127" s="48"/>
      <c r="C127" s="48"/>
      <c r="D127" s="49"/>
      <c r="E127" s="50">
        <f>'PLANO ESTATISTICO MODELO'!C295</f>
        <v>0</v>
      </c>
      <c r="F127" s="50">
        <f>'PLANO ESTATISTICO MODELO'!D295</f>
        <v>0</v>
      </c>
      <c r="G127" s="50">
        <f>'PLANO ESTATISTICO MODELO'!E295</f>
        <v>0</v>
      </c>
      <c r="H127" s="50">
        <f>'PLANO ESTATISTICO MODELO'!F295</f>
        <v>0</v>
      </c>
      <c r="I127" s="50">
        <f>'PLANO ESTATISTICO MODELO'!G295</f>
        <v>0</v>
      </c>
      <c r="J127" s="50">
        <f>'PLANO ESTATISTICO MODELO'!H295</f>
        <v>0</v>
      </c>
      <c r="K127" s="50">
        <f>'PLANO ESTATISTICO MODELO'!I295</f>
        <v>0</v>
      </c>
      <c r="L127" s="50">
        <f>'PLANO ESTATISTICO MODELO'!J295</f>
        <v>0</v>
      </c>
      <c r="M127" s="50">
        <f>'PLANO ESTATISTICO MODELO'!K295</f>
        <v>0</v>
      </c>
      <c r="N127" s="50">
        <f>'PLANO ESTATISTICO MODELO'!L295</f>
        <v>0</v>
      </c>
      <c r="O127" s="50">
        <f>'PLANO ESTATISTICO MODELO'!M295</f>
        <v>0</v>
      </c>
      <c r="P127" s="50">
        <f>'PLANO ESTATISTICO MODELO'!N295</f>
        <v>0</v>
      </c>
      <c r="Q127" s="50">
        <f>'PLANO ESTATISTICO MODELO'!O295</f>
        <v>0</v>
      </c>
      <c r="R127" s="50">
        <f>'PLANO ESTATISTICO MODELO'!I295</f>
        <v>0</v>
      </c>
      <c r="S127" s="50">
        <f>'PLANO ESTATISTICO MODELO'!J295</f>
        <v>0</v>
      </c>
      <c r="T127" s="50">
        <f>'PLANO ESTATISTICO MODELO'!K295</f>
        <v>0</v>
      </c>
      <c r="U127" s="50">
        <f>'PLANO ESTATISTICO MODELO'!L295</f>
        <v>0</v>
      </c>
      <c r="V127" s="50">
        <f>'PLANO ESTATISTICO MODELO'!M295</f>
        <v>0</v>
      </c>
      <c r="W127" s="50">
        <f>'PLANO ESTATISTICO MODELO'!N295</f>
        <v>0</v>
      </c>
    </row>
    <row r="128" spans="1:23" ht="12.75" customHeight="1" x14ac:dyDescent="0.2">
      <c r="A128" s="17" t="s">
        <v>82</v>
      </c>
      <c r="B128" s="48"/>
      <c r="C128" s="48" t="s">
        <v>737</v>
      </c>
      <c r="D128" s="49"/>
      <c r="E128" s="49">
        <f>'PLANO ESTATISTICO MODELO'!C296</f>
        <v>0</v>
      </c>
      <c r="F128" s="49">
        <f>'PLANO ESTATISTICO MODELO'!D296</f>
        <v>0</v>
      </c>
      <c r="G128" s="49">
        <f>'PLANO ESTATISTICO MODELO'!E296</f>
        <v>0</v>
      </c>
      <c r="H128" s="49">
        <f>'PLANO ESTATISTICO MODELO'!F296</f>
        <v>0</v>
      </c>
      <c r="I128" s="49">
        <f>'PLANO ESTATISTICO MODELO'!G296</f>
        <v>0</v>
      </c>
      <c r="J128" s="49">
        <f>'PLANO ESTATISTICO MODELO'!H296</f>
        <v>0</v>
      </c>
      <c r="K128" s="49">
        <f>'PLANO ESTATISTICO MODELO'!I296</f>
        <v>0</v>
      </c>
      <c r="L128" s="49">
        <f>'PLANO ESTATISTICO MODELO'!J296</f>
        <v>0</v>
      </c>
      <c r="M128" s="49">
        <f>'PLANO ESTATISTICO MODELO'!K296</f>
        <v>0</v>
      </c>
      <c r="N128" s="49">
        <f>'PLANO ESTATISTICO MODELO'!L296</f>
        <v>0</v>
      </c>
      <c r="O128" s="49">
        <f>'PLANO ESTATISTICO MODELO'!M296</f>
        <v>0</v>
      </c>
      <c r="P128" s="49">
        <f>'PLANO ESTATISTICO MODELO'!N296</f>
        <v>0</v>
      </c>
      <c r="Q128" s="49">
        <f>'PLANO ESTATISTICO MODELO'!O296</f>
        <v>0</v>
      </c>
      <c r="R128" s="49">
        <f>'PLANO ESTATISTICO MODELO'!I296</f>
        <v>0</v>
      </c>
      <c r="S128" s="49">
        <f>'PLANO ESTATISTICO MODELO'!J296</f>
        <v>0</v>
      </c>
      <c r="T128" s="49">
        <f>'PLANO ESTATISTICO MODELO'!K296</f>
        <v>0</v>
      </c>
      <c r="U128" s="49">
        <f>'PLANO ESTATISTICO MODELO'!L296</f>
        <v>0</v>
      </c>
      <c r="V128" s="49">
        <f>'PLANO ESTATISTICO MODELO'!M296</f>
        <v>0</v>
      </c>
      <c r="W128" s="49">
        <f>'PLANO ESTATISTICO MODELO'!N296</f>
        <v>0</v>
      </c>
    </row>
    <row r="129" spans="1:23" ht="12.75" customHeight="1" x14ac:dyDescent="0.2">
      <c r="A129" s="17"/>
      <c r="B129" s="38"/>
      <c r="C129" s="38"/>
      <c r="D129" s="49"/>
      <c r="E129" s="49"/>
      <c r="F129" s="49"/>
      <c r="G129" s="49"/>
      <c r="H129" s="49"/>
      <c r="I129" s="49"/>
      <c r="J129" s="49"/>
      <c r="K129" s="49"/>
      <c r="L129" s="49"/>
      <c r="M129" s="50"/>
      <c r="N129" s="50"/>
      <c r="O129" s="49"/>
      <c r="P129" s="50"/>
      <c r="Q129" s="28"/>
      <c r="R129" s="49"/>
      <c r="S129" s="49"/>
      <c r="T129" s="49"/>
      <c r="U129" s="49"/>
      <c r="V129" s="49"/>
      <c r="W129" s="49"/>
    </row>
    <row r="130" spans="1:23" ht="12.75" customHeight="1" x14ac:dyDescent="0.2">
      <c r="A130" s="17"/>
      <c r="B130" s="13"/>
      <c r="C130" s="19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12.75" customHeight="1" x14ac:dyDescent="0.2">
      <c r="A131" s="35" t="s">
        <v>83</v>
      </c>
      <c r="B131" s="36"/>
      <c r="C131" s="39"/>
      <c r="D131" s="31">
        <f t="shared" ref="D131:P131" si="10">SUM(D123:D129)</f>
        <v>0</v>
      </c>
      <c r="E131" s="32">
        <f t="shared" si="10"/>
        <v>0</v>
      </c>
      <c r="F131" s="32">
        <f t="shared" si="10"/>
        <v>0</v>
      </c>
      <c r="G131" s="32">
        <f t="shared" si="10"/>
        <v>0</v>
      </c>
      <c r="H131" s="32">
        <f t="shared" si="10"/>
        <v>0</v>
      </c>
      <c r="I131" s="32">
        <f t="shared" si="10"/>
        <v>0</v>
      </c>
      <c r="J131" s="32">
        <f t="shared" si="10"/>
        <v>0</v>
      </c>
      <c r="K131" s="32">
        <f t="shared" si="10"/>
        <v>0</v>
      </c>
      <c r="L131" s="32">
        <f t="shared" si="10"/>
        <v>0</v>
      </c>
      <c r="M131" s="32">
        <f t="shared" si="10"/>
        <v>0</v>
      </c>
      <c r="N131" s="32">
        <f t="shared" si="10"/>
        <v>0</v>
      </c>
      <c r="O131" s="32">
        <f t="shared" si="10"/>
        <v>0</v>
      </c>
      <c r="P131" s="32">
        <f t="shared" si="10"/>
        <v>0</v>
      </c>
      <c r="Q131" s="31">
        <f>SUM(E131:P131)</f>
        <v>0</v>
      </c>
      <c r="R131" s="32">
        <f t="shared" ref="R131:W131" si="11">SUM(R123:R129)</f>
        <v>0</v>
      </c>
      <c r="S131" s="32">
        <f t="shared" si="11"/>
        <v>0</v>
      </c>
      <c r="T131" s="32">
        <f t="shared" si="11"/>
        <v>0</v>
      </c>
      <c r="U131" s="32">
        <f t="shared" si="11"/>
        <v>0</v>
      </c>
      <c r="V131" s="32">
        <f t="shared" si="11"/>
        <v>0</v>
      </c>
      <c r="W131" s="32">
        <f t="shared" si="11"/>
        <v>0</v>
      </c>
    </row>
    <row r="132" spans="1:23" ht="12.75" customHeight="1" x14ac:dyDescent="0.2">
      <c r="A132" s="17"/>
      <c r="B132" s="13"/>
      <c r="C132" s="13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1:23" ht="12.75" customHeight="1" x14ac:dyDescent="0.2">
      <c r="A133" s="17"/>
      <c r="B133" s="13"/>
      <c r="C133" s="13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1:23" ht="12.75" customHeight="1" x14ac:dyDescent="0.2">
      <c r="A134" s="12" t="s">
        <v>84</v>
      </c>
      <c r="B134" s="13"/>
      <c r="C134" s="13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1:23" ht="12.75" customHeight="1" x14ac:dyDescent="0.2">
      <c r="A135" s="17"/>
      <c r="B135" s="13"/>
      <c r="C135" s="13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1:23" ht="12.75" customHeight="1" x14ac:dyDescent="0.2">
      <c r="A136" s="17" t="s">
        <v>743</v>
      </c>
      <c r="B136" s="13"/>
      <c r="C136" s="13"/>
      <c r="D136" s="28"/>
      <c r="E136" s="29">
        <f>'PLANO ESTATISTICO MODELO'!C283</f>
        <v>0</v>
      </c>
      <c r="F136" s="29">
        <f>'PLANO ESTATISTICO MODELO'!D283</f>
        <v>0</v>
      </c>
      <c r="G136" s="29">
        <f>'PLANO ESTATISTICO MODELO'!E283</f>
        <v>0</v>
      </c>
      <c r="H136" s="29">
        <f>'PLANO ESTATISTICO MODELO'!F283</f>
        <v>0</v>
      </c>
      <c r="I136" s="29">
        <f>'PLANO ESTATISTICO MODELO'!G283</f>
        <v>0</v>
      </c>
      <c r="J136" s="29">
        <f>'PLANO ESTATISTICO MODELO'!H283</f>
        <v>0</v>
      </c>
      <c r="K136" s="29">
        <f>'PLANO ESTATISTICO MODELO'!I283</f>
        <v>0</v>
      </c>
      <c r="L136" s="29">
        <f>'PLANO ESTATISTICO MODELO'!J283</f>
        <v>0</v>
      </c>
      <c r="M136" s="29">
        <f>'PLANO ESTATISTICO MODELO'!K283</f>
        <v>0</v>
      </c>
      <c r="N136" s="29">
        <f>'PLANO ESTATISTICO MODELO'!L283</f>
        <v>0</v>
      </c>
      <c r="O136" s="29">
        <f>'PLANO ESTATISTICO MODELO'!M283</f>
        <v>0</v>
      </c>
      <c r="P136" s="29">
        <f>'PLANO ESTATISTICO MODELO'!N283</f>
        <v>0</v>
      </c>
      <c r="Q136" s="29">
        <f>'PLANO ESTATISTICO MODELO'!O283</f>
        <v>0</v>
      </c>
      <c r="R136" s="29">
        <f>'PLANO ESTATISTICO MODELO'!I283</f>
        <v>0</v>
      </c>
      <c r="S136" s="29">
        <f>'PLANO ESTATISTICO MODELO'!J283</f>
        <v>0</v>
      </c>
      <c r="T136" s="29">
        <f>'PLANO ESTATISTICO MODELO'!K283</f>
        <v>0</v>
      </c>
      <c r="U136" s="29">
        <f>'PLANO ESTATISTICO MODELO'!L283</f>
        <v>0</v>
      </c>
      <c r="V136" s="29">
        <f>'PLANO ESTATISTICO MODELO'!M283</f>
        <v>0</v>
      </c>
      <c r="W136" s="29">
        <f>'PLANO ESTATISTICO MODELO'!N283</f>
        <v>0</v>
      </c>
    </row>
    <row r="137" spans="1:23" ht="12.75" customHeight="1" x14ac:dyDescent="0.2">
      <c r="A137" s="17" t="s">
        <v>744</v>
      </c>
      <c r="B137" s="13"/>
      <c r="C137" s="13"/>
      <c r="D137" s="28"/>
      <c r="E137" s="29">
        <f>'PLANO ESTATISTICO MODELO'!C284</f>
        <v>0</v>
      </c>
      <c r="F137" s="29">
        <f>'PLANO ESTATISTICO MODELO'!D284</f>
        <v>0</v>
      </c>
      <c r="G137" s="29">
        <f>'PLANO ESTATISTICO MODELO'!E284</f>
        <v>0</v>
      </c>
      <c r="H137" s="29">
        <f>'PLANO ESTATISTICO MODELO'!F284</f>
        <v>0</v>
      </c>
      <c r="I137" s="29">
        <f>'PLANO ESTATISTICO MODELO'!G284</f>
        <v>0</v>
      </c>
      <c r="J137" s="29">
        <f>'PLANO ESTATISTICO MODELO'!H284</f>
        <v>0</v>
      </c>
      <c r="K137" s="29">
        <f>'PLANO ESTATISTICO MODELO'!I284</f>
        <v>0</v>
      </c>
      <c r="L137" s="29">
        <f>'PLANO ESTATISTICO MODELO'!J284</f>
        <v>0</v>
      </c>
      <c r="M137" s="29">
        <f>'PLANO ESTATISTICO MODELO'!K284</f>
        <v>0</v>
      </c>
      <c r="N137" s="29">
        <f>'PLANO ESTATISTICO MODELO'!L284</f>
        <v>0</v>
      </c>
      <c r="O137" s="29">
        <f>'PLANO ESTATISTICO MODELO'!M284</f>
        <v>0</v>
      </c>
      <c r="P137" s="29">
        <f>'PLANO ESTATISTICO MODELO'!N284</f>
        <v>0</v>
      </c>
      <c r="Q137" s="29">
        <f>'PLANO ESTATISTICO MODELO'!O284</f>
        <v>0</v>
      </c>
      <c r="R137" s="29">
        <f>'PLANO ESTATISTICO MODELO'!I284</f>
        <v>0</v>
      </c>
      <c r="S137" s="29">
        <f>'PLANO ESTATISTICO MODELO'!J284</f>
        <v>0</v>
      </c>
      <c r="T137" s="29">
        <f>'PLANO ESTATISTICO MODELO'!K284</f>
        <v>0</v>
      </c>
      <c r="U137" s="29">
        <f>'PLANO ESTATISTICO MODELO'!L284</f>
        <v>0</v>
      </c>
      <c r="V137" s="29">
        <f>'PLANO ESTATISTICO MODELO'!M284</f>
        <v>0</v>
      </c>
      <c r="W137" s="29">
        <f>'PLANO ESTATISTICO MODELO'!N284</f>
        <v>0</v>
      </c>
    </row>
    <row r="138" spans="1:23" ht="12.75" customHeight="1" x14ac:dyDescent="0.2">
      <c r="A138" s="17"/>
      <c r="B138" s="13"/>
      <c r="C138" s="1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8"/>
      <c r="R138" s="29"/>
      <c r="S138" s="29"/>
      <c r="T138" s="29"/>
      <c r="U138" s="29"/>
      <c r="V138" s="29"/>
      <c r="W138" s="29"/>
    </row>
    <row r="139" spans="1:23" ht="12.75" customHeight="1" x14ac:dyDescent="0.2">
      <c r="A139" s="17"/>
      <c r="B139" s="13"/>
      <c r="C139" s="1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8"/>
      <c r="R139" s="29"/>
      <c r="S139" s="29"/>
      <c r="T139" s="29"/>
      <c r="U139" s="29"/>
      <c r="V139" s="29"/>
      <c r="W139" s="29"/>
    </row>
    <row r="140" spans="1:23" ht="12.75" customHeight="1" x14ac:dyDescent="0.2">
      <c r="A140" s="17"/>
      <c r="B140" s="13"/>
      <c r="C140" s="1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8"/>
      <c r="R140" s="29"/>
      <c r="S140" s="29"/>
      <c r="T140" s="29"/>
      <c r="U140" s="29"/>
      <c r="V140" s="29"/>
      <c r="W140" s="29"/>
    </row>
    <row r="141" spans="1:23" ht="12.75" customHeight="1" x14ac:dyDescent="0.2">
      <c r="A141" s="17" t="s">
        <v>83</v>
      </c>
      <c r="B141" s="13"/>
      <c r="C141" s="13"/>
      <c r="D141" s="31">
        <f t="shared" ref="D141:P141" si="12">SUM(D136:D139)</f>
        <v>0</v>
      </c>
      <c r="E141" s="32">
        <f t="shared" si="12"/>
        <v>0</v>
      </c>
      <c r="F141" s="32">
        <f t="shared" si="12"/>
        <v>0</v>
      </c>
      <c r="G141" s="32">
        <f t="shared" si="12"/>
        <v>0</v>
      </c>
      <c r="H141" s="32">
        <f t="shared" si="12"/>
        <v>0</v>
      </c>
      <c r="I141" s="32">
        <f t="shared" si="12"/>
        <v>0</v>
      </c>
      <c r="J141" s="32">
        <f t="shared" si="12"/>
        <v>0</v>
      </c>
      <c r="K141" s="32">
        <f t="shared" si="12"/>
        <v>0</v>
      </c>
      <c r="L141" s="32">
        <f t="shared" si="12"/>
        <v>0</v>
      </c>
      <c r="M141" s="32">
        <f t="shared" si="12"/>
        <v>0</v>
      </c>
      <c r="N141" s="32">
        <f t="shared" si="12"/>
        <v>0</v>
      </c>
      <c r="O141" s="32">
        <f t="shared" si="12"/>
        <v>0</v>
      </c>
      <c r="P141" s="32">
        <f t="shared" si="12"/>
        <v>0</v>
      </c>
      <c r="Q141" s="31">
        <f>SUM(E141:P141)</f>
        <v>0</v>
      </c>
      <c r="R141" s="32">
        <f t="shared" ref="R141:W141" si="13">SUM(R136:R139)</f>
        <v>0</v>
      </c>
      <c r="S141" s="32">
        <f t="shared" si="13"/>
        <v>0</v>
      </c>
      <c r="T141" s="32">
        <f t="shared" si="13"/>
        <v>0</v>
      </c>
      <c r="U141" s="32">
        <f t="shared" si="13"/>
        <v>0</v>
      </c>
      <c r="V141" s="32">
        <f t="shared" si="13"/>
        <v>0</v>
      </c>
      <c r="W141" s="32">
        <f t="shared" si="13"/>
        <v>0</v>
      </c>
    </row>
    <row r="142" spans="1:23" ht="12.75" customHeight="1" x14ac:dyDescent="0.2">
      <c r="A142" s="17"/>
      <c r="B142" s="13"/>
      <c r="C142" s="13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1:23" ht="12.75" customHeight="1" x14ac:dyDescent="0.2">
      <c r="A143" s="12" t="s">
        <v>85</v>
      </c>
      <c r="B143" s="13"/>
      <c r="C143" s="13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1:23" ht="12.75" customHeight="1" x14ac:dyDescent="0.2">
      <c r="A144" s="17"/>
      <c r="B144" s="13"/>
      <c r="C144" s="13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1:23" ht="12.75" customHeight="1" x14ac:dyDescent="0.2">
      <c r="A145" s="17" t="s">
        <v>86</v>
      </c>
      <c r="B145" s="13"/>
      <c r="C145" s="13"/>
      <c r="D145" s="18"/>
      <c r="E145" s="18">
        <f>'PLANO ESTATISTICO MODELO'!$C$484</f>
        <v>0</v>
      </c>
      <c r="F145" s="18">
        <f>'PLANO ESTATISTICO MODELO'!$D$484</f>
        <v>0</v>
      </c>
      <c r="G145" s="18">
        <f>'PLANO ESTATISTICO MODELO'!$E$484</f>
        <v>0</v>
      </c>
      <c r="H145" s="18">
        <f>'PLANO ESTATISTICO MODELO'!$F$484</f>
        <v>0</v>
      </c>
      <c r="I145" s="18">
        <f>'PLANO ESTATISTICO MODELO'!$G$484</f>
        <v>0</v>
      </c>
      <c r="J145" s="18">
        <f>'PLANO ESTATISTICO MODELO'!$H$484</f>
        <v>0</v>
      </c>
      <c r="K145" s="18">
        <f>'PLANO ESTATISTICO MODELO'!$C$484</f>
        <v>0</v>
      </c>
      <c r="L145" s="18">
        <f>'PLANO ESTATISTICO MODELO'!$C$484</f>
        <v>0</v>
      </c>
      <c r="M145" s="18">
        <f>'PLANO ESTATISTICO MODELO'!$C$484</f>
        <v>0</v>
      </c>
      <c r="N145" s="18">
        <f>'PLANO ESTATISTICO MODELO'!$C$484</f>
        <v>0</v>
      </c>
      <c r="O145" s="18">
        <f>'PLANO ESTATISTICO MODELO'!$C$484</f>
        <v>0</v>
      </c>
      <c r="P145" s="18">
        <f>'PLANO ESTATISTICO MODELO'!$C$484</f>
        <v>0</v>
      </c>
      <c r="Q145" s="18">
        <f>'PLANO ESTATISTICO MODELO'!$C$484</f>
        <v>0</v>
      </c>
      <c r="R145" s="18">
        <f>'PLANO ESTATISTICO MODELO'!$I$484</f>
        <v>0</v>
      </c>
      <c r="S145" s="18">
        <f>'PLANO ESTATISTICO MODELO'!$J$484</f>
        <v>0</v>
      </c>
      <c r="T145" s="18">
        <f>'PLANO ESTATISTICO MODELO'!$K$484</f>
        <v>0</v>
      </c>
      <c r="U145" s="18">
        <f>'PLANO ESTATISTICO MODELO'!$L$484</f>
        <v>0</v>
      </c>
      <c r="V145" s="18">
        <f>'PLANO ESTATISTICO MODELO'!$M$484</f>
        <v>0</v>
      </c>
      <c r="W145" s="18">
        <f>'PLANO ESTATISTICO MODELO'!$N$484</f>
        <v>0</v>
      </c>
    </row>
    <row r="146" spans="1:23" ht="12.75" customHeight="1" x14ac:dyDescent="0.2">
      <c r="A146" s="17" t="s">
        <v>87</v>
      </c>
      <c r="B146" s="13"/>
      <c r="C146" s="13"/>
      <c r="D146" s="18"/>
      <c r="E146" s="18">
        <f>'PLANO ESTATISTICO MODELO'!C490</f>
        <v>0</v>
      </c>
      <c r="F146" s="18">
        <f>'PLANO ESTATISTICO MODELO'!D490</f>
        <v>0</v>
      </c>
      <c r="G146" s="18">
        <f>'PLANO ESTATISTICO MODELO'!E490</f>
        <v>0</v>
      </c>
      <c r="H146" s="18">
        <f>'PLANO ESTATISTICO MODELO'!F490</f>
        <v>0</v>
      </c>
      <c r="I146" s="18">
        <f>'PLANO ESTATISTICO MODELO'!G490</f>
        <v>0</v>
      </c>
      <c r="J146" s="18">
        <f>'PLANO ESTATISTICO MODELO'!H490</f>
        <v>0</v>
      </c>
      <c r="K146" s="18">
        <f>'PLANO ESTATISTICO MODELO'!I490</f>
        <v>0</v>
      </c>
      <c r="L146" s="18">
        <f>'PLANO ESTATISTICO MODELO'!J490</f>
        <v>0</v>
      </c>
      <c r="M146" s="18">
        <f>'PLANO ESTATISTICO MODELO'!K490</f>
        <v>0</v>
      </c>
      <c r="N146" s="18">
        <f>'PLANO ESTATISTICO MODELO'!L490</f>
        <v>0</v>
      </c>
      <c r="O146" s="18">
        <f>'PLANO ESTATISTICO MODELO'!M490</f>
        <v>0</v>
      </c>
      <c r="P146" s="18">
        <f>'PLANO ESTATISTICO MODELO'!N490</f>
        <v>0</v>
      </c>
      <c r="Q146" s="18">
        <f>'PLANO ESTATISTICO MODELO'!O490</f>
        <v>0</v>
      </c>
      <c r="R146" s="18">
        <f>'PLANO ESTATISTICO MODELO'!I490</f>
        <v>0</v>
      </c>
      <c r="S146" s="18">
        <f>'PLANO ESTATISTICO MODELO'!Q490</f>
        <v>0</v>
      </c>
      <c r="T146" s="18">
        <f>'PLANO ESTATISTICO MODELO'!R490</f>
        <v>0</v>
      </c>
      <c r="U146" s="18">
        <f>'PLANO ESTATISTICO MODELO'!S490</f>
        <v>0</v>
      </c>
      <c r="V146" s="18">
        <f>'PLANO ESTATISTICO MODELO'!T490</f>
        <v>0</v>
      </c>
      <c r="W146" s="18">
        <f>'PLANO ESTATISTICO MODELO'!U490</f>
        <v>0</v>
      </c>
    </row>
    <row r="147" spans="1:23" ht="12.75" customHeight="1" x14ac:dyDescent="0.2">
      <c r="A147" s="17" t="s">
        <v>88</v>
      </c>
      <c r="B147" s="13"/>
      <c r="C147" s="13"/>
      <c r="D147" s="18"/>
      <c r="E147" s="18">
        <f>'PLANO ESTATISTICO MODELO'!C487</f>
        <v>0</v>
      </c>
      <c r="F147" s="18">
        <f>'PLANO ESTATISTICO MODELO'!D487</f>
        <v>0</v>
      </c>
      <c r="G147" s="18">
        <f>'PLANO ESTATISTICO MODELO'!E487</f>
        <v>0</v>
      </c>
      <c r="H147" s="18">
        <f>'PLANO ESTATISTICO MODELO'!F487</f>
        <v>0</v>
      </c>
      <c r="I147" s="18">
        <f>'PLANO ESTATISTICO MODELO'!G487</f>
        <v>0</v>
      </c>
      <c r="J147" s="18">
        <f>'PLANO ESTATISTICO MODELO'!H487</f>
        <v>0</v>
      </c>
      <c r="K147" s="18">
        <f>'PLANO ESTATISTICO MODELO'!I487</f>
        <v>0</v>
      </c>
      <c r="L147" s="18">
        <f>'PLANO ESTATISTICO MODELO'!J487</f>
        <v>0</v>
      </c>
      <c r="M147" s="18">
        <f>'PLANO ESTATISTICO MODELO'!K487</f>
        <v>0</v>
      </c>
      <c r="N147" s="18">
        <f>'PLANO ESTATISTICO MODELO'!L487</f>
        <v>0</v>
      </c>
      <c r="O147" s="18">
        <f>'PLANO ESTATISTICO MODELO'!M487</f>
        <v>0</v>
      </c>
      <c r="P147" s="18">
        <f>'PLANO ESTATISTICO MODELO'!N487</f>
        <v>0</v>
      </c>
      <c r="Q147" s="18">
        <f>'PLANO ESTATISTICO MODELO'!O487</f>
        <v>0</v>
      </c>
      <c r="R147" s="18">
        <f>'PLANO ESTATISTICO MODELO'!I487</f>
        <v>0</v>
      </c>
      <c r="S147" s="18">
        <f>'PLANO ESTATISTICO MODELO'!J487</f>
        <v>0</v>
      </c>
      <c r="T147" s="18">
        <f>'PLANO ESTATISTICO MODELO'!K487</f>
        <v>0</v>
      </c>
      <c r="U147" s="18">
        <f>'PLANO ESTATISTICO MODELO'!L487</f>
        <v>0</v>
      </c>
      <c r="V147" s="18">
        <f>'PLANO ESTATISTICO MODELO'!M487</f>
        <v>0</v>
      </c>
      <c r="W147" s="18">
        <f>'PLANO ESTATISTICO MODELO'!N487</f>
        <v>0</v>
      </c>
    </row>
    <row r="148" spans="1:23" ht="12.75" customHeight="1" x14ac:dyDescent="0.2">
      <c r="A148" s="17" t="s">
        <v>89</v>
      </c>
      <c r="B148" s="13"/>
      <c r="C148" s="13"/>
      <c r="D148" s="18"/>
      <c r="E148" s="18">
        <f>'PLANO ESTATISTICO MODELO'!C488</f>
        <v>0</v>
      </c>
      <c r="F148" s="18">
        <f>'PLANO ESTATISTICO MODELO'!D488</f>
        <v>0</v>
      </c>
      <c r="G148" s="18">
        <f>'PLANO ESTATISTICO MODELO'!E488</f>
        <v>0</v>
      </c>
      <c r="H148" s="18">
        <f>'PLANO ESTATISTICO MODELO'!F488</f>
        <v>0</v>
      </c>
      <c r="I148" s="18">
        <f>'PLANO ESTATISTICO MODELO'!G488</f>
        <v>0</v>
      </c>
      <c r="J148" s="18">
        <f>'PLANO ESTATISTICO MODELO'!H488</f>
        <v>0</v>
      </c>
      <c r="K148" s="18">
        <f>'PLANO ESTATISTICO MODELO'!I488</f>
        <v>0</v>
      </c>
      <c r="L148" s="18">
        <f>'PLANO ESTATISTICO MODELO'!J488</f>
        <v>0</v>
      </c>
      <c r="M148" s="18">
        <f>'PLANO ESTATISTICO MODELO'!K488</f>
        <v>0</v>
      </c>
      <c r="N148" s="18">
        <f>'PLANO ESTATISTICO MODELO'!L488</f>
        <v>0</v>
      </c>
      <c r="O148" s="18">
        <f>'PLANO ESTATISTICO MODELO'!M488</f>
        <v>0</v>
      </c>
      <c r="P148" s="18">
        <f>'PLANO ESTATISTICO MODELO'!N488</f>
        <v>0</v>
      </c>
      <c r="Q148" s="18">
        <f>'PLANO ESTATISTICO MODELO'!O488</f>
        <v>0</v>
      </c>
      <c r="R148" s="18">
        <f>'PLANO ESTATISTICO MODELO'!I488</f>
        <v>0</v>
      </c>
      <c r="S148" s="18">
        <f>'PLANO ESTATISTICO MODELO'!J488</f>
        <v>0</v>
      </c>
      <c r="T148" s="18">
        <f>'PLANO ESTATISTICO MODELO'!K488</f>
        <v>0</v>
      </c>
      <c r="U148" s="18">
        <f>'PLANO ESTATISTICO MODELO'!L488</f>
        <v>0</v>
      </c>
      <c r="V148" s="18">
        <f>'PLANO ESTATISTICO MODELO'!M488</f>
        <v>0</v>
      </c>
      <c r="W148" s="18">
        <f>'PLANO ESTATISTICO MODELO'!N488</f>
        <v>0</v>
      </c>
    </row>
    <row r="149" spans="1:23" ht="12.75" customHeight="1" x14ac:dyDescent="0.2">
      <c r="A149" s="17" t="s">
        <v>90</v>
      </c>
      <c r="B149" s="13"/>
      <c r="C149" s="13"/>
      <c r="D149" s="18"/>
      <c r="E149" s="18">
        <f>'PLANO ESTATISTICO MODELO'!C489</f>
        <v>0</v>
      </c>
      <c r="F149" s="18">
        <f>'PLANO ESTATISTICO MODELO'!D489</f>
        <v>0</v>
      </c>
      <c r="G149" s="18">
        <f>'PLANO ESTATISTICO MODELO'!E489</f>
        <v>0</v>
      </c>
      <c r="H149" s="18">
        <f>'PLANO ESTATISTICO MODELO'!F489</f>
        <v>0</v>
      </c>
      <c r="I149" s="18">
        <f>'PLANO ESTATISTICO MODELO'!G489</f>
        <v>0</v>
      </c>
      <c r="J149" s="18">
        <f>'PLANO ESTATISTICO MODELO'!H489</f>
        <v>0</v>
      </c>
      <c r="K149" s="18">
        <f>'PLANO ESTATISTICO MODELO'!I489</f>
        <v>0</v>
      </c>
      <c r="L149" s="18">
        <f>'PLANO ESTATISTICO MODELO'!J489</f>
        <v>0</v>
      </c>
      <c r="M149" s="18">
        <f>'PLANO ESTATISTICO MODELO'!K489</f>
        <v>0</v>
      </c>
      <c r="N149" s="18">
        <f>'PLANO ESTATISTICO MODELO'!L489</f>
        <v>0</v>
      </c>
      <c r="O149" s="18">
        <f>'PLANO ESTATISTICO MODELO'!M489</f>
        <v>0</v>
      </c>
      <c r="P149" s="18">
        <f>'PLANO ESTATISTICO MODELO'!N489</f>
        <v>0</v>
      </c>
      <c r="Q149" s="18">
        <f>'PLANO ESTATISTICO MODELO'!O489</f>
        <v>0</v>
      </c>
      <c r="R149" s="18">
        <f>'PLANO ESTATISTICO MODELO'!I489</f>
        <v>0</v>
      </c>
      <c r="S149" s="18">
        <f>'PLANO ESTATISTICO MODELO'!J489</f>
        <v>0</v>
      </c>
      <c r="T149" s="18">
        <f>'PLANO ESTATISTICO MODELO'!K489</f>
        <v>0</v>
      </c>
      <c r="U149" s="18">
        <f>'PLANO ESTATISTICO MODELO'!L489</f>
        <v>0</v>
      </c>
      <c r="V149" s="18">
        <f>'PLANO ESTATISTICO MODELO'!M489</f>
        <v>0</v>
      </c>
      <c r="W149" s="18">
        <f>'PLANO ESTATISTICO MODELO'!N489</f>
        <v>0</v>
      </c>
    </row>
    <row r="150" spans="1:23" ht="12.75" customHeight="1" x14ac:dyDescent="0.2">
      <c r="A150" s="17" t="s">
        <v>91</v>
      </c>
      <c r="B150" s="13"/>
      <c r="C150" s="13"/>
      <c r="D150" s="18"/>
      <c r="E150" s="18">
        <f>'PLANO ESTATISTICO MODELO'!$C$466</f>
        <v>0</v>
      </c>
      <c r="F150" s="18">
        <f>'PLANO ESTATISTICO MODELO'!$D$466</f>
        <v>0</v>
      </c>
      <c r="G150" s="18">
        <f>'PLANO ESTATISTICO MODELO'!$E$466</f>
        <v>0</v>
      </c>
      <c r="H150" s="18">
        <f>'PLANO ESTATISTICO MODELO'!$F$466</f>
        <v>0</v>
      </c>
      <c r="I150" s="18">
        <f>'PLANO ESTATISTICO MODELO'!$G$466</f>
        <v>0</v>
      </c>
      <c r="J150" s="18">
        <f>'PLANO ESTATISTICO MODELO'!$H$466</f>
        <v>0</v>
      </c>
      <c r="K150" s="18">
        <f>'PLANO ESTATISTICO MODELO'!$C$466</f>
        <v>0</v>
      </c>
      <c r="L150" s="18">
        <f>'PLANO ESTATISTICO MODELO'!$C$466</f>
        <v>0</v>
      </c>
      <c r="M150" s="18">
        <f>'PLANO ESTATISTICO MODELO'!$C$466</f>
        <v>0</v>
      </c>
      <c r="N150" s="18">
        <f>'PLANO ESTATISTICO MODELO'!$C$466</f>
        <v>0</v>
      </c>
      <c r="O150" s="18">
        <f>'PLANO ESTATISTICO MODELO'!$C$466</f>
        <v>0</v>
      </c>
      <c r="P150" s="18">
        <f>'PLANO ESTATISTICO MODELO'!$C$466</f>
        <v>0</v>
      </c>
      <c r="Q150" s="18">
        <f>'PLANO ESTATISTICO MODELO'!$C$466</f>
        <v>0</v>
      </c>
      <c r="R150" s="18">
        <f>'PLANO ESTATISTICO MODELO'!$I$466</f>
        <v>0</v>
      </c>
      <c r="S150" s="18">
        <f>'PLANO ESTATISTICO MODELO'!$J$466</f>
        <v>0</v>
      </c>
      <c r="T150" s="18">
        <f>'PLANO ESTATISTICO MODELO'!$K$466</f>
        <v>0</v>
      </c>
      <c r="U150" s="18">
        <f>'PLANO ESTATISTICO MODELO'!$L$466</f>
        <v>0</v>
      </c>
      <c r="V150" s="18">
        <f>'PLANO ESTATISTICO MODELO'!$M$466</f>
        <v>0</v>
      </c>
      <c r="W150" s="18">
        <f>'PLANO ESTATISTICO MODELO'!$N$466</f>
        <v>0</v>
      </c>
    </row>
    <row r="151" spans="1:23" ht="12.75" customHeight="1" x14ac:dyDescent="0.2">
      <c r="A151" s="17" t="s">
        <v>92</v>
      </c>
      <c r="B151" s="13"/>
      <c r="C151" s="13"/>
      <c r="D151" s="18"/>
      <c r="E151" s="18">
        <f>'PLANO ESTATISTICO MODELO'!$C$463</f>
        <v>0</v>
      </c>
      <c r="F151" s="18">
        <f>'PLANO ESTATISTICO MODELO'!$D$463</f>
        <v>0</v>
      </c>
      <c r="G151" s="18">
        <f>'PLANO ESTATISTICO MODELO'!$E$463</f>
        <v>0</v>
      </c>
      <c r="H151" s="18">
        <f>'PLANO ESTATISTICO MODELO'!$F$463</f>
        <v>0</v>
      </c>
      <c r="I151" s="18">
        <f>'PLANO ESTATISTICO MODELO'!$G$463</f>
        <v>0</v>
      </c>
      <c r="J151" s="18">
        <f>'PLANO ESTATISTICO MODELO'!$H$463</f>
        <v>0</v>
      </c>
      <c r="K151" s="18">
        <f>'PLANO ESTATISTICO MODELO'!$C$463</f>
        <v>0</v>
      </c>
      <c r="L151" s="18">
        <f>'PLANO ESTATISTICO MODELO'!$C$463</f>
        <v>0</v>
      </c>
      <c r="M151" s="18">
        <f>'PLANO ESTATISTICO MODELO'!$C$463</f>
        <v>0</v>
      </c>
      <c r="N151" s="18">
        <f>'PLANO ESTATISTICO MODELO'!$C$463</f>
        <v>0</v>
      </c>
      <c r="O151" s="18">
        <f>'PLANO ESTATISTICO MODELO'!$C$463</f>
        <v>0</v>
      </c>
      <c r="P151" s="18">
        <f>'PLANO ESTATISTICO MODELO'!$C$463</f>
        <v>0</v>
      </c>
      <c r="Q151" s="18">
        <f>'PLANO ESTATISTICO MODELO'!$C$463</f>
        <v>0</v>
      </c>
      <c r="R151" s="18">
        <f>'PLANO ESTATISTICO MODELO'!$I$463</f>
        <v>0</v>
      </c>
      <c r="S151" s="18">
        <f>'PLANO ESTATISTICO MODELO'!$J$463</f>
        <v>0</v>
      </c>
      <c r="T151" s="18">
        <f>'PLANO ESTATISTICO MODELO'!$K$463</f>
        <v>0</v>
      </c>
      <c r="U151" s="18">
        <f>'PLANO ESTATISTICO MODELO'!$L$463</f>
        <v>0</v>
      </c>
      <c r="V151" s="18">
        <f>'PLANO ESTATISTICO MODELO'!$M$463</f>
        <v>0</v>
      </c>
      <c r="W151" s="18">
        <f>'PLANO ESTATISTICO MODELO'!$N$463</f>
        <v>0</v>
      </c>
    </row>
    <row r="152" spans="1:23" ht="12.75" customHeight="1" x14ac:dyDescent="0.2">
      <c r="A152" s="17" t="s">
        <v>93</v>
      </c>
      <c r="B152" s="13"/>
      <c r="C152" s="13"/>
      <c r="D152" s="18"/>
      <c r="E152" s="18">
        <f>'PLANO ESTATISTICO MODELO'!$C$461</f>
        <v>0</v>
      </c>
      <c r="F152" s="18">
        <f>'PLANO ESTATISTICO MODELO'!$D$461</f>
        <v>0</v>
      </c>
      <c r="G152" s="18">
        <f>'PLANO ESTATISTICO MODELO'!$E$461</f>
        <v>0</v>
      </c>
      <c r="H152" s="18">
        <f>'PLANO ESTATISTICO MODELO'!$F$461</f>
        <v>0</v>
      </c>
      <c r="I152" s="18">
        <f>'PLANO ESTATISTICO MODELO'!$G$461</f>
        <v>0</v>
      </c>
      <c r="J152" s="18">
        <f>'PLANO ESTATISTICO MODELO'!$H$461</f>
        <v>0</v>
      </c>
      <c r="K152" s="18">
        <f>'PLANO ESTATISTICO MODELO'!$C$461</f>
        <v>0</v>
      </c>
      <c r="L152" s="18">
        <f>'PLANO ESTATISTICO MODELO'!$C$461</f>
        <v>0</v>
      </c>
      <c r="M152" s="18">
        <f>'PLANO ESTATISTICO MODELO'!$C$461</f>
        <v>0</v>
      </c>
      <c r="N152" s="18">
        <f>'PLANO ESTATISTICO MODELO'!$C$461</f>
        <v>0</v>
      </c>
      <c r="O152" s="18">
        <f>'PLANO ESTATISTICO MODELO'!$C$461</f>
        <v>0</v>
      </c>
      <c r="P152" s="18">
        <f>'PLANO ESTATISTICO MODELO'!$C$461</f>
        <v>0</v>
      </c>
      <c r="Q152" s="18">
        <f>'PLANO ESTATISTICO MODELO'!$C$461</f>
        <v>0</v>
      </c>
      <c r="R152" s="18">
        <f>'PLANO ESTATISTICO MODELO'!$I$461</f>
        <v>0</v>
      </c>
      <c r="S152" s="18">
        <f>'PLANO ESTATISTICO MODELO'!$J$461</f>
        <v>0</v>
      </c>
      <c r="T152" s="18">
        <f>'PLANO ESTATISTICO MODELO'!$K$461</f>
        <v>0</v>
      </c>
      <c r="U152" s="18">
        <f>'PLANO ESTATISTICO MODELO'!$L$461</f>
        <v>0</v>
      </c>
      <c r="V152" s="18">
        <f>'PLANO ESTATISTICO MODELO'!$M$461</f>
        <v>0</v>
      </c>
      <c r="W152" s="18">
        <f>'PLANO ESTATISTICO MODELO'!$N$461</f>
        <v>0</v>
      </c>
    </row>
    <row r="153" spans="1:23" ht="12.75" customHeight="1" x14ac:dyDescent="0.2">
      <c r="A153" s="17" t="s">
        <v>94</v>
      </c>
      <c r="B153" s="13"/>
      <c r="C153" s="13"/>
      <c r="D153" s="18"/>
      <c r="E153" s="18">
        <f>'PLANO ESTATISTICO MODELO'!C460</f>
        <v>0</v>
      </c>
      <c r="F153" s="18">
        <f>'PLANO ESTATISTICO MODELO'!D460</f>
        <v>0</v>
      </c>
      <c r="G153" s="18">
        <f>'PLANO ESTATISTICO MODELO'!E460</f>
        <v>0</v>
      </c>
      <c r="H153" s="18">
        <f>'PLANO ESTATISTICO MODELO'!F460</f>
        <v>0</v>
      </c>
      <c r="I153" s="18">
        <f>'PLANO ESTATISTICO MODELO'!G460</f>
        <v>0</v>
      </c>
      <c r="J153" s="18">
        <f>'PLANO ESTATISTICO MODELO'!H460</f>
        <v>0</v>
      </c>
      <c r="K153" s="18">
        <f>'PLANO ESTATISTICO MODELO'!I460</f>
        <v>0</v>
      </c>
      <c r="L153" s="18">
        <f>'PLANO ESTATISTICO MODELO'!J460</f>
        <v>0</v>
      </c>
      <c r="M153" s="18">
        <f>'PLANO ESTATISTICO MODELO'!K460</f>
        <v>0</v>
      </c>
      <c r="N153" s="18">
        <f>'PLANO ESTATISTICO MODELO'!L460</f>
        <v>0</v>
      </c>
      <c r="O153" s="18">
        <f>'PLANO ESTATISTICO MODELO'!M460</f>
        <v>0</v>
      </c>
      <c r="P153" s="18">
        <f>'PLANO ESTATISTICO MODELO'!N460</f>
        <v>0</v>
      </c>
      <c r="Q153" s="18">
        <f>'PLANO ESTATISTICO MODELO'!O460</f>
        <v>0</v>
      </c>
      <c r="R153" s="18">
        <f>'PLANO ESTATISTICO MODELO'!I460</f>
        <v>0</v>
      </c>
      <c r="S153" s="18">
        <f>'PLANO ESTATISTICO MODELO'!J460</f>
        <v>0</v>
      </c>
      <c r="T153" s="18">
        <f>'PLANO ESTATISTICO MODELO'!K460</f>
        <v>0</v>
      </c>
      <c r="U153" s="18">
        <f>'PLANO ESTATISTICO MODELO'!L460</f>
        <v>0</v>
      </c>
      <c r="V153" s="18">
        <f>'PLANO ESTATISTICO MODELO'!M460</f>
        <v>0</v>
      </c>
      <c r="W153" s="18">
        <f>'PLANO ESTATISTICO MODELO'!N460</f>
        <v>0</v>
      </c>
    </row>
    <row r="154" spans="1:23" ht="12.75" customHeight="1" x14ac:dyDescent="0.2">
      <c r="A154" s="17" t="s">
        <v>95</v>
      </c>
      <c r="B154" s="13"/>
      <c r="C154" s="13"/>
      <c r="D154" s="18"/>
      <c r="E154" s="18">
        <f>'PLANO ESTATISTICO MODELO'!C462</f>
        <v>0</v>
      </c>
      <c r="F154" s="18">
        <f>'PLANO ESTATISTICO MODELO'!D462</f>
        <v>0</v>
      </c>
      <c r="G154" s="18">
        <f>'PLANO ESTATISTICO MODELO'!E462</f>
        <v>0</v>
      </c>
      <c r="H154" s="18">
        <f>'PLANO ESTATISTICO MODELO'!F462</f>
        <v>0</v>
      </c>
      <c r="I154" s="18">
        <f>'PLANO ESTATISTICO MODELO'!G462</f>
        <v>0</v>
      </c>
      <c r="J154" s="18">
        <f>'PLANO ESTATISTICO MODELO'!H462</f>
        <v>0</v>
      </c>
      <c r="K154" s="18">
        <f>'PLANO ESTATISTICO MODELO'!I462</f>
        <v>0</v>
      </c>
      <c r="L154" s="18">
        <f>'PLANO ESTATISTICO MODELO'!J462</f>
        <v>0</v>
      </c>
      <c r="M154" s="18">
        <f>'PLANO ESTATISTICO MODELO'!K462</f>
        <v>0</v>
      </c>
      <c r="N154" s="18">
        <f>'PLANO ESTATISTICO MODELO'!L462</f>
        <v>0</v>
      </c>
      <c r="O154" s="18">
        <f>'PLANO ESTATISTICO MODELO'!M462</f>
        <v>0</v>
      </c>
      <c r="P154" s="18">
        <f>'PLANO ESTATISTICO MODELO'!N462</f>
        <v>0</v>
      </c>
      <c r="Q154" s="18">
        <f>'PLANO ESTATISTICO MODELO'!O462</f>
        <v>0</v>
      </c>
      <c r="R154" s="18">
        <f>'PLANO ESTATISTICO MODELO'!I462</f>
        <v>0</v>
      </c>
      <c r="S154" s="18">
        <f>'PLANO ESTATISTICO MODELO'!J462</f>
        <v>0</v>
      </c>
      <c r="T154" s="18">
        <f>'PLANO ESTATISTICO MODELO'!K462</f>
        <v>0</v>
      </c>
      <c r="U154" s="18">
        <f>'PLANO ESTATISTICO MODELO'!L462</f>
        <v>0</v>
      </c>
      <c r="V154" s="18">
        <f>'PLANO ESTATISTICO MODELO'!M462</f>
        <v>0</v>
      </c>
      <c r="W154" s="18">
        <f>'PLANO ESTATISTICO MODELO'!N462</f>
        <v>0</v>
      </c>
    </row>
    <row r="155" spans="1:23" ht="12.75" customHeight="1" x14ac:dyDescent="0.2">
      <c r="A155" s="17"/>
      <c r="B155" s="13"/>
      <c r="C155" s="13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28"/>
      <c r="R155" s="18"/>
      <c r="S155" s="18"/>
      <c r="T155" s="18"/>
      <c r="U155" s="18"/>
      <c r="V155" s="18"/>
      <c r="W155" s="18"/>
    </row>
    <row r="156" spans="1:23" ht="12.75" customHeight="1" x14ac:dyDescent="0.2">
      <c r="A156" s="17"/>
      <c r="B156" s="13"/>
      <c r="C156" s="13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28"/>
      <c r="R156" s="18"/>
      <c r="S156" s="18"/>
      <c r="T156" s="18"/>
      <c r="U156" s="18"/>
      <c r="V156" s="18"/>
      <c r="W156" s="18"/>
    </row>
    <row r="157" spans="1:23" ht="12.75" customHeight="1" x14ac:dyDescent="0.2">
      <c r="A157" s="17" t="s">
        <v>37</v>
      </c>
      <c r="B157" s="13"/>
      <c r="C157" s="13"/>
      <c r="D157" s="26">
        <f t="shared" ref="D157:M157" si="14">SUM(D145:D155)-D146</f>
        <v>0</v>
      </c>
      <c r="E157" s="26">
        <f t="shared" si="14"/>
        <v>0</v>
      </c>
      <c r="F157" s="26">
        <f t="shared" si="14"/>
        <v>0</v>
      </c>
      <c r="G157" s="26">
        <f t="shared" si="14"/>
        <v>0</v>
      </c>
      <c r="H157" s="26">
        <f t="shared" si="14"/>
        <v>0</v>
      </c>
      <c r="I157" s="26">
        <f t="shared" si="14"/>
        <v>0</v>
      </c>
      <c r="J157" s="26">
        <f t="shared" si="14"/>
        <v>0</v>
      </c>
      <c r="K157" s="26">
        <f t="shared" si="14"/>
        <v>0</v>
      </c>
      <c r="L157" s="26">
        <f t="shared" si="14"/>
        <v>0</v>
      </c>
      <c r="M157" s="26">
        <f t="shared" si="14"/>
        <v>0</v>
      </c>
      <c r="N157" s="26">
        <f>SUM(N145:N156)-N146</f>
        <v>0</v>
      </c>
      <c r="O157" s="26">
        <f>SUM(O145:O156)-O146</f>
        <v>0</v>
      </c>
      <c r="P157" s="26">
        <f>SUM(P145:P156)-P146</f>
        <v>0</v>
      </c>
      <c r="Q157" s="31">
        <f>SUM(E157:P157)</f>
        <v>0</v>
      </c>
      <c r="R157" s="26">
        <f t="shared" ref="R157:W157" si="15">SUM(R145:R155)-R146</f>
        <v>0</v>
      </c>
      <c r="S157" s="26">
        <f t="shared" si="15"/>
        <v>0</v>
      </c>
      <c r="T157" s="26">
        <f t="shared" si="15"/>
        <v>0</v>
      </c>
      <c r="U157" s="26">
        <f t="shared" si="15"/>
        <v>0</v>
      </c>
      <c r="V157" s="26">
        <f t="shared" si="15"/>
        <v>0</v>
      </c>
      <c r="W157" s="26">
        <f t="shared" si="15"/>
        <v>0</v>
      </c>
    </row>
    <row r="158" spans="1:23" ht="12.75" customHeight="1" x14ac:dyDescent="0.2">
      <c r="A158" s="17"/>
      <c r="B158" s="13"/>
      <c r="C158" s="13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1:23" ht="12.75" customHeight="1" x14ac:dyDescent="0.2">
      <c r="A159" s="17" t="s">
        <v>96</v>
      </c>
      <c r="B159" s="13"/>
      <c r="C159" s="13"/>
      <c r="D159" s="18"/>
      <c r="E159" s="18">
        <f>'PLANO ESTATISTICO MODELO'!C470</f>
        <v>0</v>
      </c>
      <c r="F159" s="18">
        <f>'PLANO ESTATISTICO MODELO'!D470</f>
        <v>0</v>
      </c>
      <c r="G159" s="18">
        <f>'PLANO ESTATISTICO MODELO'!E470</f>
        <v>0</v>
      </c>
      <c r="H159" s="18">
        <f>'PLANO ESTATISTICO MODELO'!F470</f>
        <v>0</v>
      </c>
      <c r="I159" s="18">
        <f>'PLANO ESTATISTICO MODELO'!G470</f>
        <v>0</v>
      </c>
      <c r="J159" s="18">
        <f>'PLANO ESTATISTICO MODELO'!H470</f>
        <v>0</v>
      </c>
      <c r="K159" s="18">
        <f>'PLANO ESTATISTICO MODELO'!I470</f>
        <v>0</v>
      </c>
      <c r="L159" s="18">
        <f>'PLANO ESTATISTICO MODELO'!J470</f>
        <v>0</v>
      </c>
      <c r="M159" s="18">
        <f>'PLANO ESTATISTICO MODELO'!K470</f>
        <v>0</v>
      </c>
      <c r="N159" s="18">
        <f>'PLANO ESTATISTICO MODELO'!L470</f>
        <v>0</v>
      </c>
      <c r="O159" s="18">
        <f>'PLANO ESTATISTICO MODELO'!M470</f>
        <v>0</v>
      </c>
      <c r="P159" s="18">
        <f>'PLANO ESTATISTICO MODELO'!N470</f>
        <v>0</v>
      </c>
      <c r="Q159" s="18">
        <f>'PLANO ESTATISTICO MODELO'!O470</f>
        <v>0</v>
      </c>
      <c r="R159" s="18">
        <f>'PLANO ESTATISTICO MODELO'!I470</f>
        <v>0</v>
      </c>
      <c r="S159" s="18">
        <f>'PLANO ESTATISTICO MODELO'!J470</f>
        <v>0</v>
      </c>
      <c r="T159" s="18">
        <f>'PLANO ESTATISTICO MODELO'!K470</f>
        <v>0</v>
      </c>
      <c r="U159" s="18">
        <f>'PLANO ESTATISTICO MODELO'!L470</f>
        <v>0</v>
      </c>
      <c r="V159" s="18">
        <f>'PLANO ESTATISTICO MODELO'!M470</f>
        <v>0</v>
      </c>
      <c r="W159" s="18">
        <f>'PLANO ESTATISTICO MODELO'!N470</f>
        <v>0</v>
      </c>
    </row>
    <row r="160" spans="1:23" ht="12.75" customHeight="1" x14ac:dyDescent="0.2">
      <c r="A160" s="17" t="s">
        <v>97</v>
      </c>
      <c r="B160" s="13"/>
      <c r="C160" s="13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28">
        <f>SUM(E160:P160)</f>
        <v>0</v>
      </c>
      <c r="R160" s="18"/>
      <c r="S160" s="18"/>
      <c r="T160" s="18"/>
      <c r="U160" s="18"/>
      <c r="V160" s="18"/>
      <c r="W160" s="18"/>
    </row>
    <row r="161" spans="1:23" ht="12.75" customHeight="1" x14ac:dyDescent="0.2">
      <c r="A161" s="17"/>
      <c r="B161" s="13"/>
      <c r="C161" s="13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28">
        <f>SUM(E161:P161)</f>
        <v>0</v>
      </c>
      <c r="R161" s="18"/>
      <c r="S161" s="18"/>
      <c r="T161" s="18"/>
      <c r="U161" s="18"/>
      <c r="V161" s="18"/>
      <c r="W161" s="18"/>
    </row>
    <row r="162" spans="1:23" ht="12.75" customHeight="1" x14ac:dyDescent="0.2">
      <c r="A162" s="17" t="s">
        <v>40</v>
      </c>
      <c r="B162" s="13"/>
      <c r="C162" s="13"/>
      <c r="D162" s="26">
        <f t="shared" ref="D162:P162" si="16">SUM(D159:D160)</f>
        <v>0</v>
      </c>
      <c r="E162" s="26">
        <f t="shared" si="16"/>
        <v>0</v>
      </c>
      <c r="F162" s="26">
        <f t="shared" si="16"/>
        <v>0</v>
      </c>
      <c r="G162" s="26">
        <f t="shared" si="16"/>
        <v>0</v>
      </c>
      <c r="H162" s="26">
        <f t="shared" si="16"/>
        <v>0</v>
      </c>
      <c r="I162" s="26">
        <f t="shared" si="16"/>
        <v>0</v>
      </c>
      <c r="J162" s="26">
        <f t="shared" si="16"/>
        <v>0</v>
      </c>
      <c r="K162" s="26">
        <f t="shared" si="16"/>
        <v>0</v>
      </c>
      <c r="L162" s="26">
        <f t="shared" si="16"/>
        <v>0</v>
      </c>
      <c r="M162" s="26">
        <f t="shared" si="16"/>
        <v>0</v>
      </c>
      <c r="N162" s="26">
        <f t="shared" si="16"/>
        <v>0</v>
      </c>
      <c r="O162" s="26">
        <f t="shared" si="16"/>
        <v>0</v>
      </c>
      <c r="P162" s="26">
        <f t="shared" si="16"/>
        <v>0</v>
      </c>
      <c r="Q162" s="31">
        <f>SUM(E162:P162)</f>
        <v>0</v>
      </c>
      <c r="R162" s="26">
        <f t="shared" ref="R162:W162" si="17">SUM(R159:R160)</f>
        <v>0</v>
      </c>
      <c r="S162" s="26">
        <f t="shared" si="17"/>
        <v>0</v>
      </c>
      <c r="T162" s="26">
        <f t="shared" si="17"/>
        <v>0</v>
      </c>
      <c r="U162" s="26">
        <f t="shared" si="17"/>
        <v>0</v>
      </c>
      <c r="V162" s="26">
        <f t="shared" si="17"/>
        <v>0</v>
      </c>
      <c r="W162" s="26">
        <f t="shared" si="17"/>
        <v>0</v>
      </c>
    </row>
    <row r="163" spans="1:23" ht="12.75" customHeight="1" x14ac:dyDescent="0.2">
      <c r="A163" s="17"/>
      <c r="B163" s="13"/>
      <c r="C163" s="13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1:23" ht="12.75" customHeight="1" x14ac:dyDescent="0.2">
      <c r="A164" s="35" t="s">
        <v>98</v>
      </c>
      <c r="B164" s="36"/>
      <c r="C164" s="36"/>
      <c r="D164" s="26">
        <f t="shared" ref="D164:W164" si="18">SUM(D157+D162)</f>
        <v>0</v>
      </c>
      <c r="E164" s="26">
        <f t="shared" si="18"/>
        <v>0</v>
      </c>
      <c r="F164" s="26">
        <f t="shared" si="18"/>
        <v>0</v>
      </c>
      <c r="G164" s="26">
        <f t="shared" si="18"/>
        <v>0</v>
      </c>
      <c r="H164" s="26">
        <f t="shared" si="18"/>
        <v>0</v>
      </c>
      <c r="I164" s="26">
        <f t="shared" si="18"/>
        <v>0</v>
      </c>
      <c r="J164" s="26">
        <f t="shared" si="18"/>
        <v>0</v>
      </c>
      <c r="K164" s="26">
        <f t="shared" si="18"/>
        <v>0</v>
      </c>
      <c r="L164" s="26">
        <f t="shared" si="18"/>
        <v>0</v>
      </c>
      <c r="M164" s="26">
        <f t="shared" si="18"/>
        <v>0</v>
      </c>
      <c r="N164" s="26">
        <f t="shared" si="18"/>
        <v>0</v>
      </c>
      <c r="O164" s="26">
        <f t="shared" si="18"/>
        <v>0</v>
      </c>
      <c r="P164" s="26">
        <f t="shared" si="18"/>
        <v>0</v>
      </c>
      <c r="Q164" s="26">
        <f t="shared" si="18"/>
        <v>0</v>
      </c>
      <c r="R164" s="26">
        <f t="shared" si="18"/>
        <v>0</v>
      </c>
      <c r="S164" s="26">
        <f t="shared" si="18"/>
        <v>0</v>
      </c>
      <c r="T164" s="26">
        <f t="shared" si="18"/>
        <v>0</v>
      </c>
      <c r="U164" s="26">
        <f t="shared" si="18"/>
        <v>0</v>
      </c>
      <c r="V164" s="26">
        <f t="shared" si="18"/>
        <v>0</v>
      </c>
      <c r="W164" s="26">
        <f t="shared" si="18"/>
        <v>0</v>
      </c>
    </row>
    <row r="165" spans="1:23" ht="12.75" customHeight="1" x14ac:dyDescent="0.2"/>
    <row r="166" spans="1:23" ht="12.75" customHeight="1" x14ac:dyDescent="0.2">
      <c r="A166" s="2" t="s">
        <v>49</v>
      </c>
      <c r="Q166" s="4" t="s">
        <v>5</v>
      </c>
    </row>
    <row r="167" spans="1:23" ht="12.75" customHeight="1" x14ac:dyDescent="0.2">
      <c r="Q167" s="6" t="str">
        <f>Q5</f>
        <v xml:space="preserve"> </v>
      </c>
    </row>
    <row r="168" spans="1:23" ht="12.75" customHeight="1" x14ac:dyDescent="0.2">
      <c r="A168" s="7"/>
      <c r="B168" s="8"/>
      <c r="C168" s="8"/>
      <c r="D168" s="7" t="s">
        <v>7</v>
      </c>
      <c r="E168" s="458" t="s">
        <v>8</v>
      </c>
      <c r="F168" s="459"/>
      <c r="G168" s="459"/>
      <c r="H168" s="459"/>
      <c r="I168" s="459"/>
      <c r="J168" s="459"/>
      <c r="K168" s="459"/>
      <c r="L168" s="459"/>
      <c r="M168" s="459"/>
      <c r="N168" s="459"/>
      <c r="O168" s="459"/>
      <c r="P168" s="459"/>
      <c r="Q168" s="459"/>
      <c r="R168" s="459"/>
      <c r="S168" s="459"/>
      <c r="T168" s="459"/>
      <c r="U168" s="459"/>
      <c r="V168" s="459"/>
      <c r="W168" s="460"/>
    </row>
    <row r="169" spans="1:23" ht="12.75" customHeight="1" x14ac:dyDescent="0.2">
      <c r="A169" s="12" t="s">
        <v>99</v>
      </c>
      <c r="B169" s="13"/>
      <c r="C169" s="13"/>
      <c r="D169" s="14"/>
      <c r="E169" s="38" t="s">
        <v>10</v>
      </c>
      <c r="F169" s="38" t="s">
        <v>11</v>
      </c>
      <c r="G169" s="38" t="s">
        <v>12</v>
      </c>
      <c r="H169" s="38" t="s">
        <v>13</v>
      </c>
      <c r="I169" s="38" t="s">
        <v>14</v>
      </c>
      <c r="J169" s="38" t="s">
        <v>51</v>
      </c>
      <c r="K169" s="38" t="s">
        <v>16</v>
      </c>
      <c r="L169" s="38" t="s">
        <v>17</v>
      </c>
      <c r="M169" s="38" t="s">
        <v>18</v>
      </c>
      <c r="N169" s="38" t="s">
        <v>19</v>
      </c>
      <c r="O169" s="38" t="s">
        <v>20</v>
      </c>
      <c r="P169" s="38" t="s">
        <v>21</v>
      </c>
      <c r="Q169" s="39" t="s">
        <v>22</v>
      </c>
      <c r="R169" s="38" t="s">
        <v>16</v>
      </c>
      <c r="S169" s="38" t="s">
        <v>17</v>
      </c>
      <c r="T169" s="38" t="s">
        <v>100</v>
      </c>
      <c r="U169" s="38" t="s">
        <v>24</v>
      </c>
      <c r="V169" s="38" t="s">
        <v>25</v>
      </c>
      <c r="W169" s="38" t="s">
        <v>26</v>
      </c>
    </row>
    <row r="170" spans="1:23" ht="12.75" customHeight="1" x14ac:dyDescent="0.2">
      <c r="A170" s="17"/>
      <c r="B170" s="13"/>
      <c r="C170" s="13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2.75" customHeight="1" x14ac:dyDescent="0.2">
      <c r="A171" s="122" t="s">
        <v>749</v>
      </c>
      <c r="B171" s="13"/>
      <c r="C171" s="13"/>
      <c r="D171" s="28"/>
      <c r="E171" s="28">
        <f>'PLANO ESTATISTICO MODELO'!C493</f>
        <v>0</v>
      </c>
      <c r="F171" s="28">
        <f>'PLANO ESTATISTICO MODELO'!D493</f>
        <v>0</v>
      </c>
      <c r="G171" s="28">
        <f>'PLANO ESTATISTICO MODELO'!E493</f>
        <v>0</v>
      </c>
      <c r="H171" s="28">
        <f>'PLANO ESTATISTICO MODELO'!F493</f>
        <v>0</v>
      </c>
      <c r="I171" s="28">
        <f>'PLANO ESTATISTICO MODELO'!G493</f>
        <v>0</v>
      </c>
      <c r="J171" s="28">
        <f>'PLANO ESTATISTICO MODELO'!H493</f>
        <v>0</v>
      </c>
      <c r="K171" s="28">
        <f>'PLANO ESTATISTICO MODELO'!I493</f>
        <v>0</v>
      </c>
      <c r="L171" s="28">
        <f>'PLANO ESTATISTICO MODELO'!J493</f>
        <v>0</v>
      </c>
      <c r="M171" s="28">
        <f>'PLANO ESTATISTICO MODELO'!K493</f>
        <v>0</v>
      </c>
      <c r="N171" s="28">
        <f>'PLANO ESTATISTICO MODELO'!L493</f>
        <v>0</v>
      </c>
      <c r="O171" s="28">
        <f>'PLANO ESTATISTICO MODELO'!M493</f>
        <v>0</v>
      </c>
      <c r="P171" s="28">
        <f>'PLANO ESTATISTICO MODELO'!N493</f>
        <v>0</v>
      </c>
      <c r="Q171" s="28">
        <f>'PLANO ESTATISTICO MODELO'!O493</f>
        <v>0</v>
      </c>
      <c r="R171" s="28">
        <f>'PLANO ESTATISTICO MODELO'!I493</f>
        <v>0</v>
      </c>
      <c r="S171" s="28">
        <f>'PLANO ESTATISTICO MODELO'!J493</f>
        <v>0</v>
      </c>
      <c r="T171" s="28">
        <f>'PLANO ESTATISTICO MODELO'!K493</f>
        <v>0</v>
      </c>
      <c r="U171" s="28">
        <f>'PLANO ESTATISTICO MODELO'!L493</f>
        <v>0</v>
      </c>
      <c r="V171" s="28">
        <f>'PLANO ESTATISTICO MODELO'!M493</f>
        <v>0</v>
      </c>
      <c r="W171" s="28">
        <f>'PLANO ESTATISTICO MODELO'!N493</f>
        <v>0</v>
      </c>
    </row>
    <row r="172" spans="1:23" ht="12.75" customHeight="1" x14ac:dyDescent="0.2">
      <c r="A172" s="122" t="s">
        <v>750</v>
      </c>
      <c r="B172" s="13"/>
      <c r="C172" s="13"/>
      <c r="D172" s="28"/>
      <c r="E172" s="28">
        <f>'PLANO ESTATISTICO MODELO'!C494</f>
        <v>0</v>
      </c>
      <c r="F172" s="28">
        <f>'PLANO ESTATISTICO MODELO'!D494</f>
        <v>0</v>
      </c>
      <c r="G172" s="28">
        <f>'PLANO ESTATISTICO MODELO'!E494</f>
        <v>0</v>
      </c>
      <c r="H172" s="28">
        <f>'PLANO ESTATISTICO MODELO'!F494</f>
        <v>0</v>
      </c>
      <c r="I172" s="28">
        <f>'PLANO ESTATISTICO MODELO'!G494</f>
        <v>0</v>
      </c>
      <c r="J172" s="28">
        <f>'PLANO ESTATISTICO MODELO'!H494</f>
        <v>0</v>
      </c>
      <c r="K172" s="28">
        <f>'PLANO ESTATISTICO MODELO'!I494</f>
        <v>0</v>
      </c>
      <c r="L172" s="28">
        <f>'PLANO ESTATISTICO MODELO'!J494</f>
        <v>0</v>
      </c>
      <c r="M172" s="28">
        <f>'PLANO ESTATISTICO MODELO'!K494</f>
        <v>0</v>
      </c>
      <c r="N172" s="28">
        <f>'PLANO ESTATISTICO MODELO'!L494</f>
        <v>0</v>
      </c>
      <c r="O172" s="28">
        <f>'PLANO ESTATISTICO MODELO'!M494</f>
        <v>0</v>
      </c>
      <c r="P172" s="28">
        <f>'PLANO ESTATISTICO MODELO'!N494</f>
        <v>0</v>
      </c>
      <c r="Q172" s="28">
        <f>'PLANO ESTATISTICO MODELO'!O494</f>
        <v>0</v>
      </c>
      <c r="R172" s="28">
        <f>'PLANO ESTATISTICO MODELO'!I494</f>
        <v>0</v>
      </c>
      <c r="S172" s="28">
        <f>'PLANO ESTATISTICO MODELO'!J494</f>
        <v>0</v>
      </c>
      <c r="T172" s="28">
        <f>'PLANO ESTATISTICO MODELO'!K494</f>
        <v>0</v>
      </c>
      <c r="U172" s="28">
        <f>'PLANO ESTATISTICO MODELO'!L494</f>
        <v>0</v>
      </c>
      <c r="V172" s="28">
        <f>'PLANO ESTATISTICO MODELO'!M494</f>
        <v>0</v>
      </c>
      <c r="W172" s="28">
        <f>'PLANO ESTATISTICO MODELO'!N494</f>
        <v>0</v>
      </c>
    </row>
    <row r="173" spans="1:23" ht="12.75" customHeight="1" x14ac:dyDescent="0.2">
      <c r="A173" s="122" t="s">
        <v>751</v>
      </c>
      <c r="B173" s="13"/>
      <c r="C173" s="13"/>
      <c r="D173" s="28"/>
      <c r="E173" s="28">
        <f>'PLANO ESTATISTICO MODELO'!C495</f>
        <v>0</v>
      </c>
      <c r="F173" s="28">
        <f>'PLANO ESTATISTICO MODELO'!D495</f>
        <v>0</v>
      </c>
      <c r="G173" s="28">
        <f>'PLANO ESTATISTICO MODELO'!E495</f>
        <v>0</v>
      </c>
      <c r="H173" s="28">
        <f>'PLANO ESTATISTICO MODELO'!F495</f>
        <v>0</v>
      </c>
      <c r="I173" s="28">
        <f>'PLANO ESTATISTICO MODELO'!G495</f>
        <v>0</v>
      </c>
      <c r="J173" s="28">
        <f>'PLANO ESTATISTICO MODELO'!H495</f>
        <v>0</v>
      </c>
      <c r="K173" s="28">
        <f>'PLANO ESTATISTICO MODELO'!I495</f>
        <v>0</v>
      </c>
      <c r="L173" s="28">
        <f>'PLANO ESTATISTICO MODELO'!J495</f>
        <v>0</v>
      </c>
      <c r="M173" s="28">
        <f>'PLANO ESTATISTICO MODELO'!K495</f>
        <v>0</v>
      </c>
      <c r="N173" s="28">
        <f>'PLANO ESTATISTICO MODELO'!L495</f>
        <v>0</v>
      </c>
      <c r="O173" s="28">
        <f>'PLANO ESTATISTICO MODELO'!M495</f>
        <v>0</v>
      </c>
      <c r="P173" s="28">
        <f>'PLANO ESTATISTICO MODELO'!N495</f>
        <v>0</v>
      </c>
      <c r="Q173" s="28">
        <f>'PLANO ESTATISTICO MODELO'!O495</f>
        <v>0</v>
      </c>
      <c r="R173" s="28">
        <f>'PLANO ESTATISTICO MODELO'!I495</f>
        <v>0</v>
      </c>
      <c r="S173" s="28">
        <f>'PLANO ESTATISTICO MODELO'!J495</f>
        <v>0</v>
      </c>
      <c r="T173" s="28">
        <f>'PLANO ESTATISTICO MODELO'!K495</f>
        <v>0</v>
      </c>
      <c r="U173" s="28">
        <f>'PLANO ESTATISTICO MODELO'!L495</f>
        <v>0</v>
      </c>
      <c r="V173" s="28">
        <f>'PLANO ESTATISTICO MODELO'!M495</f>
        <v>0</v>
      </c>
      <c r="W173" s="28">
        <f>'PLANO ESTATISTICO MODELO'!N495</f>
        <v>0</v>
      </c>
    </row>
    <row r="174" spans="1:23" ht="12.75" customHeight="1" x14ac:dyDescent="0.2">
      <c r="A174" s="122" t="s">
        <v>752</v>
      </c>
      <c r="B174" s="13"/>
      <c r="C174" s="13"/>
      <c r="D174" s="28"/>
      <c r="E174" s="28">
        <f>'PLANO ESTATISTICO MODELO'!C496</f>
        <v>0</v>
      </c>
      <c r="F174" s="28">
        <f>'PLANO ESTATISTICO MODELO'!D496</f>
        <v>0</v>
      </c>
      <c r="G174" s="28">
        <f>'PLANO ESTATISTICO MODELO'!E496</f>
        <v>0</v>
      </c>
      <c r="H174" s="28">
        <f>'PLANO ESTATISTICO MODELO'!F496</f>
        <v>0</v>
      </c>
      <c r="I174" s="28">
        <f>'PLANO ESTATISTICO MODELO'!G496</f>
        <v>0</v>
      </c>
      <c r="J174" s="28">
        <f>'PLANO ESTATISTICO MODELO'!H496</f>
        <v>0</v>
      </c>
      <c r="K174" s="28">
        <f>'PLANO ESTATISTICO MODELO'!I496</f>
        <v>0</v>
      </c>
      <c r="L174" s="28">
        <f>'PLANO ESTATISTICO MODELO'!J496</f>
        <v>0</v>
      </c>
      <c r="M174" s="28">
        <f>'PLANO ESTATISTICO MODELO'!K496</f>
        <v>0</v>
      </c>
      <c r="N174" s="28">
        <f>'PLANO ESTATISTICO MODELO'!L496</f>
        <v>0</v>
      </c>
      <c r="O174" s="28">
        <f>'PLANO ESTATISTICO MODELO'!M496</f>
        <v>0</v>
      </c>
      <c r="P174" s="28">
        <f>'PLANO ESTATISTICO MODELO'!N496</f>
        <v>0</v>
      </c>
      <c r="Q174" s="28">
        <f>'PLANO ESTATISTICO MODELO'!O496</f>
        <v>0</v>
      </c>
      <c r="R174" s="28">
        <f>'PLANO ESTATISTICO MODELO'!I496</f>
        <v>0</v>
      </c>
      <c r="S174" s="28">
        <f>'PLANO ESTATISTICO MODELO'!J496</f>
        <v>0</v>
      </c>
      <c r="T174" s="28">
        <f>'PLANO ESTATISTICO MODELO'!K496</f>
        <v>0</v>
      </c>
      <c r="U174" s="28">
        <f>'PLANO ESTATISTICO MODELO'!L496</f>
        <v>0</v>
      </c>
      <c r="V174" s="28">
        <f>'PLANO ESTATISTICO MODELO'!M496</f>
        <v>0</v>
      </c>
      <c r="W174" s="28">
        <f>'PLANO ESTATISTICO MODELO'!N496</f>
        <v>0</v>
      </c>
    </row>
    <row r="175" spans="1:23" ht="12.75" customHeight="1" x14ac:dyDescent="0.2">
      <c r="A175" s="122" t="s">
        <v>753</v>
      </c>
      <c r="B175" s="13"/>
      <c r="C175" s="13"/>
      <c r="D175" s="28"/>
      <c r="E175" s="28">
        <f>'PLANO ESTATISTICO MODELO'!C497</f>
        <v>0</v>
      </c>
      <c r="F175" s="28">
        <f>'PLANO ESTATISTICO MODELO'!D497</f>
        <v>0</v>
      </c>
      <c r="G175" s="28">
        <f>'PLANO ESTATISTICO MODELO'!E497</f>
        <v>0</v>
      </c>
      <c r="H175" s="28">
        <f>'PLANO ESTATISTICO MODELO'!F497</f>
        <v>0</v>
      </c>
      <c r="I175" s="28">
        <f>'PLANO ESTATISTICO MODELO'!G497</f>
        <v>0</v>
      </c>
      <c r="J175" s="28">
        <f>'PLANO ESTATISTICO MODELO'!H497</f>
        <v>0</v>
      </c>
      <c r="K175" s="28">
        <f>'PLANO ESTATISTICO MODELO'!I497</f>
        <v>0</v>
      </c>
      <c r="L175" s="28">
        <f>'PLANO ESTATISTICO MODELO'!J497</f>
        <v>0</v>
      </c>
      <c r="M175" s="28">
        <f>'PLANO ESTATISTICO MODELO'!K497</f>
        <v>0</v>
      </c>
      <c r="N175" s="28">
        <f>'PLANO ESTATISTICO MODELO'!L497</f>
        <v>0</v>
      </c>
      <c r="O175" s="28">
        <f>'PLANO ESTATISTICO MODELO'!M497</f>
        <v>0</v>
      </c>
      <c r="P175" s="28">
        <f>'PLANO ESTATISTICO MODELO'!N497</f>
        <v>0</v>
      </c>
      <c r="Q175" s="28">
        <f>'PLANO ESTATISTICO MODELO'!O497</f>
        <v>0</v>
      </c>
      <c r="R175" s="28">
        <f>'PLANO ESTATISTICO MODELO'!I497</f>
        <v>0</v>
      </c>
      <c r="S175" s="28">
        <f>'PLANO ESTATISTICO MODELO'!J497</f>
        <v>0</v>
      </c>
      <c r="T175" s="28">
        <f>'PLANO ESTATISTICO MODELO'!K497</f>
        <v>0</v>
      </c>
      <c r="U175" s="28">
        <f>'PLANO ESTATISTICO MODELO'!L497</f>
        <v>0</v>
      </c>
      <c r="V175" s="28">
        <f>'PLANO ESTATISTICO MODELO'!M497</f>
        <v>0</v>
      </c>
      <c r="W175" s="28">
        <f>'PLANO ESTATISTICO MODELO'!N497</f>
        <v>0</v>
      </c>
    </row>
    <row r="176" spans="1:23" ht="12.75" customHeight="1" x14ac:dyDescent="0.2">
      <c r="A176" s="122" t="s">
        <v>754</v>
      </c>
      <c r="B176" s="13"/>
      <c r="C176" s="13"/>
      <c r="D176" s="28"/>
      <c r="E176" s="28">
        <f>'PLANO ESTATISTICO MODELO'!C498</f>
        <v>0</v>
      </c>
      <c r="F176" s="28">
        <f>'PLANO ESTATISTICO MODELO'!D498</f>
        <v>0</v>
      </c>
      <c r="G176" s="28">
        <f>'PLANO ESTATISTICO MODELO'!E498</f>
        <v>0</v>
      </c>
      <c r="H176" s="28">
        <f>'PLANO ESTATISTICO MODELO'!F498</f>
        <v>0</v>
      </c>
      <c r="I176" s="28">
        <f>'PLANO ESTATISTICO MODELO'!G498</f>
        <v>0</v>
      </c>
      <c r="J176" s="28">
        <f>'PLANO ESTATISTICO MODELO'!H498</f>
        <v>0</v>
      </c>
      <c r="K176" s="28">
        <f>'PLANO ESTATISTICO MODELO'!I498</f>
        <v>0</v>
      </c>
      <c r="L176" s="28">
        <f>'PLANO ESTATISTICO MODELO'!J498</f>
        <v>0</v>
      </c>
      <c r="M176" s="28">
        <f>'PLANO ESTATISTICO MODELO'!K498</f>
        <v>0</v>
      </c>
      <c r="N176" s="28">
        <f>'PLANO ESTATISTICO MODELO'!L498</f>
        <v>0</v>
      </c>
      <c r="O176" s="28">
        <f>'PLANO ESTATISTICO MODELO'!M498</f>
        <v>0</v>
      </c>
      <c r="P176" s="28">
        <f>'PLANO ESTATISTICO MODELO'!N498</f>
        <v>0</v>
      </c>
      <c r="Q176" s="28">
        <f>'PLANO ESTATISTICO MODELO'!O498</f>
        <v>0</v>
      </c>
      <c r="R176" s="28">
        <f>'PLANO ESTATISTICO MODELO'!I498</f>
        <v>0</v>
      </c>
      <c r="S176" s="28">
        <f>'PLANO ESTATISTICO MODELO'!J498</f>
        <v>0</v>
      </c>
      <c r="T176" s="28">
        <f>'PLANO ESTATISTICO MODELO'!K498</f>
        <v>0</v>
      </c>
      <c r="U176" s="28">
        <f>'PLANO ESTATISTICO MODELO'!L498</f>
        <v>0</v>
      </c>
      <c r="V176" s="28">
        <f>'PLANO ESTATISTICO MODELO'!M498</f>
        <v>0</v>
      </c>
      <c r="W176" s="28">
        <f>'PLANO ESTATISTICO MODELO'!N498</f>
        <v>0</v>
      </c>
    </row>
    <row r="177" spans="1:23" ht="12.75" customHeight="1" x14ac:dyDescent="0.2">
      <c r="A177" s="122" t="s">
        <v>755</v>
      </c>
      <c r="B177" s="13"/>
      <c r="C177" s="13"/>
      <c r="D177" s="28"/>
      <c r="E177" s="28">
        <f>'PLANO ESTATISTICO MODELO'!C499</f>
        <v>0</v>
      </c>
      <c r="F177" s="28">
        <f>'PLANO ESTATISTICO MODELO'!D499</f>
        <v>0</v>
      </c>
      <c r="G177" s="28">
        <f>'PLANO ESTATISTICO MODELO'!E499</f>
        <v>0</v>
      </c>
      <c r="H177" s="28">
        <f>'PLANO ESTATISTICO MODELO'!F499</f>
        <v>0</v>
      </c>
      <c r="I177" s="28">
        <f>'PLANO ESTATISTICO MODELO'!G499</f>
        <v>0</v>
      </c>
      <c r="J177" s="28">
        <f>'PLANO ESTATISTICO MODELO'!H499</f>
        <v>0</v>
      </c>
      <c r="K177" s="28">
        <f>'PLANO ESTATISTICO MODELO'!I499</f>
        <v>0</v>
      </c>
      <c r="L177" s="28">
        <f>'PLANO ESTATISTICO MODELO'!J499</f>
        <v>0</v>
      </c>
      <c r="M177" s="28">
        <f>'PLANO ESTATISTICO MODELO'!K499</f>
        <v>0</v>
      </c>
      <c r="N177" s="28">
        <f>'PLANO ESTATISTICO MODELO'!L499</f>
        <v>0</v>
      </c>
      <c r="O177" s="28">
        <f>'PLANO ESTATISTICO MODELO'!M499</f>
        <v>0</v>
      </c>
      <c r="P177" s="28">
        <f>'PLANO ESTATISTICO MODELO'!N499</f>
        <v>0</v>
      </c>
      <c r="Q177" s="28">
        <f>'PLANO ESTATISTICO MODELO'!O499</f>
        <v>0</v>
      </c>
      <c r="R177" s="28">
        <f>'PLANO ESTATISTICO MODELO'!I499</f>
        <v>0</v>
      </c>
      <c r="S177" s="28">
        <f>'PLANO ESTATISTICO MODELO'!J499</f>
        <v>0</v>
      </c>
      <c r="T177" s="28">
        <f>'PLANO ESTATISTICO MODELO'!K499</f>
        <v>0</v>
      </c>
      <c r="U177" s="28">
        <f>'PLANO ESTATISTICO MODELO'!L499</f>
        <v>0</v>
      </c>
      <c r="V177" s="28">
        <f>'PLANO ESTATISTICO MODELO'!M499</f>
        <v>0</v>
      </c>
      <c r="W177" s="28">
        <f>'PLANO ESTATISTICO MODELO'!N499</f>
        <v>0</v>
      </c>
    </row>
    <row r="178" spans="1:23" ht="12.75" customHeight="1" x14ac:dyDescent="0.2">
      <c r="A178" s="239"/>
      <c r="B178" s="13"/>
      <c r="C178" s="13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12.75" customHeight="1" x14ac:dyDescent="0.2">
      <c r="A179" s="17"/>
      <c r="B179" s="13"/>
      <c r="C179" s="13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12.75" customHeight="1" x14ac:dyDescent="0.2">
      <c r="A180" s="12" t="s">
        <v>101</v>
      </c>
      <c r="B180" s="13"/>
      <c r="C180" s="13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12.75" customHeight="1" x14ac:dyDescent="0.2">
      <c r="A181" s="17"/>
      <c r="B181" s="13"/>
      <c r="C181" s="13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12.75" customHeight="1" x14ac:dyDescent="0.2">
      <c r="A182" s="12" t="s">
        <v>102</v>
      </c>
      <c r="B182" s="13"/>
      <c r="C182" s="13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12.75" customHeight="1" x14ac:dyDescent="0.2">
      <c r="A183" s="12" t="s">
        <v>103</v>
      </c>
      <c r="B183" s="13"/>
      <c r="C183" s="13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2.75" customHeight="1" x14ac:dyDescent="0.2">
      <c r="A184" s="17"/>
      <c r="B184" s="13"/>
      <c r="C184" s="13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</row>
    <row r="185" spans="1:23" ht="12.75" customHeight="1" x14ac:dyDescent="0.2">
      <c r="A185" s="17" t="s">
        <v>104</v>
      </c>
      <c r="B185" s="13"/>
      <c r="C185" s="13"/>
      <c r="D185" s="28"/>
      <c r="E185" s="50">
        <f>'PLANO ESTATISTICO MODELO'!C412</f>
        <v>0</v>
      </c>
      <c r="F185" s="50">
        <f>'PLANO ESTATISTICO MODELO'!D412</f>
        <v>0</v>
      </c>
      <c r="G185" s="50">
        <f>'PLANO ESTATISTICO MODELO'!E412</f>
        <v>0</v>
      </c>
      <c r="H185" s="50">
        <f>'PLANO ESTATISTICO MODELO'!F412</f>
        <v>0</v>
      </c>
      <c r="I185" s="50">
        <f>'PLANO ESTATISTICO MODELO'!G412</f>
        <v>0</v>
      </c>
      <c r="J185" s="50">
        <f>'PLANO ESTATISTICO MODELO'!H412</f>
        <v>0</v>
      </c>
      <c r="K185" s="50">
        <f>'PLANO ESTATISTICO MODELO'!I412</f>
        <v>0</v>
      </c>
      <c r="L185" s="50">
        <f>'PLANO ESTATISTICO MODELO'!J412</f>
        <v>0</v>
      </c>
      <c r="M185" s="50">
        <f>'PLANO ESTATISTICO MODELO'!K412</f>
        <v>0</v>
      </c>
      <c r="N185" s="50">
        <f>'PLANO ESTATISTICO MODELO'!L412</f>
        <v>0</v>
      </c>
      <c r="O185" s="50">
        <f>'PLANO ESTATISTICO MODELO'!M412</f>
        <v>0</v>
      </c>
      <c r="P185" s="50">
        <f>'PLANO ESTATISTICO MODELO'!N412</f>
        <v>0</v>
      </c>
      <c r="Q185" s="50">
        <f>'PLANO ESTATISTICO MODELO'!O412</f>
        <v>0</v>
      </c>
      <c r="R185" s="50">
        <f>'PLANO ESTATISTICO MODELO'!I412</f>
        <v>0</v>
      </c>
      <c r="S185" s="50">
        <f>'PLANO ESTATISTICO MODELO'!J412</f>
        <v>0</v>
      </c>
      <c r="T185" s="50">
        <f>'PLANO ESTATISTICO MODELO'!K412</f>
        <v>0</v>
      </c>
      <c r="U185" s="50">
        <f>'PLANO ESTATISTICO MODELO'!L412</f>
        <v>0</v>
      </c>
      <c r="V185" s="50">
        <f>'PLANO ESTATISTICO MODELO'!M412</f>
        <v>0</v>
      </c>
      <c r="W185" s="50">
        <f>'PLANO ESTATISTICO MODELO'!N412</f>
        <v>0</v>
      </c>
    </row>
    <row r="186" spans="1:23" ht="12.75" customHeight="1" x14ac:dyDescent="0.2">
      <c r="A186" s="17" t="s">
        <v>105</v>
      </c>
      <c r="B186" s="13"/>
      <c r="C186" s="13"/>
      <c r="D186" s="28"/>
      <c r="E186" s="50">
        <f>'PLANO ESTATISTICO MODELO'!C413</f>
        <v>0</v>
      </c>
      <c r="F186" s="50">
        <f>'PLANO ESTATISTICO MODELO'!D413</f>
        <v>0</v>
      </c>
      <c r="G186" s="50">
        <f>'PLANO ESTATISTICO MODELO'!E413</f>
        <v>0</v>
      </c>
      <c r="H186" s="50">
        <f>'PLANO ESTATISTICO MODELO'!F413</f>
        <v>0</v>
      </c>
      <c r="I186" s="50">
        <f>'PLANO ESTATISTICO MODELO'!G413</f>
        <v>0</v>
      </c>
      <c r="J186" s="50">
        <f>'PLANO ESTATISTICO MODELO'!H413</f>
        <v>0</v>
      </c>
      <c r="K186" s="50">
        <f>'PLANO ESTATISTICO MODELO'!I413</f>
        <v>0</v>
      </c>
      <c r="L186" s="50">
        <f>'PLANO ESTATISTICO MODELO'!J413</f>
        <v>0</v>
      </c>
      <c r="M186" s="50">
        <f>'PLANO ESTATISTICO MODELO'!K413</f>
        <v>0</v>
      </c>
      <c r="N186" s="50">
        <f>'PLANO ESTATISTICO MODELO'!L413</f>
        <v>0</v>
      </c>
      <c r="O186" s="50">
        <f>'PLANO ESTATISTICO MODELO'!M413</f>
        <v>0</v>
      </c>
      <c r="P186" s="50">
        <f>'PLANO ESTATISTICO MODELO'!N413</f>
        <v>0</v>
      </c>
      <c r="Q186" s="50">
        <f>'PLANO ESTATISTICO MODELO'!O413</f>
        <v>0</v>
      </c>
      <c r="R186" s="50">
        <f>'PLANO ESTATISTICO MODELO'!I413</f>
        <v>0</v>
      </c>
      <c r="S186" s="50">
        <f>'PLANO ESTATISTICO MODELO'!J413</f>
        <v>0</v>
      </c>
      <c r="T186" s="50">
        <f>'PLANO ESTATISTICO MODELO'!K413</f>
        <v>0</v>
      </c>
      <c r="U186" s="50">
        <f>'PLANO ESTATISTICO MODELO'!L413</f>
        <v>0</v>
      </c>
      <c r="V186" s="50">
        <f>'PLANO ESTATISTICO MODELO'!M413</f>
        <v>0</v>
      </c>
      <c r="W186" s="50">
        <f>'PLANO ESTATISTICO MODELO'!N413</f>
        <v>0</v>
      </c>
    </row>
    <row r="187" spans="1:23" ht="12.75" customHeight="1" x14ac:dyDescent="0.2">
      <c r="A187" s="17" t="s">
        <v>106</v>
      </c>
      <c r="B187" s="13"/>
      <c r="C187" s="13"/>
      <c r="D187" s="28"/>
      <c r="E187" s="50">
        <f>'PLANO ESTATISTICO MODELO'!C414</f>
        <v>0</v>
      </c>
      <c r="F187" s="50">
        <f>'PLANO ESTATISTICO MODELO'!D414</f>
        <v>0</v>
      </c>
      <c r="G187" s="50">
        <f>'PLANO ESTATISTICO MODELO'!E414</f>
        <v>0</v>
      </c>
      <c r="H187" s="50">
        <f>'PLANO ESTATISTICO MODELO'!F414</f>
        <v>0</v>
      </c>
      <c r="I187" s="50">
        <f>'PLANO ESTATISTICO MODELO'!G414</f>
        <v>0</v>
      </c>
      <c r="J187" s="50">
        <f>'PLANO ESTATISTICO MODELO'!H414</f>
        <v>0</v>
      </c>
      <c r="K187" s="50">
        <f>'PLANO ESTATISTICO MODELO'!I414</f>
        <v>0</v>
      </c>
      <c r="L187" s="50">
        <f>'PLANO ESTATISTICO MODELO'!J414</f>
        <v>0</v>
      </c>
      <c r="M187" s="50">
        <f>'PLANO ESTATISTICO MODELO'!K414</f>
        <v>0</v>
      </c>
      <c r="N187" s="50">
        <f>'PLANO ESTATISTICO MODELO'!L414</f>
        <v>0</v>
      </c>
      <c r="O187" s="50">
        <f>'PLANO ESTATISTICO MODELO'!M414</f>
        <v>0</v>
      </c>
      <c r="P187" s="50">
        <f>'PLANO ESTATISTICO MODELO'!N414</f>
        <v>0</v>
      </c>
      <c r="Q187" s="50">
        <f>'PLANO ESTATISTICO MODELO'!O414</f>
        <v>0</v>
      </c>
      <c r="R187" s="50">
        <f>'PLANO ESTATISTICO MODELO'!I414</f>
        <v>0</v>
      </c>
      <c r="S187" s="50">
        <f>'PLANO ESTATISTICO MODELO'!J414</f>
        <v>0</v>
      </c>
      <c r="T187" s="50">
        <f>'PLANO ESTATISTICO MODELO'!K414</f>
        <v>0</v>
      </c>
      <c r="U187" s="50">
        <f>'PLANO ESTATISTICO MODELO'!L414</f>
        <v>0</v>
      </c>
      <c r="V187" s="50">
        <f>'PLANO ESTATISTICO MODELO'!M414</f>
        <v>0</v>
      </c>
      <c r="W187" s="50">
        <f>'PLANO ESTATISTICO MODELO'!N414</f>
        <v>0</v>
      </c>
    </row>
    <row r="188" spans="1:23" ht="12.75" customHeight="1" x14ac:dyDescent="0.2">
      <c r="A188" s="17" t="s">
        <v>107</v>
      </c>
      <c r="B188" s="13"/>
      <c r="C188" s="13"/>
      <c r="D188" s="28"/>
      <c r="E188" s="50">
        <f>'PLANO ESTATISTICO MODELO'!C415</f>
        <v>0</v>
      </c>
      <c r="F188" s="50">
        <f>'PLANO ESTATISTICO MODELO'!D415</f>
        <v>0</v>
      </c>
      <c r="G188" s="50">
        <f>'PLANO ESTATISTICO MODELO'!E415</f>
        <v>0</v>
      </c>
      <c r="H188" s="50">
        <f>'PLANO ESTATISTICO MODELO'!F415</f>
        <v>0</v>
      </c>
      <c r="I188" s="50">
        <f>'PLANO ESTATISTICO MODELO'!G415</f>
        <v>0</v>
      </c>
      <c r="J188" s="50">
        <f>'PLANO ESTATISTICO MODELO'!H415</f>
        <v>0</v>
      </c>
      <c r="K188" s="50">
        <f>'PLANO ESTATISTICO MODELO'!I415</f>
        <v>0</v>
      </c>
      <c r="L188" s="50">
        <f>'PLANO ESTATISTICO MODELO'!J415</f>
        <v>0</v>
      </c>
      <c r="M188" s="50">
        <f>'PLANO ESTATISTICO MODELO'!K415</f>
        <v>0</v>
      </c>
      <c r="N188" s="50">
        <f>'PLANO ESTATISTICO MODELO'!L415</f>
        <v>0</v>
      </c>
      <c r="O188" s="50">
        <f>'PLANO ESTATISTICO MODELO'!M415</f>
        <v>0</v>
      </c>
      <c r="P188" s="50">
        <f>'PLANO ESTATISTICO MODELO'!N415</f>
        <v>0</v>
      </c>
      <c r="Q188" s="50">
        <f>'PLANO ESTATISTICO MODELO'!O415</f>
        <v>0</v>
      </c>
      <c r="R188" s="50">
        <f>'PLANO ESTATISTICO MODELO'!I415</f>
        <v>0</v>
      </c>
      <c r="S188" s="50">
        <f>'PLANO ESTATISTICO MODELO'!J415</f>
        <v>0</v>
      </c>
      <c r="T188" s="50">
        <f>'PLANO ESTATISTICO MODELO'!K415</f>
        <v>0</v>
      </c>
      <c r="U188" s="50">
        <f>'PLANO ESTATISTICO MODELO'!L415</f>
        <v>0</v>
      </c>
      <c r="V188" s="50">
        <f>'PLANO ESTATISTICO MODELO'!M415</f>
        <v>0</v>
      </c>
      <c r="W188" s="50">
        <f>'PLANO ESTATISTICO MODELO'!N415</f>
        <v>0</v>
      </c>
    </row>
    <row r="189" spans="1:23" ht="12.75" customHeight="1" x14ac:dyDescent="0.2">
      <c r="A189" s="17" t="s">
        <v>108</v>
      </c>
      <c r="B189" s="13"/>
      <c r="C189" s="13"/>
      <c r="D189" s="28"/>
      <c r="E189" s="50">
        <f>'PLANO ESTATISTICO MODELO'!C416</f>
        <v>0</v>
      </c>
      <c r="F189" s="50">
        <f>'PLANO ESTATISTICO MODELO'!D416</f>
        <v>0</v>
      </c>
      <c r="G189" s="50">
        <f>'PLANO ESTATISTICO MODELO'!E416</f>
        <v>0</v>
      </c>
      <c r="H189" s="50">
        <f>'PLANO ESTATISTICO MODELO'!F416</f>
        <v>0</v>
      </c>
      <c r="I189" s="50">
        <f>'PLANO ESTATISTICO MODELO'!G416</f>
        <v>0</v>
      </c>
      <c r="J189" s="50">
        <f>'PLANO ESTATISTICO MODELO'!H416</f>
        <v>0</v>
      </c>
      <c r="K189" s="50">
        <f>'PLANO ESTATISTICO MODELO'!I416</f>
        <v>0</v>
      </c>
      <c r="L189" s="50">
        <f>'PLANO ESTATISTICO MODELO'!J416</f>
        <v>0</v>
      </c>
      <c r="M189" s="50">
        <f>'PLANO ESTATISTICO MODELO'!K416</f>
        <v>0</v>
      </c>
      <c r="N189" s="50">
        <f>'PLANO ESTATISTICO MODELO'!L416</f>
        <v>0</v>
      </c>
      <c r="O189" s="50">
        <f>'PLANO ESTATISTICO MODELO'!M416</f>
        <v>0</v>
      </c>
      <c r="P189" s="50">
        <f>'PLANO ESTATISTICO MODELO'!N416</f>
        <v>0</v>
      </c>
      <c r="Q189" s="50">
        <f>'PLANO ESTATISTICO MODELO'!O416</f>
        <v>0</v>
      </c>
      <c r="R189" s="50">
        <f>'PLANO ESTATISTICO MODELO'!I416</f>
        <v>0</v>
      </c>
      <c r="S189" s="50">
        <f>'PLANO ESTATISTICO MODELO'!J416</f>
        <v>0</v>
      </c>
      <c r="T189" s="50">
        <f>'PLANO ESTATISTICO MODELO'!K416</f>
        <v>0</v>
      </c>
      <c r="U189" s="50">
        <f>'PLANO ESTATISTICO MODELO'!L416</f>
        <v>0</v>
      </c>
      <c r="V189" s="50">
        <f>'PLANO ESTATISTICO MODELO'!M416</f>
        <v>0</v>
      </c>
      <c r="W189" s="50">
        <f>'PLANO ESTATISTICO MODELO'!N416</f>
        <v>0</v>
      </c>
    </row>
    <row r="190" spans="1:23" ht="12.75" customHeight="1" x14ac:dyDescent="0.2">
      <c r="A190" s="17"/>
      <c r="B190" s="13"/>
      <c r="C190" s="13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</row>
    <row r="191" spans="1:23" ht="12.75" customHeight="1" x14ac:dyDescent="0.2">
      <c r="A191" s="12" t="s">
        <v>109</v>
      </c>
      <c r="B191" s="13"/>
      <c r="C191" s="13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12.75" customHeight="1" x14ac:dyDescent="0.2">
      <c r="A192" s="17"/>
      <c r="B192" s="13"/>
      <c r="C192" s="13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12.75" customHeight="1" x14ac:dyDescent="0.2">
      <c r="A193" s="122" t="s">
        <v>667</v>
      </c>
      <c r="B193" s="13"/>
      <c r="C193" s="13"/>
      <c r="D193" s="49"/>
      <c r="E193" s="49">
        <f>'PLANO ESTATISTICO MODELO'!C397</f>
        <v>0</v>
      </c>
      <c r="F193" s="49">
        <f>'PLANO ESTATISTICO MODELO'!D397</f>
        <v>0</v>
      </c>
      <c r="G193" s="49">
        <f>'PLANO ESTATISTICO MODELO'!E397</f>
        <v>0</v>
      </c>
      <c r="H193" s="49">
        <f>'PLANO ESTATISTICO MODELO'!F397</f>
        <v>0</v>
      </c>
      <c r="I193" s="49">
        <f>'PLANO ESTATISTICO MODELO'!G397</f>
        <v>0</v>
      </c>
      <c r="J193" s="49">
        <f>'PLANO ESTATISTICO MODELO'!H397</f>
        <v>0</v>
      </c>
      <c r="K193" s="49">
        <f>'PLANO ESTATISTICO MODELO'!I397</f>
        <v>0</v>
      </c>
      <c r="L193" s="49">
        <f>'PLANO ESTATISTICO MODELO'!J397</f>
        <v>0</v>
      </c>
      <c r="M193" s="49">
        <f>'PLANO ESTATISTICO MODELO'!K397</f>
        <v>0</v>
      </c>
      <c r="N193" s="49">
        <f>'PLANO ESTATISTICO MODELO'!L397</f>
        <v>0</v>
      </c>
      <c r="O193" s="49">
        <f>'PLANO ESTATISTICO MODELO'!M397</f>
        <v>0</v>
      </c>
      <c r="P193" s="49">
        <f>'PLANO ESTATISTICO MODELO'!N397</f>
        <v>0</v>
      </c>
      <c r="Q193" s="49">
        <f>'PLANO ESTATISTICO MODELO'!O397</f>
        <v>0</v>
      </c>
      <c r="R193" s="49">
        <f>'PLANO ESTATISTICO MODELO'!I397</f>
        <v>0</v>
      </c>
      <c r="S193" s="49">
        <f>'PLANO ESTATISTICO MODELO'!J397</f>
        <v>0</v>
      </c>
      <c r="T193" s="49">
        <f>'PLANO ESTATISTICO MODELO'!K397</f>
        <v>0</v>
      </c>
      <c r="U193" s="49">
        <f>'PLANO ESTATISTICO MODELO'!L397</f>
        <v>0</v>
      </c>
      <c r="V193" s="49">
        <f>'PLANO ESTATISTICO MODELO'!M397</f>
        <v>0</v>
      </c>
      <c r="W193" s="49">
        <f>'PLANO ESTATISTICO MODELO'!N397</f>
        <v>0</v>
      </c>
    </row>
    <row r="194" spans="1:23" ht="12.75" customHeight="1" x14ac:dyDescent="0.2">
      <c r="A194" s="122" t="s">
        <v>668</v>
      </c>
      <c r="B194" s="13"/>
      <c r="C194" s="13"/>
      <c r="D194" s="49"/>
      <c r="E194" s="50">
        <f>'PLANO ESTATISTICO MODELO'!C398</f>
        <v>0</v>
      </c>
      <c r="F194" s="49">
        <f>'PLANO ESTATISTICO MODELO'!D398</f>
        <v>0</v>
      </c>
      <c r="G194" s="49">
        <f>'PLANO ESTATISTICO MODELO'!E398</f>
        <v>0</v>
      </c>
      <c r="H194" s="49">
        <f>'PLANO ESTATISTICO MODELO'!F398</f>
        <v>0</v>
      </c>
      <c r="I194" s="49">
        <f>'PLANO ESTATISTICO MODELO'!G398</f>
        <v>0</v>
      </c>
      <c r="J194" s="49">
        <f>'PLANO ESTATISTICO MODELO'!H398</f>
        <v>0</v>
      </c>
      <c r="K194" s="49">
        <f>'PLANO ESTATISTICO MODELO'!I398</f>
        <v>0</v>
      </c>
      <c r="L194" s="49">
        <f>'PLANO ESTATISTICO MODELO'!J398</f>
        <v>0</v>
      </c>
      <c r="M194" s="49">
        <f>'PLANO ESTATISTICO MODELO'!K398</f>
        <v>0</v>
      </c>
      <c r="N194" s="49">
        <f>'PLANO ESTATISTICO MODELO'!L398</f>
        <v>0</v>
      </c>
      <c r="O194" s="49">
        <f>'PLANO ESTATISTICO MODELO'!M398</f>
        <v>0</v>
      </c>
      <c r="P194" s="49">
        <f>'PLANO ESTATISTICO MODELO'!N398</f>
        <v>0</v>
      </c>
      <c r="Q194" s="49">
        <f>'PLANO ESTATISTICO MODELO'!O398</f>
        <v>0</v>
      </c>
      <c r="R194" s="49">
        <f>'PLANO ESTATISTICO MODELO'!I398</f>
        <v>0</v>
      </c>
      <c r="S194" s="49">
        <f>'PLANO ESTATISTICO MODELO'!J398</f>
        <v>0</v>
      </c>
      <c r="T194" s="49">
        <f>'PLANO ESTATISTICO MODELO'!K398</f>
        <v>0</v>
      </c>
      <c r="U194" s="49">
        <f>'PLANO ESTATISTICO MODELO'!L398</f>
        <v>0</v>
      </c>
      <c r="V194" s="49">
        <f>'PLANO ESTATISTICO MODELO'!M398</f>
        <v>0</v>
      </c>
      <c r="W194" s="49">
        <f>'PLANO ESTATISTICO MODELO'!N398</f>
        <v>0</v>
      </c>
    </row>
    <row r="195" spans="1:23" ht="12.75" customHeight="1" x14ac:dyDescent="0.2">
      <c r="A195" s="122" t="s">
        <v>669</v>
      </c>
      <c r="B195" s="13"/>
      <c r="C195" s="13"/>
      <c r="D195" s="49"/>
      <c r="E195" s="50">
        <f>'PLANO ESTATISTICO MODELO'!C399</f>
        <v>0</v>
      </c>
      <c r="F195" s="49">
        <f>'PLANO ESTATISTICO MODELO'!D399</f>
        <v>0</v>
      </c>
      <c r="G195" s="49">
        <f>'PLANO ESTATISTICO MODELO'!E399</f>
        <v>0</v>
      </c>
      <c r="H195" s="49">
        <f>'PLANO ESTATISTICO MODELO'!F399</f>
        <v>0</v>
      </c>
      <c r="I195" s="49">
        <f>'PLANO ESTATISTICO MODELO'!G399</f>
        <v>0</v>
      </c>
      <c r="J195" s="49">
        <f>'PLANO ESTATISTICO MODELO'!H399</f>
        <v>0</v>
      </c>
      <c r="K195" s="49">
        <f>'PLANO ESTATISTICO MODELO'!I399</f>
        <v>0</v>
      </c>
      <c r="L195" s="49">
        <f>'PLANO ESTATISTICO MODELO'!J399</f>
        <v>0</v>
      </c>
      <c r="M195" s="49">
        <f>'PLANO ESTATISTICO MODELO'!K399</f>
        <v>0</v>
      </c>
      <c r="N195" s="49">
        <f>'PLANO ESTATISTICO MODELO'!L399</f>
        <v>0</v>
      </c>
      <c r="O195" s="49">
        <f>'PLANO ESTATISTICO MODELO'!M399</f>
        <v>0</v>
      </c>
      <c r="P195" s="49">
        <f>'PLANO ESTATISTICO MODELO'!N399</f>
        <v>0</v>
      </c>
      <c r="Q195" s="49">
        <f>'PLANO ESTATISTICO MODELO'!O399</f>
        <v>0</v>
      </c>
      <c r="R195" s="49">
        <f>'PLANO ESTATISTICO MODELO'!I399</f>
        <v>0</v>
      </c>
      <c r="S195" s="49">
        <f>'PLANO ESTATISTICO MODELO'!J399</f>
        <v>0</v>
      </c>
      <c r="T195" s="49">
        <f>'PLANO ESTATISTICO MODELO'!K399</f>
        <v>0</v>
      </c>
      <c r="U195" s="49">
        <f>'PLANO ESTATISTICO MODELO'!L399</f>
        <v>0</v>
      </c>
      <c r="V195" s="49">
        <f>'PLANO ESTATISTICO MODELO'!M399</f>
        <v>0</v>
      </c>
      <c r="W195" s="49">
        <f>'PLANO ESTATISTICO MODELO'!N399</f>
        <v>0</v>
      </c>
    </row>
    <row r="196" spans="1:23" ht="12.75" customHeight="1" x14ac:dyDescent="0.2">
      <c r="A196" s="122" t="s">
        <v>670</v>
      </c>
      <c r="B196" s="13"/>
      <c r="C196" s="13"/>
      <c r="D196" s="49"/>
      <c r="E196" s="50">
        <f>'PLANO ESTATISTICO MODELO'!C400</f>
        <v>0</v>
      </c>
      <c r="F196" s="49">
        <f>'PLANO ESTATISTICO MODELO'!D400</f>
        <v>0</v>
      </c>
      <c r="G196" s="49">
        <f>'PLANO ESTATISTICO MODELO'!E400</f>
        <v>0</v>
      </c>
      <c r="H196" s="49">
        <f>'PLANO ESTATISTICO MODELO'!F400</f>
        <v>0</v>
      </c>
      <c r="I196" s="49">
        <f>'PLANO ESTATISTICO MODELO'!G400</f>
        <v>0</v>
      </c>
      <c r="J196" s="49">
        <f>'PLANO ESTATISTICO MODELO'!H400</f>
        <v>0</v>
      </c>
      <c r="K196" s="49">
        <f>'PLANO ESTATISTICO MODELO'!I400</f>
        <v>0</v>
      </c>
      <c r="L196" s="49">
        <f>'PLANO ESTATISTICO MODELO'!J400</f>
        <v>0</v>
      </c>
      <c r="M196" s="49">
        <f>'PLANO ESTATISTICO MODELO'!K400</f>
        <v>0</v>
      </c>
      <c r="N196" s="49">
        <f>'PLANO ESTATISTICO MODELO'!L400</f>
        <v>0</v>
      </c>
      <c r="O196" s="49">
        <f>'PLANO ESTATISTICO MODELO'!M400</f>
        <v>0</v>
      </c>
      <c r="P196" s="49">
        <f>'PLANO ESTATISTICO MODELO'!N400</f>
        <v>0</v>
      </c>
      <c r="Q196" s="49">
        <f>'PLANO ESTATISTICO MODELO'!O400</f>
        <v>0</v>
      </c>
      <c r="R196" s="49">
        <f>'PLANO ESTATISTICO MODELO'!I400</f>
        <v>0</v>
      </c>
      <c r="S196" s="49">
        <f>'PLANO ESTATISTICO MODELO'!J400</f>
        <v>0</v>
      </c>
      <c r="T196" s="49">
        <f>'PLANO ESTATISTICO MODELO'!K400</f>
        <v>0</v>
      </c>
      <c r="U196" s="49">
        <f>'PLANO ESTATISTICO MODELO'!L400</f>
        <v>0</v>
      </c>
      <c r="V196" s="49">
        <f>'PLANO ESTATISTICO MODELO'!M400</f>
        <v>0</v>
      </c>
      <c r="W196" s="49">
        <f>'PLANO ESTATISTICO MODELO'!N400</f>
        <v>0</v>
      </c>
    </row>
    <row r="197" spans="1:23" ht="12.75" customHeight="1" x14ac:dyDescent="0.2">
      <c r="A197" s="122" t="s">
        <v>671</v>
      </c>
      <c r="B197" s="13"/>
      <c r="C197" s="13"/>
      <c r="D197" s="49"/>
      <c r="E197" s="50">
        <f>'PLANO ESTATISTICO MODELO'!C401</f>
        <v>0</v>
      </c>
      <c r="F197" s="49">
        <f>'PLANO ESTATISTICO MODELO'!D401</f>
        <v>0</v>
      </c>
      <c r="G197" s="49">
        <f>'PLANO ESTATISTICO MODELO'!E401</f>
        <v>0</v>
      </c>
      <c r="H197" s="49">
        <f>'PLANO ESTATISTICO MODELO'!F401</f>
        <v>0</v>
      </c>
      <c r="I197" s="49">
        <f>'PLANO ESTATISTICO MODELO'!G401</f>
        <v>0</v>
      </c>
      <c r="J197" s="49">
        <f>'PLANO ESTATISTICO MODELO'!H401</f>
        <v>0</v>
      </c>
      <c r="K197" s="49">
        <f>'PLANO ESTATISTICO MODELO'!I401</f>
        <v>0</v>
      </c>
      <c r="L197" s="49">
        <f>'PLANO ESTATISTICO MODELO'!J401</f>
        <v>0</v>
      </c>
      <c r="M197" s="49">
        <f>'PLANO ESTATISTICO MODELO'!K401</f>
        <v>0</v>
      </c>
      <c r="N197" s="49">
        <f>'PLANO ESTATISTICO MODELO'!L401</f>
        <v>0</v>
      </c>
      <c r="O197" s="49">
        <f>'PLANO ESTATISTICO MODELO'!M401</f>
        <v>0</v>
      </c>
      <c r="P197" s="49">
        <f>'PLANO ESTATISTICO MODELO'!N401</f>
        <v>0</v>
      </c>
      <c r="Q197" s="49">
        <f>'PLANO ESTATISTICO MODELO'!O401</f>
        <v>0</v>
      </c>
      <c r="R197" s="49">
        <f>'PLANO ESTATISTICO MODELO'!I401</f>
        <v>0</v>
      </c>
      <c r="S197" s="49">
        <f>'PLANO ESTATISTICO MODELO'!J401</f>
        <v>0</v>
      </c>
      <c r="T197" s="49">
        <f>'PLANO ESTATISTICO MODELO'!K401</f>
        <v>0</v>
      </c>
      <c r="U197" s="49">
        <f>'PLANO ESTATISTICO MODELO'!L401</f>
        <v>0</v>
      </c>
      <c r="V197" s="49">
        <f>'PLANO ESTATISTICO MODELO'!M401</f>
        <v>0</v>
      </c>
      <c r="W197" s="49">
        <f>'PLANO ESTATISTICO MODELO'!N401</f>
        <v>0</v>
      </c>
    </row>
    <row r="198" spans="1:23" ht="12.75" customHeight="1" x14ac:dyDescent="0.2">
      <c r="A198" s="122" t="s">
        <v>672</v>
      </c>
      <c r="B198" s="13"/>
      <c r="C198" s="13"/>
      <c r="D198" s="49"/>
      <c r="E198" s="50">
        <f>'PLANO ESTATISTICO MODELO'!C402</f>
        <v>0</v>
      </c>
      <c r="F198" s="49">
        <f>'PLANO ESTATISTICO MODELO'!D402</f>
        <v>0</v>
      </c>
      <c r="G198" s="49">
        <f>'PLANO ESTATISTICO MODELO'!E402</f>
        <v>0</v>
      </c>
      <c r="H198" s="49">
        <f>'PLANO ESTATISTICO MODELO'!F402</f>
        <v>0</v>
      </c>
      <c r="I198" s="49">
        <f>'PLANO ESTATISTICO MODELO'!G402</f>
        <v>0</v>
      </c>
      <c r="J198" s="49">
        <f>'PLANO ESTATISTICO MODELO'!H402</f>
        <v>0</v>
      </c>
      <c r="K198" s="49">
        <f>'PLANO ESTATISTICO MODELO'!I402</f>
        <v>0</v>
      </c>
      <c r="L198" s="49">
        <f>'PLANO ESTATISTICO MODELO'!J402</f>
        <v>0</v>
      </c>
      <c r="M198" s="49">
        <f>'PLANO ESTATISTICO MODELO'!K402</f>
        <v>0</v>
      </c>
      <c r="N198" s="49">
        <f>'PLANO ESTATISTICO MODELO'!L402</f>
        <v>0</v>
      </c>
      <c r="O198" s="49">
        <f>'PLANO ESTATISTICO MODELO'!M402</f>
        <v>0</v>
      </c>
      <c r="P198" s="49">
        <f>'PLANO ESTATISTICO MODELO'!N402</f>
        <v>0</v>
      </c>
      <c r="Q198" s="49">
        <f>'PLANO ESTATISTICO MODELO'!O402</f>
        <v>0</v>
      </c>
      <c r="R198" s="49">
        <f>'PLANO ESTATISTICO MODELO'!I402</f>
        <v>0</v>
      </c>
      <c r="S198" s="49">
        <f>'PLANO ESTATISTICO MODELO'!J402</f>
        <v>0</v>
      </c>
      <c r="T198" s="49">
        <f>'PLANO ESTATISTICO MODELO'!K402</f>
        <v>0</v>
      </c>
      <c r="U198" s="49">
        <f>'PLANO ESTATISTICO MODELO'!L402</f>
        <v>0</v>
      </c>
      <c r="V198" s="49">
        <f>'PLANO ESTATISTICO MODELO'!M402</f>
        <v>0</v>
      </c>
      <c r="W198" s="49">
        <f>'PLANO ESTATISTICO MODELO'!N402</f>
        <v>0</v>
      </c>
    </row>
    <row r="199" spans="1:23" ht="12.75" customHeight="1" x14ac:dyDescent="0.2">
      <c r="A199" s="122" t="s">
        <v>673</v>
      </c>
      <c r="B199" s="13"/>
      <c r="C199" s="13"/>
      <c r="D199" s="49"/>
      <c r="E199" s="50">
        <f>'PLANO ESTATISTICO MODELO'!C403</f>
        <v>0</v>
      </c>
      <c r="F199" s="49">
        <f>'PLANO ESTATISTICO MODELO'!D403</f>
        <v>0</v>
      </c>
      <c r="G199" s="49">
        <f>'PLANO ESTATISTICO MODELO'!E403</f>
        <v>0</v>
      </c>
      <c r="H199" s="49">
        <f>'PLANO ESTATISTICO MODELO'!F403</f>
        <v>0</v>
      </c>
      <c r="I199" s="49">
        <f>'PLANO ESTATISTICO MODELO'!G403</f>
        <v>0</v>
      </c>
      <c r="J199" s="49">
        <f>'PLANO ESTATISTICO MODELO'!H403</f>
        <v>0</v>
      </c>
      <c r="K199" s="49">
        <f>'PLANO ESTATISTICO MODELO'!I403</f>
        <v>0</v>
      </c>
      <c r="L199" s="49">
        <f>'PLANO ESTATISTICO MODELO'!J403</f>
        <v>0</v>
      </c>
      <c r="M199" s="49">
        <f>'PLANO ESTATISTICO MODELO'!K403</f>
        <v>0</v>
      </c>
      <c r="N199" s="49">
        <f>'PLANO ESTATISTICO MODELO'!L403</f>
        <v>0</v>
      </c>
      <c r="O199" s="49">
        <f>'PLANO ESTATISTICO MODELO'!M403</f>
        <v>0</v>
      </c>
      <c r="P199" s="49">
        <f>'PLANO ESTATISTICO MODELO'!N403</f>
        <v>0</v>
      </c>
      <c r="Q199" s="49">
        <f>'PLANO ESTATISTICO MODELO'!O403</f>
        <v>0</v>
      </c>
      <c r="R199" s="49">
        <f>'PLANO ESTATISTICO MODELO'!I403</f>
        <v>0</v>
      </c>
      <c r="S199" s="49">
        <f>'PLANO ESTATISTICO MODELO'!J403</f>
        <v>0</v>
      </c>
      <c r="T199" s="49">
        <f>'PLANO ESTATISTICO MODELO'!K403</f>
        <v>0</v>
      </c>
      <c r="U199" s="49">
        <f>'PLANO ESTATISTICO MODELO'!L403</f>
        <v>0</v>
      </c>
      <c r="V199" s="49">
        <f>'PLANO ESTATISTICO MODELO'!M403</f>
        <v>0</v>
      </c>
      <c r="W199" s="49">
        <f>'PLANO ESTATISTICO MODELO'!N403</f>
        <v>0</v>
      </c>
    </row>
    <row r="200" spans="1:23" ht="12.75" customHeight="1" x14ac:dyDescent="0.2">
      <c r="A200" s="122" t="s">
        <v>674</v>
      </c>
      <c r="B200" s="13"/>
      <c r="C200" s="13"/>
      <c r="D200" s="49"/>
      <c r="E200" s="50">
        <f>'PLANO ESTATISTICO MODELO'!C404</f>
        <v>0</v>
      </c>
      <c r="F200" s="49">
        <f>'PLANO ESTATISTICO MODELO'!D404</f>
        <v>0</v>
      </c>
      <c r="G200" s="49">
        <f>'PLANO ESTATISTICO MODELO'!E404</f>
        <v>0</v>
      </c>
      <c r="H200" s="49">
        <f>'PLANO ESTATISTICO MODELO'!F404</f>
        <v>0</v>
      </c>
      <c r="I200" s="49">
        <f>'PLANO ESTATISTICO MODELO'!G404</f>
        <v>0</v>
      </c>
      <c r="J200" s="49">
        <f>'PLANO ESTATISTICO MODELO'!H404</f>
        <v>0</v>
      </c>
      <c r="K200" s="49">
        <f>'PLANO ESTATISTICO MODELO'!I404</f>
        <v>0</v>
      </c>
      <c r="L200" s="49">
        <f>'PLANO ESTATISTICO MODELO'!J404</f>
        <v>0</v>
      </c>
      <c r="M200" s="49">
        <f>'PLANO ESTATISTICO MODELO'!K404</f>
        <v>0</v>
      </c>
      <c r="N200" s="49">
        <f>'PLANO ESTATISTICO MODELO'!L404</f>
        <v>0</v>
      </c>
      <c r="O200" s="49">
        <f>'PLANO ESTATISTICO MODELO'!M404</f>
        <v>0</v>
      </c>
      <c r="P200" s="49">
        <f>'PLANO ESTATISTICO MODELO'!N404</f>
        <v>0</v>
      </c>
      <c r="Q200" s="49">
        <f>'PLANO ESTATISTICO MODELO'!O404</f>
        <v>0</v>
      </c>
      <c r="R200" s="49">
        <f>'PLANO ESTATISTICO MODELO'!I404</f>
        <v>0</v>
      </c>
      <c r="S200" s="49">
        <f>'PLANO ESTATISTICO MODELO'!J404</f>
        <v>0</v>
      </c>
      <c r="T200" s="49">
        <f>'PLANO ESTATISTICO MODELO'!K404</f>
        <v>0</v>
      </c>
      <c r="U200" s="49">
        <f>'PLANO ESTATISTICO MODELO'!L404</f>
        <v>0</v>
      </c>
      <c r="V200" s="49">
        <f>'PLANO ESTATISTICO MODELO'!M404</f>
        <v>0</v>
      </c>
      <c r="W200" s="49">
        <f>'PLANO ESTATISTICO MODELO'!N404</f>
        <v>0</v>
      </c>
    </row>
    <row r="201" spans="1:23" ht="12.75" customHeight="1" x14ac:dyDescent="0.2">
      <c r="A201" s="122" t="s">
        <v>474</v>
      </c>
      <c r="B201" s="13"/>
      <c r="C201" s="13"/>
      <c r="D201" s="49"/>
      <c r="E201" s="50">
        <f>'PLANO ESTATISTICO MODELO'!C405</f>
        <v>0</v>
      </c>
      <c r="F201" s="49">
        <f>'PLANO ESTATISTICO MODELO'!D405</f>
        <v>0</v>
      </c>
      <c r="G201" s="49">
        <f>'PLANO ESTATISTICO MODELO'!E405</f>
        <v>0</v>
      </c>
      <c r="H201" s="49">
        <f>'PLANO ESTATISTICO MODELO'!F405</f>
        <v>0</v>
      </c>
      <c r="I201" s="49">
        <f>'PLANO ESTATISTICO MODELO'!G405</f>
        <v>0</v>
      </c>
      <c r="J201" s="49">
        <f>'PLANO ESTATISTICO MODELO'!H405</f>
        <v>0</v>
      </c>
      <c r="K201" s="49">
        <f>'PLANO ESTATISTICO MODELO'!I405</f>
        <v>0</v>
      </c>
      <c r="L201" s="49">
        <f>'PLANO ESTATISTICO MODELO'!J405</f>
        <v>0</v>
      </c>
      <c r="M201" s="49">
        <f>'PLANO ESTATISTICO MODELO'!K405</f>
        <v>0</v>
      </c>
      <c r="N201" s="49">
        <f>'PLANO ESTATISTICO MODELO'!L405</f>
        <v>0</v>
      </c>
      <c r="O201" s="49">
        <f>'PLANO ESTATISTICO MODELO'!M405</f>
        <v>0</v>
      </c>
      <c r="P201" s="49">
        <f>'PLANO ESTATISTICO MODELO'!N405</f>
        <v>0</v>
      </c>
      <c r="Q201" s="49">
        <f>'PLANO ESTATISTICO MODELO'!O405</f>
        <v>0</v>
      </c>
      <c r="R201" s="49">
        <f>'PLANO ESTATISTICO MODELO'!I405</f>
        <v>0</v>
      </c>
      <c r="S201" s="49">
        <f>'PLANO ESTATISTICO MODELO'!J405</f>
        <v>0</v>
      </c>
      <c r="T201" s="49">
        <f>'PLANO ESTATISTICO MODELO'!K405</f>
        <v>0</v>
      </c>
      <c r="U201" s="49">
        <f>'PLANO ESTATISTICO MODELO'!L405</f>
        <v>0</v>
      </c>
      <c r="V201" s="49">
        <f>'PLANO ESTATISTICO MODELO'!M405</f>
        <v>0</v>
      </c>
      <c r="W201" s="49">
        <f>'PLANO ESTATISTICO MODELO'!N405</f>
        <v>0</v>
      </c>
    </row>
    <row r="202" spans="1:23" ht="12.75" customHeight="1" x14ac:dyDescent="0.2">
      <c r="A202" s="17"/>
      <c r="B202" s="13"/>
      <c r="C202" s="13"/>
      <c r="D202" s="49"/>
      <c r="E202" s="50"/>
      <c r="F202" s="49"/>
      <c r="G202" s="49"/>
      <c r="H202" s="49"/>
      <c r="I202" s="49"/>
      <c r="J202" s="49"/>
      <c r="K202" s="49"/>
      <c r="L202" s="49"/>
      <c r="M202" s="50"/>
      <c r="N202" s="50"/>
      <c r="O202" s="50"/>
      <c r="P202" s="50"/>
      <c r="Q202" s="28"/>
      <c r="R202" s="50"/>
      <c r="S202" s="49"/>
      <c r="T202" s="49"/>
      <c r="U202" s="49"/>
      <c r="V202" s="49"/>
      <c r="W202" s="49"/>
    </row>
    <row r="203" spans="1:23" ht="12.75" customHeight="1" x14ac:dyDescent="0.2">
      <c r="A203" s="17"/>
      <c r="B203" s="13"/>
      <c r="C203" s="13"/>
      <c r="D203" s="49"/>
      <c r="E203" s="50"/>
      <c r="F203" s="49"/>
      <c r="G203" s="49"/>
      <c r="H203" s="49"/>
      <c r="I203" s="49"/>
      <c r="J203" s="49"/>
      <c r="K203" s="49"/>
      <c r="L203" s="49"/>
      <c r="M203" s="50"/>
      <c r="N203" s="50"/>
      <c r="O203" s="50"/>
      <c r="P203" s="50"/>
      <c r="Q203" s="28"/>
      <c r="R203" s="50"/>
      <c r="S203" s="49"/>
      <c r="T203" s="49"/>
      <c r="U203" s="49"/>
      <c r="V203" s="49"/>
      <c r="W203" s="49"/>
    </row>
    <row r="204" spans="1:23" ht="12.75" customHeight="1" x14ac:dyDescent="0.2">
      <c r="A204" s="17"/>
      <c r="B204" s="13"/>
      <c r="C204" s="13"/>
      <c r="D204" s="49"/>
      <c r="E204" s="50"/>
      <c r="F204" s="49"/>
      <c r="G204" s="49"/>
      <c r="H204" s="49"/>
      <c r="I204" s="49"/>
      <c r="J204" s="49"/>
      <c r="K204" s="49"/>
      <c r="L204" s="49"/>
      <c r="M204" s="50"/>
      <c r="N204" s="50"/>
      <c r="O204" s="50"/>
      <c r="P204" s="50"/>
      <c r="Q204" s="28"/>
      <c r="R204" s="50"/>
      <c r="S204" s="49"/>
      <c r="T204" s="49"/>
      <c r="U204" s="49"/>
      <c r="V204" s="49"/>
      <c r="W204" s="49"/>
    </row>
    <row r="205" spans="1:23" ht="12.75" customHeight="1" x14ac:dyDescent="0.2">
      <c r="A205" s="17"/>
      <c r="B205" s="13"/>
      <c r="C205" s="13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12.75" customHeight="1" x14ac:dyDescent="0.2">
      <c r="A206" s="12" t="s">
        <v>110</v>
      </c>
      <c r="B206" s="13"/>
      <c r="C206" s="13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12.75" customHeight="1" x14ac:dyDescent="0.2">
      <c r="A207" s="17"/>
      <c r="B207" s="13"/>
      <c r="C207" s="13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12.75" customHeight="1" x14ac:dyDescent="0.2">
      <c r="A208" s="17" t="s">
        <v>111</v>
      </c>
      <c r="B208" s="13"/>
      <c r="C208" s="13"/>
      <c r="D208" s="28"/>
      <c r="E208" s="50">
        <f>'PLANO ESTATISTICO MODELO'!C389</f>
        <v>0</v>
      </c>
      <c r="F208" s="28">
        <f>'PLANO ESTATISTICO MODELO'!D389</f>
        <v>0</v>
      </c>
      <c r="G208" s="28">
        <f>'PLANO ESTATISTICO MODELO'!E389</f>
        <v>0</v>
      </c>
      <c r="H208" s="28">
        <f>'PLANO ESTATISTICO MODELO'!F389</f>
        <v>0</v>
      </c>
      <c r="I208" s="28">
        <f>'PLANO ESTATISTICO MODELO'!G389</f>
        <v>0</v>
      </c>
      <c r="J208" s="28">
        <f>'PLANO ESTATISTICO MODELO'!H389</f>
        <v>0</v>
      </c>
      <c r="K208" s="28">
        <f>'PLANO ESTATISTICO MODELO'!I389</f>
        <v>0</v>
      </c>
      <c r="L208" s="28">
        <f>'PLANO ESTATISTICO MODELO'!J389</f>
        <v>0</v>
      </c>
      <c r="M208" s="28">
        <f>'PLANO ESTATISTICO MODELO'!K389</f>
        <v>0</v>
      </c>
      <c r="N208" s="28">
        <f>'PLANO ESTATISTICO MODELO'!L389</f>
        <v>0</v>
      </c>
      <c r="O208" s="28">
        <f>'PLANO ESTATISTICO MODELO'!M389</f>
        <v>0</v>
      </c>
      <c r="P208" s="28">
        <f>'PLANO ESTATISTICO MODELO'!N389</f>
        <v>0</v>
      </c>
      <c r="Q208" s="28">
        <f>'PLANO ESTATISTICO MODELO'!O389</f>
        <v>0</v>
      </c>
      <c r="R208" s="28">
        <f>'PLANO ESTATISTICO MODELO'!I389</f>
        <v>0</v>
      </c>
      <c r="S208" s="28">
        <f>'PLANO ESTATISTICO MODELO'!J389</f>
        <v>0</v>
      </c>
      <c r="T208" s="28">
        <f>'PLANO ESTATISTICO MODELO'!K389</f>
        <v>0</v>
      </c>
      <c r="U208" s="28">
        <f>'PLANO ESTATISTICO MODELO'!L389</f>
        <v>0</v>
      </c>
      <c r="V208" s="28">
        <f>'PLANO ESTATISTICO MODELO'!M389</f>
        <v>0</v>
      </c>
      <c r="W208" s="28">
        <f>'PLANO ESTATISTICO MODELO'!N389</f>
        <v>0</v>
      </c>
    </row>
    <row r="209" spans="1:23" ht="12.75" customHeight="1" x14ac:dyDescent="0.2">
      <c r="A209" s="12" t="s">
        <v>112</v>
      </c>
      <c r="B209" s="13"/>
      <c r="C209" s="13"/>
      <c r="D209" s="28"/>
      <c r="E209" s="50">
        <f>'PLANO ESTATISTICO MODELO'!C390</f>
        <v>0</v>
      </c>
      <c r="F209" s="28">
        <f>'PLANO ESTATISTICO MODELO'!D390</f>
        <v>0</v>
      </c>
      <c r="G209" s="28">
        <f>'PLANO ESTATISTICO MODELO'!E390</f>
        <v>0</v>
      </c>
      <c r="H209" s="28">
        <f>'PLANO ESTATISTICO MODELO'!F390</f>
        <v>0</v>
      </c>
      <c r="I209" s="28">
        <f>'PLANO ESTATISTICO MODELO'!G390</f>
        <v>0</v>
      </c>
      <c r="J209" s="28">
        <f>'PLANO ESTATISTICO MODELO'!H390</f>
        <v>0</v>
      </c>
      <c r="K209" s="28">
        <f>'PLANO ESTATISTICO MODELO'!I390</f>
        <v>0</v>
      </c>
      <c r="L209" s="28">
        <f>'PLANO ESTATISTICO MODELO'!J390</f>
        <v>0</v>
      </c>
      <c r="M209" s="28">
        <f>'PLANO ESTATISTICO MODELO'!K390</f>
        <v>0</v>
      </c>
      <c r="N209" s="28">
        <f>'PLANO ESTATISTICO MODELO'!L390</f>
        <v>0</v>
      </c>
      <c r="O209" s="28">
        <f>'PLANO ESTATISTICO MODELO'!M390</f>
        <v>0</v>
      </c>
      <c r="P209" s="28">
        <f>'PLANO ESTATISTICO MODELO'!N390</f>
        <v>0</v>
      </c>
      <c r="Q209" s="28">
        <f>'PLANO ESTATISTICO MODELO'!O390</f>
        <v>0</v>
      </c>
      <c r="R209" s="28">
        <f>'PLANO ESTATISTICO MODELO'!I390</f>
        <v>0</v>
      </c>
      <c r="S209" s="28">
        <f>'PLANO ESTATISTICO MODELO'!J390</f>
        <v>0</v>
      </c>
      <c r="T209" s="28">
        <f>'PLANO ESTATISTICO MODELO'!K390</f>
        <v>0</v>
      </c>
      <c r="U209" s="28">
        <f>'PLANO ESTATISTICO MODELO'!L390</f>
        <v>0</v>
      </c>
      <c r="V209" s="28">
        <f>'PLANO ESTATISTICO MODELO'!M390</f>
        <v>0</v>
      </c>
      <c r="W209" s="28">
        <f>'PLANO ESTATISTICO MODELO'!N390</f>
        <v>0</v>
      </c>
    </row>
    <row r="210" spans="1:23" ht="12.75" customHeight="1" x14ac:dyDescent="0.2">
      <c r="A210" s="17" t="s">
        <v>113</v>
      </c>
      <c r="B210" s="13"/>
      <c r="C210" s="13"/>
      <c r="D210" s="28"/>
      <c r="E210" s="50">
        <f>'PLANO ESTATISTICO MODELO'!C391</f>
        <v>0</v>
      </c>
      <c r="F210" s="28">
        <f>'PLANO ESTATISTICO MODELO'!D391</f>
        <v>0</v>
      </c>
      <c r="G210" s="28">
        <f>'PLANO ESTATISTICO MODELO'!E391</f>
        <v>0</v>
      </c>
      <c r="H210" s="28">
        <f>'PLANO ESTATISTICO MODELO'!F391</f>
        <v>0</v>
      </c>
      <c r="I210" s="28">
        <f>'PLANO ESTATISTICO MODELO'!G391</f>
        <v>0</v>
      </c>
      <c r="J210" s="28">
        <f>'PLANO ESTATISTICO MODELO'!H391</f>
        <v>0</v>
      </c>
      <c r="K210" s="28">
        <f>'PLANO ESTATISTICO MODELO'!I391</f>
        <v>0</v>
      </c>
      <c r="L210" s="28">
        <f>'PLANO ESTATISTICO MODELO'!J391</f>
        <v>0</v>
      </c>
      <c r="M210" s="28">
        <f>'PLANO ESTATISTICO MODELO'!K391</f>
        <v>0</v>
      </c>
      <c r="N210" s="28">
        <f>'PLANO ESTATISTICO MODELO'!L391</f>
        <v>0</v>
      </c>
      <c r="O210" s="28">
        <f>'PLANO ESTATISTICO MODELO'!M391</f>
        <v>0</v>
      </c>
      <c r="P210" s="28">
        <f>'PLANO ESTATISTICO MODELO'!N391</f>
        <v>0</v>
      </c>
      <c r="Q210" s="28">
        <f>'PLANO ESTATISTICO MODELO'!O391</f>
        <v>0</v>
      </c>
      <c r="R210" s="28">
        <f>'PLANO ESTATISTICO MODELO'!I391</f>
        <v>0</v>
      </c>
      <c r="S210" s="28">
        <f>'PLANO ESTATISTICO MODELO'!J391</f>
        <v>0</v>
      </c>
      <c r="T210" s="28">
        <f>'PLANO ESTATISTICO MODELO'!K391</f>
        <v>0</v>
      </c>
      <c r="U210" s="28">
        <f>'PLANO ESTATISTICO MODELO'!L391</f>
        <v>0</v>
      </c>
      <c r="V210" s="28">
        <f>'PLANO ESTATISTICO MODELO'!M391</f>
        <v>0</v>
      </c>
      <c r="W210" s="28">
        <f>'PLANO ESTATISTICO MODELO'!N391</f>
        <v>0</v>
      </c>
    </row>
    <row r="211" spans="1:23" ht="12.75" customHeight="1" x14ac:dyDescent="0.2">
      <c r="A211" s="17" t="s">
        <v>114</v>
      </c>
      <c r="B211" s="13"/>
      <c r="C211" s="13"/>
      <c r="D211" s="28"/>
      <c r="E211" s="50">
        <f>'PLANO ESTATISTICO MODELO'!C392</f>
        <v>0</v>
      </c>
      <c r="F211" s="28">
        <f>'PLANO ESTATISTICO MODELO'!D392</f>
        <v>0</v>
      </c>
      <c r="G211" s="28">
        <f>'PLANO ESTATISTICO MODELO'!E392</f>
        <v>0</v>
      </c>
      <c r="H211" s="28">
        <f>'PLANO ESTATISTICO MODELO'!F392</f>
        <v>0</v>
      </c>
      <c r="I211" s="28">
        <f>'PLANO ESTATISTICO MODELO'!G392</f>
        <v>0</v>
      </c>
      <c r="J211" s="28">
        <f>'PLANO ESTATISTICO MODELO'!H392</f>
        <v>0</v>
      </c>
      <c r="K211" s="28">
        <f>'PLANO ESTATISTICO MODELO'!I392</f>
        <v>0</v>
      </c>
      <c r="L211" s="28">
        <f>'PLANO ESTATISTICO MODELO'!J392</f>
        <v>0</v>
      </c>
      <c r="M211" s="28">
        <f>'PLANO ESTATISTICO MODELO'!K392</f>
        <v>0</v>
      </c>
      <c r="N211" s="28">
        <f>'PLANO ESTATISTICO MODELO'!L392</f>
        <v>0</v>
      </c>
      <c r="O211" s="28">
        <f>'PLANO ESTATISTICO MODELO'!M392</f>
        <v>0</v>
      </c>
      <c r="P211" s="28">
        <f>'PLANO ESTATISTICO MODELO'!N392</f>
        <v>0</v>
      </c>
      <c r="Q211" s="28">
        <f>'PLANO ESTATISTICO MODELO'!O392</f>
        <v>0</v>
      </c>
      <c r="R211" s="28">
        <f>'PLANO ESTATISTICO MODELO'!I392</f>
        <v>0</v>
      </c>
      <c r="S211" s="28">
        <f>'PLANO ESTATISTICO MODELO'!J392</f>
        <v>0</v>
      </c>
      <c r="T211" s="28">
        <f>'PLANO ESTATISTICO MODELO'!K392</f>
        <v>0</v>
      </c>
      <c r="U211" s="28">
        <f>'PLANO ESTATISTICO MODELO'!L392</f>
        <v>0</v>
      </c>
      <c r="V211" s="28">
        <f>'PLANO ESTATISTICO MODELO'!M392</f>
        <v>0</v>
      </c>
      <c r="W211" s="28">
        <f>'PLANO ESTATISTICO MODELO'!N392</f>
        <v>0</v>
      </c>
    </row>
    <row r="212" spans="1:23" ht="12.75" customHeight="1" x14ac:dyDescent="0.2">
      <c r="A212" s="35"/>
      <c r="B212" s="36"/>
      <c r="C212" s="36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</row>
    <row r="213" spans="1:23" ht="12.75" customHeight="1" x14ac:dyDescent="0.2"/>
    <row r="214" spans="1:23" ht="12.75" customHeight="1" x14ac:dyDescent="0.2">
      <c r="A214" s="2" t="s">
        <v>49</v>
      </c>
      <c r="Q214" s="4" t="s">
        <v>5</v>
      </c>
    </row>
    <row r="215" spans="1:23" ht="12.75" customHeight="1" x14ac:dyDescent="0.2">
      <c r="Q215" s="6" t="str">
        <f>Q5</f>
        <v xml:space="preserve"> </v>
      </c>
    </row>
    <row r="216" spans="1:23" ht="12.75" customHeight="1" x14ac:dyDescent="0.2">
      <c r="A216" s="52" t="s">
        <v>115</v>
      </c>
      <c r="B216" s="8"/>
      <c r="C216" s="8"/>
      <c r="D216" s="7" t="s">
        <v>7</v>
      </c>
      <c r="E216" s="458" t="s">
        <v>8</v>
      </c>
      <c r="F216" s="459"/>
      <c r="G216" s="459"/>
      <c r="H216" s="459"/>
      <c r="I216" s="459"/>
      <c r="J216" s="459"/>
      <c r="K216" s="459"/>
      <c r="L216" s="459"/>
      <c r="M216" s="459"/>
      <c r="N216" s="459"/>
      <c r="O216" s="459"/>
      <c r="P216" s="459"/>
      <c r="Q216" s="459"/>
      <c r="R216" s="459"/>
      <c r="S216" s="459"/>
      <c r="T216" s="459"/>
      <c r="U216" s="459"/>
      <c r="V216" s="459"/>
      <c r="W216" s="460"/>
    </row>
    <row r="217" spans="1:23" ht="12.75" customHeight="1" x14ac:dyDescent="0.2">
      <c r="A217" s="17"/>
      <c r="B217" s="13"/>
      <c r="C217" s="13"/>
      <c r="D217" s="14"/>
      <c r="E217" s="38" t="s">
        <v>10</v>
      </c>
      <c r="F217" s="38" t="s">
        <v>11</v>
      </c>
      <c r="G217" s="38" t="s">
        <v>12</v>
      </c>
      <c r="H217" s="38" t="s">
        <v>13</v>
      </c>
      <c r="I217" s="38" t="s">
        <v>14</v>
      </c>
      <c r="J217" s="38" t="s">
        <v>51</v>
      </c>
      <c r="K217" s="38" t="s">
        <v>16</v>
      </c>
      <c r="L217" s="38" t="s">
        <v>17</v>
      </c>
      <c r="M217" s="38" t="s">
        <v>18</v>
      </c>
      <c r="N217" s="38" t="s">
        <v>19</v>
      </c>
      <c r="O217" s="38" t="s">
        <v>20</v>
      </c>
      <c r="P217" s="38" t="s">
        <v>21</v>
      </c>
      <c r="Q217" s="39" t="s">
        <v>22</v>
      </c>
      <c r="R217" s="38" t="s">
        <v>16</v>
      </c>
      <c r="S217" s="38" t="s">
        <v>17</v>
      </c>
      <c r="T217" s="38" t="s">
        <v>100</v>
      </c>
      <c r="U217" s="38" t="s">
        <v>24</v>
      </c>
      <c r="V217" s="38" t="s">
        <v>25</v>
      </c>
      <c r="W217" s="38" t="s">
        <v>26</v>
      </c>
    </row>
    <row r="218" spans="1:23" ht="12.75" customHeight="1" x14ac:dyDescent="0.2">
      <c r="A218" s="12" t="s">
        <v>116</v>
      </c>
      <c r="B218" s="13"/>
      <c r="C218" s="13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ht="12.75" customHeight="1" x14ac:dyDescent="0.2">
      <c r="A219" s="17"/>
      <c r="B219" s="13"/>
      <c r="C219" s="13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spans="1:23" ht="12.75" customHeight="1" x14ac:dyDescent="0.2">
      <c r="A220" s="17" t="s">
        <v>117</v>
      </c>
      <c r="B220" s="13"/>
      <c r="C220" s="13"/>
      <c r="D220" s="53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3">
        <f t="shared" ref="Q220:Q225" si="19">SUM(E220:P220)</f>
        <v>0</v>
      </c>
      <c r="R220" s="54"/>
      <c r="S220" s="54"/>
      <c r="T220" s="54"/>
      <c r="U220" s="54"/>
      <c r="V220" s="54"/>
      <c r="W220" s="54"/>
    </row>
    <row r="221" spans="1:23" ht="12.75" customHeight="1" x14ac:dyDescent="0.2">
      <c r="A221" s="17" t="s">
        <v>118</v>
      </c>
      <c r="B221" s="13"/>
      <c r="C221" s="13"/>
      <c r="D221" s="53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3">
        <f t="shared" si="19"/>
        <v>0</v>
      </c>
      <c r="R221" s="54"/>
      <c r="S221" s="54"/>
      <c r="T221" s="54"/>
      <c r="U221" s="54"/>
      <c r="V221" s="54"/>
      <c r="W221" s="54"/>
    </row>
    <row r="222" spans="1:23" ht="12.75" customHeight="1" x14ac:dyDescent="0.2">
      <c r="A222" s="17" t="s">
        <v>119</v>
      </c>
      <c r="B222" s="13"/>
      <c r="C222" s="13"/>
      <c r="D222" s="53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3">
        <f t="shared" si="19"/>
        <v>0</v>
      </c>
      <c r="R222" s="54"/>
      <c r="S222" s="54"/>
      <c r="T222" s="54"/>
      <c r="U222" s="54"/>
      <c r="V222" s="54"/>
      <c r="W222" s="54"/>
    </row>
    <row r="223" spans="1:23" ht="12.75" customHeight="1" x14ac:dyDescent="0.2">
      <c r="A223" s="17" t="s">
        <v>120</v>
      </c>
      <c r="B223" s="13"/>
      <c r="C223" s="13"/>
      <c r="D223" s="53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3">
        <f t="shared" si="19"/>
        <v>0</v>
      </c>
      <c r="R223" s="54"/>
      <c r="S223" s="54"/>
      <c r="T223" s="54"/>
      <c r="U223" s="54"/>
      <c r="V223" s="54"/>
      <c r="W223" s="54"/>
    </row>
    <row r="224" spans="1:23" ht="12.75" customHeight="1" x14ac:dyDescent="0.2">
      <c r="A224" s="17" t="s">
        <v>121</v>
      </c>
      <c r="B224" s="13"/>
      <c r="C224" s="13"/>
      <c r="D224" s="53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3">
        <f t="shared" si="19"/>
        <v>0</v>
      </c>
      <c r="R224" s="54"/>
      <c r="S224" s="54"/>
      <c r="T224" s="54"/>
      <c r="U224" s="54"/>
      <c r="V224" s="54"/>
      <c r="W224" s="54"/>
    </row>
    <row r="225" spans="1:23" ht="12.75" customHeight="1" x14ac:dyDescent="0.2">
      <c r="A225" s="17" t="s">
        <v>122</v>
      </c>
      <c r="B225" s="13"/>
      <c r="C225" s="13"/>
      <c r="D225" s="53"/>
      <c r="E225" s="54"/>
      <c r="F225" s="54"/>
      <c r="G225" s="54"/>
      <c r="H225" s="54"/>
      <c r="I225" s="54"/>
      <c r="J225" s="54"/>
      <c r="K225" s="54"/>
      <c r="L225" s="54"/>
      <c r="M225" s="54">
        <v>175722.04</v>
      </c>
      <c r="N225" s="54">
        <f>N405</f>
        <v>199705.64</v>
      </c>
      <c r="O225" s="54">
        <f>O405</f>
        <v>199690.63</v>
      </c>
      <c r="P225" s="54">
        <v>220269.4</v>
      </c>
      <c r="Q225" s="53">
        <f t="shared" si="19"/>
        <v>795387.71000000008</v>
      </c>
      <c r="R225" s="54"/>
      <c r="S225" s="54"/>
      <c r="T225" s="54"/>
      <c r="U225" s="54"/>
      <c r="V225" s="54"/>
      <c r="W225" s="54"/>
    </row>
    <row r="226" spans="1:23" ht="12.75" customHeight="1" x14ac:dyDescent="0.2">
      <c r="A226" s="17"/>
      <c r="B226" s="13"/>
      <c r="C226" s="13"/>
      <c r="D226" s="53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3"/>
      <c r="R226" s="54"/>
      <c r="S226" s="54"/>
      <c r="T226" s="54"/>
      <c r="U226" s="54"/>
      <c r="V226" s="54"/>
      <c r="W226" s="54"/>
    </row>
    <row r="227" spans="1:23" ht="12.75" customHeight="1" x14ac:dyDescent="0.2">
      <c r="A227" s="17" t="s">
        <v>123</v>
      </c>
      <c r="B227" s="13"/>
      <c r="C227" s="13"/>
      <c r="D227" s="55">
        <f t="shared" ref="D227:L227" si="20">SUM(D220:D225)</f>
        <v>0</v>
      </c>
      <c r="E227" s="56">
        <f t="shared" si="20"/>
        <v>0</v>
      </c>
      <c r="F227" s="56">
        <f t="shared" si="20"/>
        <v>0</v>
      </c>
      <c r="G227" s="56">
        <f t="shared" si="20"/>
        <v>0</v>
      </c>
      <c r="H227" s="56">
        <f t="shared" si="20"/>
        <v>0</v>
      </c>
      <c r="I227" s="56">
        <f t="shared" si="20"/>
        <v>0</v>
      </c>
      <c r="J227" s="56">
        <f t="shared" si="20"/>
        <v>0</v>
      </c>
      <c r="K227" s="56">
        <f t="shared" si="20"/>
        <v>0</v>
      </c>
      <c r="L227" s="56">
        <f t="shared" si="20"/>
        <v>0</v>
      </c>
      <c r="M227" s="56">
        <v>175722.04</v>
      </c>
      <c r="N227" s="56">
        <f>SUM(N220:N225)</f>
        <v>199705.64</v>
      </c>
      <c r="O227" s="56">
        <f>SUM(O220:O225)</f>
        <v>199690.63</v>
      </c>
      <c r="P227" s="56">
        <f>SUM(P220:P225)</f>
        <v>220269.4</v>
      </c>
      <c r="Q227" s="55">
        <f>SUM(E227:P227)</f>
        <v>795387.71000000008</v>
      </c>
      <c r="R227" s="56">
        <f t="shared" ref="R227:W227" si="21">SUM(R220:R225)</f>
        <v>0</v>
      </c>
      <c r="S227" s="56">
        <f t="shared" si="21"/>
        <v>0</v>
      </c>
      <c r="T227" s="56">
        <f t="shared" si="21"/>
        <v>0</v>
      </c>
      <c r="U227" s="56">
        <f t="shared" si="21"/>
        <v>0</v>
      </c>
      <c r="V227" s="56">
        <f t="shared" si="21"/>
        <v>0</v>
      </c>
      <c r="W227" s="56">
        <f t="shared" si="21"/>
        <v>0</v>
      </c>
    </row>
    <row r="228" spans="1:23" ht="12.75" customHeight="1" x14ac:dyDescent="0.2">
      <c r="A228" s="17"/>
      <c r="B228" s="13"/>
      <c r="C228" s="1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</row>
    <row r="229" spans="1:23" ht="12.75" customHeight="1" x14ac:dyDescent="0.2">
      <c r="A229" s="12" t="s">
        <v>124</v>
      </c>
      <c r="B229" s="13"/>
      <c r="C229" s="1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</row>
    <row r="230" spans="1:23" ht="12.75" customHeight="1" x14ac:dyDescent="0.2">
      <c r="A230" s="17"/>
      <c r="B230" s="13"/>
      <c r="C230" s="1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</row>
    <row r="231" spans="1:23" ht="12.75" customHeight="1" x14ac:dyDescent="0.2">
      <c r="A231" s="17" t="s">
        <v>125</v>
      </c>
      <c r="B231" s="13"/>
      <c r="C231" s="13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3">
        <f>SUM(E231:P231)</f>
        <v>0</v>
      </c>
      <c r="R231" s="54"/>
      <c r="S231" s="54"/>
      <c r="T231" s="54"/>
      <c r="U231" s="54"/>
      <c r="V231" s="54"/>
      <c r="W231" s="54"/>
    </row>
    <row r="232" spans="1:23" ht="12.75" customHeight="1" x14ac:dyDescent="0.2">
      <c r="A232" s="17" t="s">
        <v>126</v>
      </c>
      <c r="B232" s="13"/>
      <c r="C232" s="1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>
        <f>SUM(E232:P232)</f>
        <v>0</v>
      </c>
      <c r="R232" s="53"/>
      <c r="S232" s="53"/>
      <c r="T232" s="53"/>
      <c r="U232" s="53"/>
      <c r="V232" s="53"/>
      <c r="W232" s="53"/>
    </row>
    <row r="233" spans="1:23" ht="12.75" customHeight="1" x14ac:dyDescent="0.2">
      <c r="A233" s="17" t="s">
        <v>127</v>
      </c>
      <c r="B233" s="13"/>
      <c r="C233" s="13"/>
      <c r="D233" s="53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3">
        <f>SUM(E233:P233)</f>
        <v>0</v>
      </c>
      <c r="R233" s="54"/>
      <c r="S233" s="54"/>
      <c r="T233" s="54"/>
      <c r="U233" s="54"/>
      <c r="V233" s="54"/>
      <c r="W233" s="54"/>
    </row>
    <row r="234" spans="1:23" ht="12.75" customHeight="1" x14ac:dyDescent="0.2">
      <c r="A234" s="17"/>
      <c r="B234" s="13"/>
      <c r="C234" s="13"/>
      <c r="D234" s="53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3"/>
      <c r="R234" s="54"/>
      <c r="S234" s="54"/>
      <c r="T234" s="54"/>
      <c r="U234" s="54"/>
      <c r="V234" s="54"/>
      <c r="W234" s="54"/>
    </row>
    <row r="235" spans="1:23" ht="12.75" customHeight="1" x14ac:dyDescent="0.2">
      <c r="A235" s="17" t="s">
        <v>40</v>
      </c>
      <c r="B235" s="13"/>
      <c r="C235" s="13"/>
      <c r="D235" s="55">
        <f t="shared" ref="D235:P235" si="22">SUM(D231:D233)</f>
        <v>0</v>
      </c>
      <c r="E235" s="56">
        <f t="shared" si="22"/>
        <v>0</v>
      </c>
      <c r="F235" s="56">
        <f t="shared" si="22"/>
        <v>0</v>
      </c>
      <c r="G235" s="56">
        <f t="shared" si="22"/>
        <v>0</v>
      </c>
      <c r="H235" s="56">
        <f t="shared" si="22"/>
        <v>0</v>
      </c>
      <c r="I235" s="56">
        <f t="shared" si="22"/>
        <v>0</v>
      </c>
      <c r="J235" s="56">
        <f t="shared" si="22"/>
        <v>0</v>
      </c>
      <c r="K235" s="56">
        <f t="shared" si="22"/>
        <v>0</v>
      </c>
      <c r="L235" s="56">
        <f t="shared" si="22"/>
        <v>0</v>
      </c>
      <c r="M235" s="56">
        <f t="shared" si="22"/>
        <v>0</v>
      </c>
      <c r="N235" s="56">
        <f t="shared" si="22"/>
        <v>0</v>
      </c>
      <c r="O235" s="56">
        <f t="shared" si="22"/>
        <v>0</v>
      </c>
      <c r="P235" s="56">
        <f t="shared" si="22"/>
        <v>0</v>
      </c>
      <c r="Q235" s="55">
        <f>SUM(E235:P235)</f>
        <v>0</v>
      </c>
      <c r="R235" s="56">
        <f t="shared" ref="R235:W235" si="23">SUM(R231:R233)</f>
        <v>0</v>
      </c>
      <c r="S235" s="56">
        <f t="shared" si="23"/>
        <v>0</v>
      </c>
      <c r="T235" s="56">
        <f t="shared" si="23"/>
        <v>0</v>
      </c>
      <c r="U235" s="56">
        <f t="shared" si="23"/>
        <v>0</v>
      </c>
      <c r="V235" s="56">
        <f t="shared" si="23"/>
        <v>0</v>
      </c>
      <c r="W235" s="56">
        <f t="shared" si="23"/>
        <v>0</v>
      </c>
    </row>
    <row r="236" spans="1:23" ht="12.75" customHeight="1" x14ac:dyDescent="0.2">
      <c r="A236" s="17"/>
      <c r="B236" s="13"/>
      <c r="C236" s="1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</row>
    <row r="237" spans="1:23" ht="12.75" customHeight="1" x14ac:dyDescent="0.2">
      <c r="A237" s="17" t="s">
        <v>128</v>
      </c>
      <c r="B237" s="13"/>
      <c r="C237" s="13"/>
      <c r="D237" s="55">
        <f t="shared" ref="D237:P237" si="24">SUM(D227-D235)</f>
        <v>0</v>
      </c>
      <c r="E237" s="56">
        <f t="shared" si="24"/>
        <v>0</v>
      </c>
      <c r="F237" s="56">
        <f t="shared" si="24"/>
        <v>0</v>
      </c>
      <c r="G237" s="56">
        <f t="shared" si="24"/>
        <v>0</v>
      </c>
      <c r="H237" s="56">
        <f t="shared" si="24"/>
        <v>0</v>
      </c>
      <c r="I237" s="56">
        <f t="shared" si="24"/>
        <v>0</v>
      </c>
      <c r="J237" s="56">
        <f t="shared" si="24"/>
        <v>0</v>
      </c>
      <c r="K237" s="56">
        <f t="shared" si="24"/>
        <v>0</v>
      </c>
      <c r="L237" s="56">
        <f t="shared" si="24"/>
        <v>0</v>
      </c>
      <c r="M237" s="56">
        <f t="shared" si="24"/>
        <v>175722.04</v>
      </c>
      <c r="N237" s="56">
        <f t="shared" si="24"/>
        <v>199705.64</v>
      </c>
      <c r="O237" s="56">
        <f t="shared" si="24"/>
        <v>199690.63</v>
      </c>
      <c r="P237" s="56">
        <f t="shared" si="24"/>
        <v>220269.4</v>
      </c>
      <c r="Q237" s="55">
        <f>SUM(E237:P237)</f>
        <v>795387.71000000008</v>
      </c>
      <c r="R237" s="56">
        <f t="shared" ref="R237:W237" si="25">SUM(R227-R235)</f>
        <v>0</v>
      </c>
      <c r="S237" s="56">
        <f t="shared" si="25"/>
        <v>0</v>
      </c>
      <c r="T237" s="56">
        <f t="shared" si="25"/>
        <v>0</v>
      </c>
      <c r="U237" s="56">
        <f t="shared" si="25"/>
        <v>0</v>
      </c>
      <c r="V237" s="56">
        <f t="shared" si="25"/>
        <v>0</v>
      </c>
      <c r="W237" s="56">
        <f t="shared" si="25"/>
        <v>0</v>
      </c>
    </row>
    <row r="238" spans="1:23" ht="12.75" customHeight="1" x14ac:dyDescent="0.2">
      <c r="A238" s="17"/>
      <c r="B238" s="13"/>
      <c r="C238" s="1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</row>
    <row r="239" spans="1:23" ht="12.75" customHeight="1" x14ac:dyDescent="0.2">
      <c r="A239" s="12" t="s">
        <v>129</v>
      </c>
      <c r="B239" s="13"/>
      <c r="C239" s="1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</row>
    <row r="240" spans="1:23" ht="12.75" customHeight="1" x14ac:dyDescent="0.2">
      <c r="A240" s="17"/>
      <c r="B240" s="13"/>
      <c r="C240" s="1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</row>
    <row r="241" spans="1:23" ht="12.75" customHeight="1" x14ac:dyDescent="0.2">
      <c r="A241" s="17" t="s">
        <v>130</v>
      </c>
      <c r="B241" s="13"/>
      <c r="C241" s="1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>
        <f t="shared" ref="Q241:Q246" si="26">SUM(E241:P241)</f>
        <v>0</v>
      </c>
      <c r="R241" s="53"/>
      <c r="S241" s="53"/>
      <c r="T241" s="53"/>
      <c r="U241" s="53"/>
      <c r="V241" s="53"/>
      <c r="W241" s="53"/>
    </row>
    <row r="242" spans="1:23" ht="12.75" customHeight="1" x14ac:dyDescent="0.2">
      <c r="A242" s="17" t="s">
        <v>131</v>
      </c>
      <c r="B242" s="13"/>
      <c r="C242" s="13"/>
      <c r="D242" s="53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3">
        <f t="shared" si="26"/>
        <v>0</v>
      </c>
      <c r="R242" s="54"/>
      <c r="S242" s="54"/>
      <c r="T242" s="54"/>
      <c r="U242" s="54"/>
      <c r="V242" s="54"/>
      <c r="W242" s="54"/>
    </row>
    <row r="243" spans="1:23" ht="12.75" customHeight="1" x14ac:dyDescent="0.2">
      <c r="A243" s="17" t="s">
        <v>132</v>
      </c>
      <c r="B243" s="13"/>
      <c r="C243" s="13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3">
        <f t="shared" si="26"/>
        <v>0</v>
      </c>
      <c r="R243" s="54"/>
      <c r="S243" s="54"/>
      <c r="T243" s="54"/>
      <c r="U243" s="54"/>
      <c r="V243" s="54"/>
      <c r="W243" s="54"/>
    </row>
    <row r="244" spans="1:23" ht="12.75" customHeight="1" x14ac:dyDescent="0.2">
      <c r="A244" s="17" t="s">
        <v>133</v>
      </c>
      <c r="B244" s="13"/>
      <c r="C244" s="13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3">
        <f t="shared" si="26"/>
        <v>0</v>
      </c>
      <c r="R244" s="54"/>
      <c r="S244" s="54"/>
      <c r="T244" s="54"/>
      <c r="U244" s="54"/>
      <c r="V244" s="54"/>
      <c r="W244" s="54"/>
    </row>
    <row r="245" spans="1:23" ht="12.75" customHeight="1" x14ac:dyDescent="0.2">
      <c r="A245" s="17" t="s">
        <v>134</v>
      </c>
      <c r="B245" s="13"/>
      <c r="C245" s="13"/>
      <c r="D245" s="53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3">
        <f t="shared" si="26"/>
        <v>0</v>
      </c>
      <c r="R245" s="54"/>
      <c r="S245" s="54"/>
      <c r="T245" s="54"/>
      <c r="U245" s="54"/>
      <c r="V245" s="54"/>
      <c r="W245" s="54"/>
    </row>
    <row r="246" spans="1:23" ht="12.75" customHeight="1" x14ac:dyDescent="0.2">
      <c r="A246" s="17" t="s">
        <v>135</v>
      </c>
      <c r="B246" s="13"/>
      <c r="C246" s="13"/>
      <c r="D246" s="53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3">
        <f t="shared" si="26"/>
        <v>0</v>
      </c>
      <c r="R246" s="54"/>
      <c r="S246" s="54"/>
      <c r="T246" s="54"/>
      <c r="U246" s="54"/>
      <c r="V246" s="54"/>
      <c r="W246" s="54"/>
    </row>
    <row r="247" spans="1:23" ht="12.75" customHeight="1" x14ac:dyDescent="0.2">
      <c r="A247" s="17"/>
      <c r="B247" s="13"/>
      <c r="C247" s="13"/>
      <c r="D247" s="53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3"/>
      <c r="R247" s="54"/>
      <c r="S247" s="54"/>
      <c r="T247" s="54"/>
      <c r="U247" s="54"/>
      <c r="V247" s="54"/>
      <c r="W247" s="54"/>
    </row>
    <row r="248" spans="1:23" ht="12.75" customHeight="1" x14ac:dyDescent="0.2">
      <c r="A248" s="17" t="s">
        <v>136</v>
      </c>
      <c r="B248" s="13"/>
      <c r="C248" s="13"/>
      <c r="D248" s="55">
        <f t="shared" ref="D248:P248" si="27">SUM(D241:D246)</f>
        <v>0</v>
      </c>
      <c r="E248" s="56">
        <f t="shared" si="27"/>
        <v>0</v>
      </c>
      <c r="F248" s="56">
        <f t="shared" si="27"/>
        <v>0</v>
      </c>
      <c r="G248" s="56">
        <f t="shared" si="27"/>
        <v>0</v>
      </c>
      <c r="H248" s="56">
        <f t="shared" si="27"/>
        <v>0</v>
      </c>
      <c r="I248" s="56">
        <f t="shared" si="27"/>
        <v>0</v>
      </c>
      <c r="J248" s="56">
        <f t="shared" si="27"/>
        <v>0</v>
      </c>
      <c r="K248" s="56">
        <f t="shared" si="27"/>
        <v>0</v>
      </c>
      <c r="L248" s="56">
        <f t="shared" si="27"/>
        <v>0</v>
      </c>
      <c r="M248" s="56">
        <f t="shared" si="27"/>
        <v>0</v>
      </c>
      <c r="N248" s="56">
        <f t="shared" si="27"/>
        <v>0</v>
      </c>
      <c r="O248" s="56">
        <f t="shared" si="27"/>
        <v>0</v>
      </c>
      <c r="P248" s="56">
        <f t="shared" si="27"/>
        <v>0</v>
      </c>
      <c r="Q248" s="55">
        <f>SUM(E248:P248)</f>
        <v>0</v>
      </c>
      <c r="R248" s="56">
        <f t="shared" ref="R248:W248" si="28">SUM(R241:R246)</f>
        <v>0</v>
      </c>
      <c r="S248" s="56">
        <f t="shared" si="28"/>
        <v>0</v>
      </c>
      <c r="T248" s="56">
        <f t="shared" si="28"/>
        <v>0</v>
      </c>
      <c r="U248" s="56">
        <f t="shared" si="28"/>
        <v>0</v>
      </c>
      <c r="V248" s="56">
        <f t="shared" si="28"/>
        <v>0</v>
      </c>
      <c r="W248" s="56">
        <f t="shared" si="28"/>
        <v>0</v>
      </c>
    </row>
    <row r="249" spans="1:23" ht="12.75" customHeight="1" x14ac:dyDescent="0.2">
      <c r="A249" s="17"/>
      <c r="B249" s="13"/>
      <c r="C249" s="1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</row>
    <row r="250" spans="1:23" ht="12.75" customHeight="1" x14ac:dyDescent="0.2">
      <c r="A250" s="17" t="s">
        <v>137</v>
      </c>
      <c r="B250" s="13"/>
      <c r="C250" s="13"/>
      <c r="D250" s="55">
        <f t="shared" ref="D250:P250" si="29">SUM(D227-D235+D248)</f>
        <v>0</v>
      </c>
      <c r="E250" s="56">
        <f t="shared" si="29"/>
        <v>0</v>
      </c>
      <c r="F250" s="56">
        <f t="shared" si="29"/>
        <v>0</v>
      </c>
      <c r="G250" s="56">
        <f t="shared" si="29"/>
        <v>0</v>
      </c>
      <c r="H250" s="56">
        <f t="shared" si="29"/>
        <v>0</v>
      </c>
      <c r="I250" s="56">
        <f t="shared" si="29"/>
        <v>0</v>
      </c>
      <c r="J250" s="56">
        <f t="shared" si="29"/>
        <v>0</v>
      </c>
      <c r="K250" s="56">
        <f t="shared" si="29"/>
        <v>0</v>
      </c>
      <c r="L250" s="56">
        <f t="shared" si="29"/>
        <v>0</v>
      </c>
      <c r="M250" s="56">
        <f t="shared" si="29"/>
        <v>175722.04</v>
      </c>
      <c r="N250" s="56">
        <f t="shared" si="29"/>
        <v>199705.64</v>
      </c>
      <c r="O250" s="56">
        <f t="shared" si="29"/>
        <v>199690.63</v>
      </c>
      <c r="P250" s="56">
        <f t="shared" si="29"/>
        <v>220269.4</v>
      </c>
      <c r="Q250" s="55">
        <f>SUM(E250:P250)</f>
        <v>795387.71000000008</v>
      </c>
      <c r="R250" s="56">
        <f t="shared" ref="R250:W250" si="30">SUM(R227-R235+R248)</f>
        <v>0</v>
      </c>
      <c r="S250" s="56">
        <f t="shared" si="30"/>
        <v>0</v>
      </c>
      <c r="T250" s="56">
        <f t="shared" si="30"/>
        <v>0</v>
      </c>
      <c r="U250" s="56">
        <f t="shared" si="30"/>
        <v>0</v>
      </c>
      <c r="V250" s="56">
        <f t="shared" si="30"/>
        <v>0</v>
      </c>
      <c r="W250" s="56">
        <f t="shared" si="30"/>
        <v>0</v>
      </c>
    </row>
    <row r="251" spans="1:23" ht="12.75" customHeight="1" x14ac:dyDescent="0.2">
      <c r="A251" s="17"/>
      <c r="B251" s="13"/>
      <c r="C251" s="1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</row>
    <row r="252" spans="1:23" ht="12.75" customHeight="1" x14ac:dyDescent="0.2">
      <c r="A252" s="12" t="s">
        <v>138</v>
      </c>
      <c r="B252" s="13"/>
      <c r="C252" s="13"/>
      <c r="D252" s="53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3"/>
      <c r="R252" s="57"/>
      <c r="S252" s="57"/>
      <c r="T252" s="57"/>
      <c r="U252" s="57"/>
      <c r="V252" s="57"/>
      <c r="W252" s="57"/>
    </row>
    <row r="253" spans="1:23" ht="12.75" customHeight="1" x14ac:dyDescent="0.2">
      <c r="A253" s="17"/>
      <c r="B253" s="13"/>
      <c r="C253" s="13"/>
      <c r="D253" s="53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3"/>
      <c r="R253" s="57"/>
      <c r="S253" s="57"/>
      <c r="T253" s="57"/>
      <c r="U253" s="57"/>
      <c r="V253" s="57"/>
      <c r="W253" s="57"/>
    </row>
    <row r="254" spans="1:23" ht="12.75" customHeight="1" x14ac:dyDescent="0.2">
      <c r="A254" s="17" t="s">
        <v>139</v>
      </c>
      <c r="B254" s="13"/>
      <c r="C254" s="13"/>
      <c r="D254" s="53"/>
      <c r="E254" s="58"/>
      <c r="F254" s="58"/>
      <c r="G254" s="58"/>
      <c r="H254" s="58"/>
      <c r="I254" s="58"/>
      <c r="J254" s="58"/>
      <c r="K254" s="58"/>
      <c r="L254" s="58"/>
      <c r="M254" s="58">
        <v>51248.98</v>
      </c>
      <c r="N254" s="58">
        <v>50656.67</v>
      </c>
      <c r="O254" s="58">
        <v>45920.27</v>
      </c>
      <c r="P254" s="58">
        <v>50016</v>
      </c>
      <c r="Q254" s="53">
        <f t="shared" ref="Q254:Q267" si="31">SUM(E254:P254)</f>
        <v>197841.91999999998</v>
      </c>
      <c r="R254" s="58"/>
      <c r="S254" s="58"/>
      <c r="T254" s="58"/>
      <c r="U254" s="58"/>
      <c r="V254" s="58"/>
      <c r="W254" s="58"/>
    </row>
    <row r="255" spans="1:23" ht="12.75" customHeight="1" x14ac:dyDescent="0.2">
      <c r="A255" s="17" t="s">
        <v>140</v>
      </c>
      <c r="B255" s="13"/>
      <c r="C255" s="13"/>
      <c r="D255" s="53"/>
      <c r="E255" s="58"/>
      <c r="F255" s="58"/>
      <c r="G255" s="58"/>
      <c r="H255" s="58"/>
      <c r="I255" s="58"/>
      <c r="J255" s="58"/>
      <c r="K255" s="58"/>
      <c r="L255" s="58"/>
      <c r="M255" s="58">
        <v>16891.64</v>
      </c>
      <c r="N255" s="58">
        <v>24283.88</v>
      </c>
      <c r="O255" s="58">
        <v>16165.67</v>
      </c>
      <c r="P255" s="58">
        <v>19087.439999999999</v>
      </c>
      <c r="Q255" s="53">
        <f t="shared" si="31"/>
        <v>76428.63</v>
      </c>
      <c r="R255" s="58"/>
      <c r="S255" s="58"/>
      <c r="T255" s="58"/>
      <c r="U255" s="58"/>
      <c r="V255" s="58"/>
      <c r="W255" s="58"/>
    </row>
    <row r="256" spans="1:23" ht="12.75" customHeight="1" x14ac:dyDescent="0.2">
      <c r="A256" s="17" t="s">
        <v>141</v>
      </c>
      <c r="B256" s="13"/>
      <c r="C256" s="13"/>
      <c r="D256" s="54"/>
      <c r="E256" s="58"/>
      <c r="F256" s="58"/>
      <c r="G256" s="58"/>
      <c r="H256" s="58"/>
      <c r="I256" s="58"/>
      <c r="J256" s="58"/>
      <c r="K256" s="58"/>
      <c r="L256" s="58"/>
      <c r="M256" s="58">
        <v>3877.4</v>
      </c>
      <c r="N256" s="58">
        <v>3539.35</v>
      </c>
      <c r="O256" s="58">
        <v>6217.55</v>
      </c>
      <c r="P256" s="58">
        <v>7246.65</v>
      </c>
      <c r="Q256" s="53">
        <f t="shared" si="31"/>
        <v>20880.949999999997</v>
      </c>
      <c r="R256" s="58"/>
      <c r="S256" s="58"/>
      <c r="T256" s="58"/>
      <c r="U256" s="58"/>
      <c r="V256" s="58"/>
      <c r="W256" s="58"/>
    </row>
    <row r="257" spans="1:23" ht="12.75" customHeight="1" x14ac:dyDescent="0.2">
      <c r="A257" s="17" t="s">
        <v>142</v>
      </c>
      <c r="B257" s="13"/>
      <c r="C257" s="13"/>
      <c r="D257" s="54"/>
      <c r="E257" s="58"/>
      <c r="F257" s="58"/>
      <c r="G257" s="58"/>
      <c r="H257" s="58"/>
      <c r="I257" s="58"/>
      <c r="J257" s="58"/>
      <c r="K257" s="58"/>
      <c r="L257" s="58"/>
      <c r="M257" s="58">
        <v>7779.5</v>
      </c>
      <c r="N257" s="58">
        <v>7156.18</v>
      </c>
      <c r="O257" s="58">
        <v>2712.5</v>
      </c>
      <c r="P257" s="58">
        <v>4142.1000000000004</v>
      </c>
      <c r="Q257" s="53">
        <f t="shared" si="31"/>
        <v>21790.28</v>
      </c>
      <c r="R257" s="58"/>
      <c r="S257" s="58"/>
      <c r="T257" s="58"/>
      <c r="U257" s="58"/>
      <c r="V257" s="58"/>
      <c r="W257" s="58"/>
    </row>
    <row r="258" spans="1:23" ht="12.75" customHeight="1" x14ac:dyDescent="0.2">
      <c r="A258" s="17" t="s">
        <v>143</v>
      </c>
      <c r="B258" s="13"/>
      <c r="C258" s="13"/>
      <c r="D258" s="53"/>
      <c r="E258" s="57"/>
      <c r="F258" s="57"/>
      <c r="G258" s="57"/>
      <c r="H258" s="57"/>
      <c r="I258" s="57"/>
      <c r="J258" s="57"/>
      <c r="K258" s="57"/>
      <c r="L258" s="57"/>
      <c r="M258" s="57">
        <v>74682.7</v>
      </c>
      <c r="N258" s="57">
        <v>77864.25</v>
      </c>
      <c r="O258" s="57">
        <v>75588.899999999994</v>
      </c>
      <c r="P258" s="57">
        <v>78947.75</v>
      </c>
      <c r="Q258" s="53">
        <f t="shared" si="31"/>
        <v>307083.59999999998</v>
      </c>
      <c r="R258" s="57"/>
      <c r="S258" s="57"/>
      <c r="T258" s="57"/>
      <c r="U258" s="57"/>
      <c r="V258" s="57"/>
      <c r="W258" s="57"/>
    </row>
    <row r="259" spans="1:23" ht="12.75" customHeight="1" x14ac:dyDescent="0.2">
      <c r="A259" s="17" t="s">
        <v>144</v>
      </c>
      <c r="B259" s="13"/>
      <c r="C259" s="13"/>
      <c r="D259" s="54"/>
      <c r="E259" s="58"/>
      <c r="F259" s="58"/>
      <c r="G259" s="58"/>
      <c r="H259" s="58"/>
      <c r="I259" s="58"/>
      <c r="J259" s="58"/>
      <c r="K259" s="58"/>
      <c r="L259" s="58"/>
      <c r="M259" s="58">
        <v>2648.66</v>
      </c>
      <c r="N259" s="58">
        <v>6876</v>
      </c>
      <c r="O259" s="58">
        <v>4045.16</v>
      </c>
      <c r="P259" s="58">
        <v>4320.5</v>
      </c>
      <c r="Q259" s="53">
        <f t="shared" si="31"/>
        <v>17890.32</v>
      </c>
      <c r="R259" s="58"/>
      <c r="S259" s="58"/>
      <c r="T259" s="58"/>
      <c r="U259" s="58"/>
      <c r="V259" s="58"/>
      <c r="W259" s="58"/>
    </row>
    <row r="260" spans="1:23" ht="12.75" customHeight="1" x14ac:dyDescent="0.2">
      <c r="A260" s="17" t="s">
        <v>145</v>
      </c>
      <c r="B260" s="13"/>
      <c r="C260" s="13"/>
      <c r="D260" s="54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3">
        <f t="shared" si="31"/>
        <v>0</v>
      </c>
      <c r="R260" s="58"/>
      <c r="S260" s="58"/>
      <c r="T260" s="58"/>
      <c r="U260" s="58"/>
      <c r="V260" s="58"/>
      <c r="W260" s="58"/>
    </row>
    <row r="261" spans="1:23" ht="12.75" customHeight="1" x14ac:dyDescent="0.2">
      <c r="A261" s="17" t="s">
        <v>146</v>
      </c>
      <c r="B261" s="13"/>
      <c r="C261" s="13"/>
      <c r="D261" s="54"/>
      <c r="E261" s="58"/>
      <c r="F261" s="58"/>
      <c r="G261" s="58"/>
      <c r="H261" s="58"/>
      <c r="I261" s="58"/>
      <c r="J261" s="58"/>
      <c r="K261" s="58"/>
      <c r="L261" s="58"/>
      <c r="M261" s="58">
        <v>2978.18</v>
      </c>
      <c r="N261" s="58">
        <v>3499</v>
      </c>
      <c r="O261" s="58">
        <v>3502.4</v>
      </c>
      <c r="P261" s="58">
        <v>3576.65</v>
      </c>
      <c r="Q261" s="53">
        <f t="shared" si="31"/>
        <v>13556.23</v>
      </c>
      <c r="R261" s="58"/>
      <c r="S261" s="58"/>
      <c r="T261" s="58"/>
      <c r="U261" s="58"/>
      <c r="V261" s="58"/>
      <c r="W261" s="58"/>
    </row>
    <row r="262" spans="1:23" ht="12.75" customHeight="1" x14ac:dyDescent="0.2">
      <c r="A262" s="17" t="s">
        <v>147</v>
      </c>
      <c r="B262" s="13"/>
      <c r="C262" s="13"/>
      <c r="D262" s="53"/>
      <c r="E262" s="58"/>
      <c r="F262" s="58"/>
      <c r="G262" s="58"/>
      <c r="H262" s="58"/>
      <c r="I262" s="58"/>
      <c r="J262" s="58"/>
      <c r="K262" s="58"/>
      <c r="L262" s="58"/>
      <c r="M262" s="58">
        <v>1650</v>
      </c>
      <c r="N262" s="58">
        <v>2181.11</v>
      </c>
      <c r="O262" s="58">
        <v>1733.26</v>
      </c>
      <c r="P262" s="58">
        <v>1802.8</v>
      </c>
      <c r="Q262" s="53">
        <f t="shared" si="31"/>
        <v>7367.17</v>
      </c>
      <c r="R262" s="58"/>
      <c r="S262" s="58"/>
      <c r="T262" s="58"/>
      <c r="U262" s="58"/>
      <c r="V262" s="58"/>
      <c r="W262" s="58"/>
    </row>
    <row r="263" spans="1:23" ht="12.75" customHeight="1" x14ac:dyDescent="0.2">
      <c r="A263" s="17" t="s">
        <v>148</v>
      </c>
      <c r="B263" s="13"/>
      <c r="C263" s="13"/>
      <c r="D263" s="53"/>
      <c r="E263" s="57"/>
      <c r="F263" s="57"/>
      <c r="G263" s="57"/>
      <c r="H263" s="57"/>
      <c r="I263" s="57"/>
      <c r="J263" s="57"/>
      <c r="K263" s="57"/>
      <c r="L263" s="57"/>
      <c r="M263" s="57">
        <v>584.54999999999995</v>
      </c>
      <c r="N263" s="57">
        <v>432.44</v>
      </c>
      <c r="O263" s="57">
        <v>18.5</v>
      </c>
      <c r="P263" s="57">
        <v>115.38</v>
      </c>
      <c r="Q263" s="53">
        <f t="shared" si="31"/>
        <v>1150.8699999999999</v>
      </c>
      <c r="R263" s="57"/>
      <c r="S263" s="57"/>
      <c r="T263" s="57"/>
      <c r="U263" s="57"/>
      <c r="V263" s="57"/>
      <c r="W263" s="57"/>
    </row>
    <row r="264" spans="1:23" ht="12.75" customHeight="1" x14ac:dyDescent="0.2">
      <c r="A264" s="17" t="s">
        <v>149</v>
      </c>
      <c r="B264" s="13"/>
      <c r="C264" s="13"/>
      <c r="D264" s="53"/>
      <c r="E264" s="58"/>
      <c r="F264" s="58"/>
      <c r="G264" s="58"/>
      <c r="H264" s="58"/>
      <c r="I264" s="58"/>
      <c r="J264" s="58"/>
      <c r="K264" s="58"/>
      <c r="L264" s="58"/>
      <c r="M264" s="58">
        <v>2195.5500000000002</v>
      </c>
      <c r="N264" s="58">
        <v>1489.89</v>
      </c>
      <c r="O264" s="58">
        <v>1432.88</v>
      </c>
      <c r="P264" s="58">
        <v>1303.31</v>
      </c>
      <c r="Q264" s="53">
        <f t="shared" si="31"/>
        <v>6421.630000000001</v>
      </c>
      <c r="R264" s="58"/>
      <c r="S264" s="58"/>
      <c r="T264" s="58"/>
      <c r="U264" s="58"/>
      <c r="V264" s="58"/>
      <c r="W264" s="58"/>
    </row>
    <row r="265" spans="1:23" ht="12.75" customHeight="1" x14ac:dyDescent="0.2">
      <c r="A265" s="17" t="s">
        <v>150</v>
      </c>
      <c r="B265" s="13"/>
      <c r="C265" s="13"/>
      <c r="D265" s="53"/>
      <c r="E265" s="58"/>
      <c r="F265" s="58"/>
      <c r="G265" s="58"/>
      <c r="H265" s="58"/>
      <c r="I265" s="58"/>
      <c r="J265" s="58"/>
      <c r="K265" s="58"/>
      <c r="L265" s="58"/>
      <c r="M265" s="58">
        <v>3139.05</v>
      </c>
      <c r="N265" s="58">
        <v>3371.55</v>
      </c>
      <c r="O265" s="58">
        <v>3371.55</v>
      </c>
      <c r="P265" s="58">
        <v>3139.05</v>
      </c>
      <c r="Q265" s="53">
        <f t="shared" si="31"/>
        <v>13021.2</v>
      </c>
      <c r="R265" s="58"/>
      <c r="S265" s="58"/>
      <c r="T265" s="58"/>
      <c r="U265" s="58"/>
      <c r="V265" s="58"/>
      <c r="W265" s="58"/>
    </row>
    <row r="266" spans="1:23" ht="12.75" customHeight="1" x14ac:dyDescent="0.2">
      <c r="A266" s="17" t="s">
        <v>151</v>
      </c>
      <c r="B266" s="13"/>
      <c r="C266" s="13"/>
      <c r="D266" s="53"/>
      <c r="E266" s="58"/>
      <c r="F266" s="58"/>
      <c r="G266" s="58"/>
      <c r="H266" s="58"/>
      <c r="I266" s="58"/>
      <c r="J266" s="58"/>
      <c r="K266" s="58"/>
      <c r="L266" s="58"/>
      <c r="M266" s="58">
        <v>8515.25</v>
      </c>
      <c r="N266" s="58">
        <v>9253.75</v>
      </c>
      <c r="O266" s="58">
        <v>6798.9</v>
      </c>
      <c r="P266" s="58">
        <v>6272.42</v>
      </c>
      <c r="Q266" s="53">
        <f t="shared" si="31"/>
        <v>30840.32</v>
      </c>
      <c r="R266" s="58"/>
      <c r="S266" s="58"/>
      <c r="T266" s="58"/>
      <c r="U266" s="58"/>
      <c r="V266" s="58"/>
      <c r="W266" s="58"/>
    </row>
    <row r="267" spans="1:23" ht="12.75" customHeight="1" x14ac:dyDescent="0.2">
      <c r="A267" s="17" t="s">
        <v>152</v>
      </c>
      <c r="B267" s="13"/>
      <c r="C267" s="13"/>
      <c r="D267" s="54"/>
      <c r="E267" s="58"/>
      <c r="F267" s="58"/>
      <c r="G267" s="58"/>
      <c r="H267" s="58"/>
      <c r="I267" s="58"/>
      <c r="J267" s="58"/>
      <c r="K267" s="58"/>
      <c r="L267" s="58"/>
      <c r="M267" s="58">
        <v>7869.26</v>
      </c>
      <c r="N267" s="58">
        <v>11409.3</v>
      </c>
      <c r="O267" s="58">
        <v>9194.08</v>
      </c>
      <c r="P267" s="58">
        <v>15068.83</v>
      </c>
      <c r="Q267" s="53">
        <f t="shared" si="31"/>
        <v>43541.47</v>
      </c>
      <c r="R267" s="58"/>
      <c r="S267" s="58"/>
      <c r="T267" s="58"/>
      <c r="U267" s="58"/>
      <c r="V267" s="58"/>
      <c r="W267" s="58"/>
    </row>
    <row r="268" spans="1:23" ht="12.75" customHeight="1" x14ac:dyDescent="0.2">
      <c r="A268" s="17"/>
      <c r="B268" s="13"/>
      <c r="C268" s="13"/>
      <c r="D268" s="53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3"/>
      <c r="R268" s="58"/>
      <c r="S268" s="58"/>
      <c r="T268" s="58"/>
      <c r="U268" s="58"/>
      <c r="V268" s="58"/>
      <c r="W268" s="58"/>
    </row>
    <row r="269" spans="1:23" ht="12.75" customHeight="1" x14ac:dyDescent="0.2">
      <c r="A269" s="17" t="s">
        <v>153</v>
      </c>
      <c r="B269" s="13"/>
      <c r="C269" s="13"/>
      <c r="D269" s="56">
        <f t="shared" ref="D269:P269" si="32">SUM(D254:D267)</f>
        <v>0</v>
      </c>
      <c r="E269" s="59">
        <f t="shared" si="32"/>
        <v>0</v>
      </c>
      <c r="F269" s="59">
        <f t="shared" si="32"/>
        <v>0</v>
      </c>
      <c r="G269" s="59">
        <f t="shared" si="32"/>
        <v>0</v>
      </c>
      <c r="H269" s="59">
        <f t="shared" si="32"/>
        <v>0</v>
      </c>
      <c r="I269" s="59">
        <f t="shared" si="32"/>
        <v>0</v>
      </c>
      <c r="J269" s="59">
        <f t="shared" si="32"/>
        <v>0</v>
      </c>
      <c r="K269" s="59">
        <f t="shared" si="32"/>
        <v>0</v>
      </c>
      <c r="L269" s="59">
        <f t="shared" si="32"/>
        <v>0</v>
      </c>
      <c r="M269" s="59">
        <f t="shared" si="32"/>
        <v>184060.71999999994</v>
      </c>
      <c r="N269" s="59">
        <f t="shared" si="32"/>
        <v>202013.37</v>
      </c>
      <c r="O269" s="59">
        <f t="shared" si="32"/>
        <v>176701.61999999997</v>
      </c>
      <c r="P269" s="59">
        <f t="shared" si="32"/>
        <v>195038.87999999998</v>
      </c>
      <c r="Q269" s="55">
        <f>SUM(E269:P269)</f>
        <v>757814.59</v>
      </c>
      <c r="R269" s="59">
        <f t="shared" ref="R269:W269" si="33">SUM(R254:R267)</f>
        <v>0</v>
      </c>
      <c r="S269" s="59">
        <f t="shared" si="33"/>
        <v>0</v>
      </c>
      <c r="T269" s="59">
        <f t="shared" si="33"/>
        <v>0</v>
      </c>
      <c r="U269" s="59">
        <f t="shared" si="33"/>
        <v>0</v>
      </c>
      <c r="V269" s="59">
        <f t="shared" si="33"/>
        <v>0</v>
      </c>
      <c r="W269" s="59">
        <f t="shared" si="33"/>
        <v>0</v>
      </c>
    </row>
    <row r="270" spans="1:23" ht="12.75" customHeight="1" x14ac:dyDescent="0.2">
      <c r="A270" s="17"/>
      <c r="B270" s="13"/>
      <c r="C270" s="13"/>
      <c r="D270" s="53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3"/>
      <c r="R270" s="57"/>
      <c r="S270" s="57"/>
      <c r="T270" s="57"/>
      <c r="U270" s="57"/>
      <c r="V270" s="57"/>
      <c r="W270" s="57"/>
    </row>
    <row r="271" spans="1:23" ht="12.75" customHeight="1" x14ac:dyDescent="0.2">
      <c r="A271" s="17" t="s">
        <v>154</v>
      </c>
      <c r="B271" s="13"/>
      <c r="C271" s="13"/>
      <c r="D271" s="53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3">
        <f>SUM(E271:P271)</f>
        <v>0</v>
      </c>
      <c r="R271" s="58"/>
      <c r="S271" s="58"/>
      <c r="T271" s="58"/>
      <c r="U271" s="58"/>
      <c r="V271" s="58"/>
      <c r="W271" s="58"/>
    </row>
    <row r="272" spans="1:23" ht="12.75" customHeight="1" x14ac:dyDescent="0.2">
      <c r="A272" s="17"/>
      <c r="B272" s="13"/>
      <c r="C272" s="13"/>
      <c r="D272" s="53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3"/>
      <c r="R272" s="57"/>
      <c r="S272" s="57"/>
      <c r="T272" s="57"/>
      <c r="U272" s="57"/>
      <c r="V272" s="57"/>
      <c r="W272" s="57"/>
    </row>
    <row r="273" spans="1:23" ht="12.75" customHeight="1" x14ac:dyDescent="0.2">
      <c r="A273" s="35" t="s">
        <v>155</v>
      </c>
      <c r="B273" s="36"/>
      <c r="C273" s="36"/>
      <c r="D273" s="56">
        <f>SUM(D269)</f>
        <v>0</v>
      </c>
      <c r="E273" s="59">
        <f t="shared" ref="E273:P273" si="34">E269+E271</f>
        <v>0</v>
      </c>
      <c r="F273" s="59">
        <f t="shared" si="34"/>
        <v>0</v>
      </c>
      <c r="G273" s="59">
        <f t="shared" si="34"/>
        <v>0</v>
      </c>
      <c r="H273" s="59">
        <f t="shared" si="34"/>
        <v>0</v>
      </c>
      <c r="I273" s="59">
        <f t="shared" si="34"/>
        <v>0</v>
      </c>
      <c r="J273" s="59">
        <f t="shared" si="34"/>
        <v>0</v>
      </c>
      <c r="K273" s="59">
        <f t="shared" si="34"/>
        <v>0</v>
      </c>
      <c r="L273" s="59">
        <f t="shared" si="34"/>
        <v>0</v>
      </c>
      <c r="M273" s="59">
        <f t="shared" si="34"/>
        <v>184060.71999999994</v>
      </c>
      <c r="N273" s="59">
        <f t="shared" si="34"/>
        <v>202013.37</v>
      </c>
      <c r="O273" s="59">
        <f t="shared" si="34"/>
        <v>176701.61999999997</v>
      </c>
      <c r="P273" s="59">
        <f t="shared" si="34"/>
        <v>195038.87999999998</v>
      </c>
      <c r="Q273" s="55">
        <f>SUM(E273:P273)</f>
        <v>757814.59</v>
      </c>
      <c r="R273" s="59">
        <f t="shared" ref="R273:W273" si="35">R269+R271</f>
        <v>0</v>
      </c>
      <c r="S273" s="59">
        <f t="shared" si="35"/>
        <v>0</v>
      </c>
      <c r="T273" s="59">
        <f t="shared" si="35"/>
        <v>0</v>
      </c>
      <c r="U273" s="59">
        <f t="shared" si="35"/>
        <v>0</v>
      </c>
      <c r="V273" s="59">
        <f t="shared" si="35"/>
        <v>0</v>
      </c>
      <c r="W273" s="59">
        <f t="shared" si="35"/>
        <v>0</v>
      </c>
    </row>
    <row r="274" spans="1:23" ht="12.75" customHeight="1" x14ac:dyDescent="0.2"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0"/>
    </row>
    <row r="275" spans="1:23" ht="12.75" customHeight="1" x14ac:dyDescent="0.2">
      <c r="A275" s="2" t="s">
        <v>156</v>
      </c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4" t="s">
        <v>5</v>
      </c>
    </row>
    <row r="276" spans="1:23" ht="12.75" customHeight="1" x14ac:dyDescent="0.2"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" t="str">
        <f>Q5</f>
        <v xml:space="preserve"> </v>
      </c>
    </row>
    <row r="277" spans="1:23" ht="12.75" customHeight="1" x14ac:dyDescent="0.2">
      <c r="A277" s="7"/>
      <c r="B277" s="8"/>
      <c r="C277" s="8"/>
      <c r="D277" s="62" t="s">
        <v>7</v>
      </c>
      <c r="E277" s="464" t="s">
        <v>8</v>
      </c>
      <c r="F277" s="465"/>
      <c r="G277" s="465"/>
      <c r="H277" s="465"/>
      <c r="I277" s="465"/>
      <c r="J277" s="465"/>
      <c r="K277" s="465"/>
      <c r="L277" s="465"/>
      <c r="M277" s="465"/>
      <c r="N277" s="465"/>
      <c r="O277" s="465"/>
      <c r="P277" s="465"/>
      <c r="Q277" s="465"/>
      <c r="R277" s="465"/>
      <c r="S277" s="465"/>
      <c r="T277" s="465"/>
      <c r="U277" s="465"/>
      <c r="V277" s="465"/>
      <c r="W277" s="466"/>
    </row>
    <row r="278" spans="1:23" ht="12.75" customHeight="1" x14ac:dyDescent="0.2">
      <c r="A278" s="12" t="s">
        <v>157</v>
      </c>
      <c r="B278" s="13"/>
      <c r="C278" s="13"/>
      <c r="D278" s="63"/>
      <c r="E278" s="64" t="s">
        <v>10</v>
      </c>
      <c r="F278" s="64" t="s">
        <v>11</v>
      </c>
      <c r="G278" s="64" t="s">
        <v>12</v>
      </c>
      <c r="H278" s="64" t="s">
        <v>13</v>
      </c>
      <c r="I278" s="64" t="s">
        <v>14</v>
      </c>
      <c r="J278" s="64" t="s">
        <v>51</v>
      </c>
      <c r="K278" s="64" t="s">
        <v>16</v>
      </c>
      <c r="L278" s="64" t="s">
        <v>17</v>
      </c>
      <c r="M278" s="64" t="s">
        <v>18</v>
      </c>
      <c r="N278" s="64" t="s">
        <v>19</v>
      </c>
      <c r="O278" s="64" t="s">
        <v>20</v>
      </c>
      <c r="P278" s="64" t="s">
        <v>21</v>
      </c>
      <c r="Q278" s="65" t="s">
        <v>22</v>
      </c>
      <c r="R278" s="64" t="s">
        <v>16</v>
      </c>
      <c r="S278" s="64" t="s">
        <v>17</v>
      </c>
      <c r="T278" s="64" t="s">
        <v>18</v>
      </c>
      <c r="U278" s="64" t="s">
        <v>24</v>
      </c>
      <c r="V278" s="64" t="s">
        <v>25</v>
      </c>
      <c r="W278" s="64" t="s">
        <v>26</v>
      </c>
    </row>
    <row r="279" spans="1:23" ht="12.75" customHeight="1" x14ac:dyDescent="0.2">
      <c r="A279" s="17"/>
      <c r="B279" s="13"/>
      <c r="C279" s="13"/>
      <c r="D279" s="66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6"/>
      <c r="R279" s="67"/>
      <c r="S279" s="67"/>
      <c r="T279" s="67"/>
      <c r="U279" s="67"/>
      <c r="V279" s="67"/>
      <c r="W279" s="67"/>
    </row>
    <row r="280" spans="1:23" ht="12.75" customHeight="1" x14ac:dyDescent="0.2">
      <c r="A280" s="17" t="s">
        <v>158</v>
      </c>
      <c r="B280" s="13"/>
      <c r="C280" s="13"/>
      <c r="D280" s="54"/>
      <c r="E280" s="58"/>
      <c r="F280" s="58"/>
      <c r="G280" s="58"/>
      <c r="H280" s="58"/>
      <c r="I280" s="58"/>
      <c r="J280" s="58"/>
      <c r="K280" s="58"/>
      <c r="L280" s="58"/>
      <c r="M280" s="58">
        <v>1231.8800000000001</v>
      </c>
      <c r="N280" s="58">
        <v>1395.25</v>
      </c>
      <c r="O280" s="58">
        <v>897.05</v>
      </c>
      <c r="P280" s="58">
        <v>1721.46</v>
      </c>
      <c r="Q280" s="54">
        <f t="shared" ref="Q280:Q287" si="36">SUM(E280:P280)</f>
        <v>5245.64</v>
      </c>
      <c r="R280" s="58"/>
      <c r="S280" s="58"/>
      <c r="T280" s="58"/>
      <c r="U280" s="58"/>
      <c r="V280" s="58"/>
      <c r="W280" s="58"/>
    </row>
    <row r="281" spans="1:23" ht="12.75" customHeight="1" x14ac:dyDescent="0.2">
      <c r="A281" s="17" t="s">
        <v>159</v>
      </c>
      <c r="B281" s="13"/>
      <c r="C281" s="13"/>
      <c r="D281" s="54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4">
        <f t="shared" si="36"/>
        <v>0</v>
      </c>
      <c r="R281" s="58"/>
      <c r="S281" s="58"/>
      <c r="T281" s="58"/>
      <c r="U281" s="58"/>
      <c r="V281" s="58"/>
      <c r="W281" s="58"/>
    </row>
    <row r="282" spans="1:23" ht="12.75" customHeight="1" x14ac:dyDescent="0.2">
      <c r="A282" s="17" t="s">
        <v>160</v>
      </c>
      <c r="B282" s="13"/>
      <c r="C282" s="13"/>
      <c r="D282" s="53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4">
        <f t="shared" si="36"/>
        <v>0</v>
      </c>
      <c r="R282" s="58"/>
      <c r="S282" s="58"/>
      <c r="T282" s="58"/>
      <c r="U282" s="58"/>
      <c r="V282" s="58"/>
      <c r="W282" s="58"/>
    </row>
    <row r="283" spans="1:23" ht="12.75" customHeight="1" x14ac:dyDescent="0.2">
      <c r="A283" s="17" t="s">
        <v>161</v>
      </c>
      <c r="B283" s="13"/>
      <c r="C283" s="13"/>
      <c r="D283" s="54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4">
        <f t="shared" si="36"/>
        <v>0</v>
      </c>
      <c r="R283" s="58"/>
      <c r="S283" s="58"/>
      <c r="T283" s="58"/>
      <c r="U283" s="58"/>
      <c r="V283" s="58"/>
      <c r="W283" s="58"/>
    </row>
    <row r="284" spans="1:23" ht="12.75" customHeight="1" x14ac:dyDescent="0.2">
      <c r="A284" s="17" t="s">
        <v>162</v>
      </c>
      <c r="B284" s="13"/>
      <c r="C284" s="13"/>
      <c r="D284" s="53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4">
        <f t="shared" si="36"/>
        <v>0</v>
      </c>
      <c r="R284" s="58"/>
      <c r="S284" s="58"/>
      <c r="T284" s="58"/>
      <c r="U284" s="58"/>
      <c r="V284" s="58"/>
      <c r="W284" s="58"/>
    </row>
    <row r="285" spans="1:23" ht="12.75" customHeight="1" x14ac:dyDescent="0.2">
      <c r="A285" s="17" t="s">
        <v>163</v>
      </c>
      <c r="B285" s="13"/>
      <c r="C285" s="13"/>
      <c r="D285" s="53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4">
        <f t="shared" si="36"/>
        <v>0</v>
      </c>
      <c r="R285" s="58"/>
      <c r="S285" s="58"/>
      <c r="T285" s="58"/>
      <c r="U285" s="58"/>
      <c r="V285" s="58"/>
      <c r="W285" s="58"/>
    </row>
    <row r="286" spans="1:23" ht="12.75" customHeight="1" x14ac:dyDescent="0.2">
      <c r="A286" s="17"/>
      <c r="B286" s="13"/>
      <c r="C286" s="13"/>
      <c r="D286" s="53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4">
        <f t="shared" si="36"/>
        <v>0</v>
      </c>
      <c r="R286" s="58"/>
      <c r="S286" s="58"/>
      <c r="T286" s="58"/>
      <c r="U286" s="58"/>
      <c r="V286" s="58"/>
      <c r="W286" s="58"/>
    </row>
    <row r="287" spans="1:23" ht="12.75" customHeight="1" x14ac:dyDescent="0.2">
      <c r="A287" s="17" t="s">
        <v>164</v>
      </c>
      <c r="B287" s="13"/>
      <c r="C287" s="13"/>
      <c r="D287" s="56">
        <f t="shared" ref="D287:P287" si="37">SUM(D280:D285)</f>
        <v>0</v>
      </c>
      <c r="E287" s="59">
        <f t="shared" si="37"/>
        <v>0</v>
      </c>
      <c r="F287" s="59">
        <f t="shared" si="37"/>
        <v>0</v>
      </c>
      <c r="G287" s="59">
        <f t="shared" si="37"/>
        <v>0</v>
      </c>
      <c r="H287" s="59">
        <f t="shared" si="37"/>
        <v>0</v>
      </c>
      <c r="I287" s="59">
        <f t="shared" si="37"/>
        <v>0</v>
      </c>
      <c r="J287" s="59">
        <f t="shared" si="37"/>
        <v>0</v>
      </c>
      <c r="K287" s="59">
        <f t="shared" si="37"/>
        <v>0</v>
      </c>
      <c r="L287" s="59">
        <f t="shared" si="37"/>
        <v>0</v>
      </c>
      <c r="M287" s="59">
        <f t="shared" si="37"/>
        <v>1231.8800000000001</v>
      </c>
      <c r="N287" s="59">
        <f t="shared" si="37"/>
        <v>1395.25</v>
      </c>
      <c r="O287" s="59">
        <f t="shared" si="37"/>
        <v>897.05</v>
      </c>
      <c r="P287" s="59">
        <f t="shared" si="37"/>
        <v>1721.46</v>
      </c>
      <c r="Q287" s="56">
        <f t="shared" si="36"/>
        <v>5245.64</v>
      </c>
      <c r="R287" s="59">
        <f t="shared" ref="R287:W287" si="38">SUM(R280:R285)</f>
        <v>0</v>
      </c>
      <c r="S287" s="59">
        <f t="shared" si="38"/>
        <v>0</v>
      </c>
      <c r="T287" s="59">
        <f t="shared" si="38"/>
        <v>0</v>
      </c>
      <c r="U287" s="59">
        <f t="shared" si="38"/>
        <v>0</v>
      </c>
      <c r="V287" s="59">
        <f t="shared" si="38"/>
        <v>0</v>
      </c>
      <c r="W287" s="59">
        <f t="shared" si="38"/>
        <v>0</v>
      </c>
    </row>
    <row r="288" spans="1:23" ht="12.75" customHeight="1" x14ac:dyDescent="0.2">
      <c r="A288" s="17"/>
      <c r="B288" s="13"/>
      <c r="C288" s="13"/>
      <c r="D288" s="53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3"/>
      <c r="R288" s="58"/>
      <c r="S288" s="58"/>
      <c r="T288" s="58"/>
      <c r="U288" s="58"/>
      <c r="V288" s="58"/>
      <c r="W288" s="58"/>
    </row>
    <row r="289" spans="1:23" ht="12.75" customHeight="1" x14ac:dyDescent="0.2">
      <c r="A289" s="17" t="s">
        <v>165</v>
      </c>
      <c r="B289" s="13"/>
      <c r="C289" s="13"/>
      <c r="D289" s="56">
        <f>SUM(D269+D287)</f>
        <v>0</v>
      </c>
      <c r="E289" s="59">
        <f t="shared" ref="E289:P289" si="39">SUM(E273+E287)</f>
        <v>0</v>
      </c>
      <c r="F289" s="59">
        <f t="shared" si="39"/>
        <v>0</v>
      </c>
      <c r="G289" s="59">
        <f t="shared" si="39"/>
        <v>0</v>
      </c>
      <c r="H289" s="59">
        <f t="shared" si="39"/>
        <v>0</v>
      </c>
      <c r="I289" s="59">
        <f t="shared" si="39"/>
        <v>0</v>
      </c>
      <c r="J289" s="59">
        <f t="shared" si="39"/>
        <v>0</v>
      </c>
      <c r="K289" s="59">
        <f t="shared" si="39"/>
        <v>0</v>
      </c>
      <c r="L289" s="59">
        <f t="shared" si="39"/>
        <v>0</v>
      </c>
      <c r="M289" s="59">
        <f t="shared" si="39"/>
        <v>185292.59999999995</v>
      </c>
      <c r="N289" s="59">
        <f t="shared" si="39"/>
        <v>203408.62</v>
      </c>
      <c r="O289" s="59">
        <f t="shared" si="39"/>
        <v>177598.66999999995</v>
      </c>
      <c r="P289" s="59">
        <f t="shared" si="39"/>
        <v>196760.33999999997</v>
      </c>
      <c r="Q289" s="56">
        <f>SUM(E289:P289)</f>
        <v>763060.22999999986</v>
      </c>
      <c r="R289" s="59">
        <f t="shared" ref="R289:W289" si="40">SUM(R273+R287)</f>
        <v>0</v>
      </c>
      <c r="S289" s="59">
        <f t="shared" si="40"/>
        <v>0</v>
      </c>
      <c r="T289" s="59">
        <f t="shared" si="40"/>
        <v>0</v>
      </c>
      <c r="U289" s="59">
        <f t="shared" si="40"/>
        <v>0</v>
      </c>
      <c r="V289" s="59">
        <f t="shared" si="40"/>
        <v>0</v>
      </c>
      <c r="W289" s="59">
        <f t="shared" si="40"/>
        <v>0</v>
      </c>
    </row>
    <row r="290" spans="1:23" ht="12.75" customHeight="1" x14ac:dyDescent="0.2">
      <c r="A290" s="17"/>
      <c r="B290" s="13"/>
      <c r="C290" s="13"/>
      <c r="D290" s="53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3"/>
      <c r="R290" s="58"/>
      <c r="S290" s="58"/>
      <c r="T290" s="58"/>
      <c r="U290" s="58"/>
      <c r="V290" s="58"/>
      <c r="W290" s="58"/>
    </row>
    <row r="291" spans="1:23" ht="12.75" customHeight="1" x14ac:dyDescent="0.2">
      <c r="A291" s="17" t="s">
        <v>166</v>
      </c>
      <c r="B291" s="13"/>
      <c r="C291" s="13"/>
      <c r="D291" s="56">
        <f t="shared" ref="D291:P291" si="41">SUM(D237-D269)</f>
        <v>0</v>
      </c>
      <c r="E291" s="56">
        <f t="shared" si="41"/>
        <v>0</v>
      </c>
      <c r="F291" s="56">
        <f t="shared" si="41"/>
        <v>0</v>
      </c>
      <c r="G291" s="56">
        <f t="shared" si="41"/>
        <v>0</v>
      </c>
      <c r="H291" s="56">
        <f t="shared" si="41"/>
        <v>0</v>
      </c>
      <c r="I291" s="56">
        <f t="shared" si="41"/>
        <v>0</v>
      </c>
      <c r="J291" s="56">
        <f t="shared" si="41"/>
        <v>0</v>
      </c>
      <c r="K291" s="56">
        <f t="shared" si="41"/>
        <v>0</v>
      </c>
      <c r="L291" s="56">
        <f t="shared" si="41"/>
        <v>0</v>
      </c>
      <c r="M291" s="56">
        <f t="shared" si="41"/>
        <v>-8338.6799999999348</v>
      </c>
      <c r="N291" s="56">
        <f t="shared" si="41"/>
        <v>-2307.7299999999814</v>
      </c>
      <c r="O291" s="56">
        <f t="shared" si="41"/>
        <v>22989.010000000038</v>
      </c>
      <c r="P291" s="56">
        <f t="shared" si="41"/>
        <v>25230.520000000019</v>
      </c>
      <c r="Q291" s="56">
        <f>SUM(E291:P291)</f>
        <v>37573.120000000141</v>
      </c>
      <c r="R291" s="56">
        <f t="shared" ref="R291:W291" si="42">SUM(R237-R269)</f>
        <v>0</v>
      </c>
      <c r="S291" s="56">
        <f t="shared" si="42"/>
        <v>0</v>
      </c>
      <c r="T291" s="56">
        <f t="shared" si="42"/>
        <v>0</v>
      </c>
      <c r="U291" s="56">
        <f t="shared" si="42"/>
        <v>0</v>
      </c>
      <c r="V291" s="56">
        <f t="shared" si="42"/>
        <v>0</v>
      </c>
      <c r="W291" s="56">
        <f t="shared" si="42"/>
        <v>0</v>
      </c>
    </row>
    <row r="292" spans="1:23" ht="12.75" customHeight="1" x14ac:dyDescent="0.2">
      <c r="A292" s="17"/>
      <c r="B292" s="13"/>
      <c r="C292" s="13"/>
      <c r="D292" s="53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3"/>
      <c r="R292" s="54"/>
      <c r="S292" s="54"/>
      <c r="T292" s="54"/>
      <c r="U292" s="54"/>
      <c r="V292" s="54"/>
      <c r="W292" s="54"/>
    </row>
    <row r="293" spans="1:23" ht="12.75" customHeight="1" x14ac:dyDescent="0.2">
      <c r="A293" s="17" t="s">
        <v>167</v>
      </c>
      <c r="B293" s="13"/>
      <c r="C293" s="13"/>
      <c r="D293" s="56">
        <f t="shared" ref="D293:P293" si="43">SUM(D237-D273)</f>
        <v>0</v>
      </c>
      <c r="E293" s="56">
        <f t="shared" si="43"/>
        <v>0</v>
      </c>
      <c r="F293" s="56">
        <f t="shared" si="43"/>
        <v>0</v>
      </c>
      <c r="G293" s="56">
        <f t="shared" si="43"/>
        <v>0</v>
      </c>
      <c r="H293" s="56">
        <f t="shared" si="43"/>
        <v>0</v>
      </c>
      <c r="I293" s="56">
        <f t="shared" si="43"/>
        <v>0</v>
      </c>
      <c r="J293" s="56">
        <f t="shared" si="43"/>
        <v>0</v>
      </c>
      <c r="K293" s="56">
        <f t="shared" si="43"/>
        <v>0</v>
      </c>
      <c r="L293" s="56">
        <f t="shared" si="43"/>
        <v>0</v>
      </c>
      <c r="M293" s="56">
        <f t="shared" si="43"/>
        <v>-8338.6799999999348</v>
      </c>
      <c r="N293" s="56">
        <f t="shared" si="43"/>
        <v>-2307.7299999999814</v>
      </c>
      <c r="O293" s="56">
        <f t="shared" si="43"/>
        <v>22989.010000000038</v>
      </c>
      <c r="P293" s="56">
        <f t="shared" si="43"/>
        <v>25230.520000000019</v>
      </c>
      <c r="Q293" s="56">
        <f>SUM(E293:P293)</f>
        <v>37573.120000000141</v>
      </c>
      <c r="R293" s="56">
        <f t="shared" ref="R293:W293" si="44">SUM(R237-R273)</f>
        <v>0</v>
      </c>
      <c r="S293" s="56">
        <f t="shared" si="44"/>
        <v>0</v>
      </c>
      <c r="T293" s="56">
        <f t="shared" si="44"/>
        <v>0</v>
      </c>
      <c r="U293" s="56">
        <f t="shared" si="44"/>
        <v>0</v>
      </c>
      <c r="V293" s="56">
        <f t="shared" si="44"/>
        <v>0</v>
      </c>
      <c r="W293" s="56">
        <f t="shared" si="44"/>
        <v>0</v>
      </c>
    </row>
    <row r="294" spans="1:23" ht="12.75" customHeight="1" x14ac:dyDescent="0.2">
      <c r="A294" s="17"/>
      <c r="B294" s="13"/>
      <c r="C294" s="13"/>
      <c r="D294" s="53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3"/>
      <c r="R294" s="54"/>
      <c r="S294" s="54"/>
      <c r="T294" s="54"/>
      <c r="U294" s="54"/>
      <c r="V294" s="54"/>
      <c r="W294" s="54"/>
    </row>
    <row r="295" spans="1:23" ht="12.75" customHeight="1" x14ac:dyDescent="0.2">
      <c r="A295" s="17" t="s">
        <v>168</v>
      </c>
      <c r="B295" s="13"/>
      <c r="C295" s="13"/>
      <c r="D295" s="56">
        <f t="shared" ref="D295:P295" si="45">SUM(D248-D287)</f>
        <v>0</v>
      </c>
      <c r="E295" s="56">
        <f t="shared" si="45"/>
        <v>0</v>
      </c>
      <c r="F295" s="56">
        <f t="shared" si="45"/>
        <v>0</v>
      </c>
      <c r="G295" s="56">
        <f t="shared" si="45"/>
        <v>0</v>
      </c>
      <c r="H295" s="56">
        <f t="shared" si="45"/>
        <v>0</v>
      </c>
      <c r="I295" s="56">
        <f t="shared" si="45"/>
        <v>0</v>
      </c>
      <c r="J295" s="56">
        <f t="shared" si="45"/>
        <v>0</v>
      </c>
      <c r="K295" s="56">
        <f t="shared" si="45"/>
        <v>0</v>
      </c>
      <c r="L295" s="56">
        <f t="shared" si="45"/>
        <v>0</v>
      </c>
      <c r="M295" s="56">
        <f t="shared" si="45"/>
        <v>-1231.8800000000001</v>
      </c>
      <c r="N295" s="56">
        <f t="shared" si="45"/>
        <v>-1395.25</v>
      </c>
      <c r="O295" s="56">
        <f t="shared" si="45"/>
        <v>-897.05</v>
      </c>
      <c r="P295" s="56">
        <f t="shared" si="45"/>
        <v>-1721.46</v>
      </c>
      <c r="Q295" s="56">
        <f>SUM(E295:P295)</f>
        <v>-5245.64</v>
      </c>
      <c r="R295" s="56">
        <f t="shared" ref="R295:W295" si="46">SUM(R248-R287)</f>
        <v>0</v>
      </c>
      <c r="S295" s="56">
        <f t="shared" si="46"/>
        <v>0</v>
      </c>
      <c r="T295" s="56">
        <f t="shared" si="46"/>
        <v>0</v>
      </c>
      <c r="U295" s="56">
        <f t="shared" si="46"/>
        <v>0</v>
      </c>
      <c r="V295" s="56">
        <f t="shared" si="46"/>
        <v>0</v>
      </c>
      <c r="W295" s="56">
        <f t="shared" si="46"/>
        <v>0</v>
      </c>
    </row>
    <row r="296" spans="1:23" ht="12.75" customHeight="1" x14ac:dyDescent="0.2">
      <c r="A296" s="17"/>
      <c r="B296" s="13"/>
      <c r="C296" s="13"/>
      <c r="D296" s="53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3"/>
      <c r="R296" s="54"/>
      <c r="S296" s="54"/>
      <c r="T296" s="54"/>
      <c r="U296" s="54"/>
      <c r="V296" s="54"/>
      <c r="W296" s="54"/>
    </row>
    <row r="297" spans="1:23" ht="12.75" customHeight="1" x14ac:dyDescent="0.2">
      <c r="A297" s="17" t="s">
        <v>169</v>
      </c>
      <c r="B297" s="13"/>
      <c r="C297" s="13"/>
      <c r="D297" s="56">
        <f t="shared" ref="D297:P297" si="47">SUM(D250-D289)</f>
        <v>0</v>
      </c>
      <c r="E297" s="56">
        <f t="shared" si="47"/>
        <v>0</v>
      </c>
      <c r="F297" s="56">
        <f t="shared" si="47"/>
        <v>0</v>
      </c>
      <c r="G297" s="56">
        <f t="shared" si="47"/>
        <v>0</v>
      </c>
      <c r="H297" s="56">
        <f t="shared" si="47"/>
        <v>0</v>
      </c>
      <c r="I297" s="56">
        <f t="shared" si="47"/>
        <v>0</v>
      </c>
      <c r="J297" s="56">
        <f t="shared" si="47"/>
        <v>0</v>
      </c>
      <c r="K297" s="56">
        <f t="shared" si="47"/>
        <v>0</v>
      </c>
      <c r="L297" s="56">
        <f t="shared" si="47"/>
        <v>0</v>
      </c>
      <c r="M297" s="56">
        <f t="shared" si="47"/>
        <v>-9570.5599999999395</v>
      </c>
      <c r="N297" s="56">
        <f t="shared" si="47"/>
        <v>-3702.9799999999814</v>
      </c>
      <c r="O297" s="56">
        <f t="shared" si="47"/>
        <v>22091.96000000005</v>
      </c>
      <c r="P297" s="56">
        <f t="shared" si="47"/>
        <v>23509.060000000027</v>
      </c>
      <c r="Q297" s="56">
        <f>SUM(E297:P297)</f>
        <v>32327.480000000156</v>
      </c>
      <c r="R297" s="56">
        <f t="shared" ref="R297:W297" si="48">SUM(R250-R289)</f>
        <v>0</v>
      </c>
      <c r="S297" s="56">
        <f t="shared" si="48"/>
        <v>0</v>
      </c>
      <c r="T297" s="56">
        <f t="shared" si="48"/>
        <v>0</v>
      </c>
      <c r="U297" s="56">
        <f t="shared" si="48"/>
        <v>0</v>
      </c>
      <c r="V297" s="56">
        <f t="shared" si="48"/>
        <v>0</v>
      </c>
      <c r="W297" s="56">
        <f t="shared" si="48"/>
        <v>0</v>
      </c>
    </row>
    <row r="298" spans="1:23" ht="12.75" customHeight="1" x14ac:dyDescent="0.2">
      <c r="A298" s="17"/>
      <c r="B298" s="13"/>
      <c r="C298" s="1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</row>
    <row r="299" spans="1:23" ht="12.75" customHeight="1" x14ac:dyDescent="0.2">
      <c r="A299" s="12" t="s">
        <v>170</v>
      </c>
      <c r="B299" s="13"/>
      <c r="C299" s="1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</row>
    <row r="300" spans="1:23" ht="12.75" customHeight="1" x14ac:dyDescent="0.2">
      <c r="A300" s="17"/>
      <c r="B300" s="13"/>
      <c r="C300" s="1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</row>
    <row r="301" spans="1:23" ht="12.75" customHeight="1" x14ac:dyDescent="0.2">
      <c r="A301" s="17" t="s">
        <v>171</v>
      </c>
      <c r="B301" s="13"/>
      <c r="C301" s="13"/>
      <c r="D301" s="53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6">
        <f>SUM(E301:P301)</f>
        <v>0</v>
      </c>
      <c r="R301" s="54"/>
      <c r="S301" s="54"/>
      <c r="T301" s="54"/>
      <c r="U301" s="54"/>
      <c r="V301" s="54"/>
      <c r="W301" s="54"/>
    </row>
    <row r="302" spans="1:23" ht="12.75" customHeight="1" x14ac:dyDescent="0.2">
      <c r="A302" s="17" t="s">
        <v>172</v>
      </c>
      <c r="B302" s="13"/>
      <c r="C302" s="13"/>
      <c r="D302" s="53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6">
        <f>SUM(E302:P302)</f>
        <v>0</v>
      </c>
      <c r="R302" s="54"/>
      <c r="S302" s="54"/>
      <c r="T302" s="54"/>
      <c r="U302" s="54"/>
      <c r="V302" s="54"/>
      <c r="W302" s="54"/>
    </row>
    <row r="303" spans="1:23" ht="12.75" customHeight="1" x14ac:dyDescent="0.2">
      <c r="A303" s="17" t="s">
        <v>173</v>
      </c>
      <c r="B303" s="13"/>
      <c r="C303" s="13"/>
      <c r="D303" s="53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6">
        <f>SUM(E303:P303)</f>
        <v>0</v>
      </c>
      <c r="R303" s="54"/>
      <c r="S303" s="54"/>
      <c r="T303" s="54"/>
      <c r="U303" s="54"/>
      <c r="V303" s="54"/>
      <c r="W303" s="54"/>
    </row>
    <row r="304" spans="1:23" ht="12.75" customHeight="1" x14ac:dyDescent="0.2">
      <c r="A304" s="17"/>
      <c r="B304" s="13"/>
      <c r="C304" s="13"/>
      <c r="D304" s="53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6">
        <f>SUM(E304:P304)</f>
        <v>0</v>
      </c>
      <c r="R304" s="54"/>
      <c r="S304" s="54"/>
      <c r="T304" s="54"/>
      <c r="U304" s="54"/>
      <c r="V304" s="54"/>
      <c r="W304" s="54"/>
    </row>
    <row r="305" spans="1:23" ht="12.75" customHeight="1" x14ac:dyDescent="0.2">
      <c r="A305" s="17" t="s">
        <v>174</v>
      </c>
      <c r="B305" s="13"/>
      <c r="C305" s="13"/>
      <c r="D305" s="55" t="s">
        <v>5</v>
      </c>
      <c r="E305" s="56">
        <f t="shared" ref="E305:P305" si="49">SUM(E301:E303)</f>
        <v>0</v>
      </c>
      <c r="F305" s="56">
        <f t="shared" si="49"/>
        <v>0</v>
      </c>
      <c r="G305" s="56">
        <f t="shared" si="49"/>
        <v>0</v>
      </c>
      <c r="H305" s="56">
        <f t="shared" si="49"/>
        <v>0</v>
      </c>
      <c r="I305" s="56">
        <f t="shared" si="49"/>
        <v>0</v>
      </c>
      <c r="J305" s="56">
        <f t="shared" si="49"/>
        <v>0</v>
      </c>
      <c r="K305" s="56">
        <f t="shared" si="49"/>
        <v>0</v>
      </c>
      <c r="L305" s="56">
        <f t="shared" si="49"/>
        <v>0</v>
      </c>
      <c r="M305" s="56">
        <f t="shared" si="49"/>
        <v>0</v>
      </c>
      <c r="N305" s="56">
        <f t="shared" si="49"/>
        <v>0</v>
      </c>
      <c r="O305" s="56">
        <f t="shared" si="49"/>
        <v>0</v>
      </c>
      <c r="P305" s="56">
        <f t="shared" si="49"/>
        <v>0</v>
      </c>
      <c r="Q305" s="56">
        <f>SUM(E305:P305)</f>
        <v>0</v>
      </c>
      <c r="R305" s="56">
        <f t="shared" ref="R305:W305" si="50">SUM(R301:R303)</f>
        <v>0</v>
      </c>
      <c r="S305" s="56">
        <f t="shared" si="50"/>
        <v>0</v>
      </c>
      <c r="T305" s="56">
        <f t="shared" si="50"/>
        <v>0</v>
      </c>
      <c r="U305" s="56">
        <f t="shared" si="50"/>
        <v>0</v>
      </c>
      <c r="V305" s="56">
        <f t="shared" si="50"/>
        <v>0</v>
      </c>
      <c r="W305" s="56">
        <f t="shared" si="50"/>
        <v>0</v>
      </c>
    </row>
    <row r="306" spans="1:23" ht="12.75" customHeight="1" x14ac:dyDescent="0.2">
      <c r="A306" s="17"/>
      <c r="B306" s="13"/>
      <c r="C306" s="1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</row>
    <row r="307" spans="1:23" ht="12.75" customHeight="1" x14ac:dyDescent="0.2">
      <c r="A307" s="12" t="s">
        <v>175</v>
      </c>
      <c r="B307" s="13"/>
      <c r="C307" s="1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</row>
    <row r="308" spans="1:23" ht="12.75" customHeight="1" x14ac:dyDescent="0.2">
      <c r="A308" s="17"/>
      <c r="B308" s="13"/>
      <c r="C308" s="1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</row>
    <row r="309" spans="1:23" ht="12.75" customHeight="1" x14ac:dyDescent="0.2">
      <c r="A309" s="17" t="s">
        <v>176</v>
      </c>
      <c r="B309" s="13"/>
      <c r="C309" s="13"/>
      <c r="D309" s="53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>
        <v>149690.4</v>
      </c>
      <c r="P309" s="54">
        <v>159412.51999999999</v>
      </c>
      <c r="Q309" s="56">
        <f t="shared" ref="Q309:Q319" si="51">SUM(E309:P309)</f>
        <v>309102.92</v>
      </c>
      <c r="R309" s="54"/>
      <c r="S309" s="54"/>
      <c r="T309" s="54"/>
      <c r="U309" s="54"/>
      <c r="V309" s="54"/>
      <c r="W309" s="54"/>
    </row>
    <row r="310" spans="1:23" ht="12.75" customHeight="1" x14ac:dyDescent="0.2">
      <c r="A310" s="17" t="s">
        <v>177</v>
      </c>
      <c r="B310" s="13"/>
      <c r="C310" s="13"/>
      <c r="D310" s="53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>
        <v>85790.1</v>
      </c>
      <c r="P310" s="54">
        <v>81563.47</v>
      </c>
      <c r="Q310" s="56">
        <f t="shared" si="51"/>
        <v>167353.57</v>
      </c>
      <c r="R310" s="54"/>
      <c r="S310" s="54"/>
      <c r="T310" s="54"/>
      <c r="U310" s="54"/>
      <c r="V310" s="54"/>
      <c r="W310" s="54"/>
    </row>
    <row r="311" spans="1:23" ht="12.75" customHeight="1" x14ac:dyDescent="0.2">
      <c r="A311" s="17" t="s">
        <v>178</v>
      </c>
      <c r="B311" s="13"/>
      <c r="C311" s="13"/>
      <c r="D311" s="53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6">
        <f t="shared" si="51"/>
        <v>0</v>
      </c>
      <c r="R311" s="54"/>
      <c r="S311" s="54"/>
      <c r="T311" s="54"/>
      <c r="U311" s="54"/>
      <c r="V311" s="54"/>
      <c r="W311" s="54"/>
    </row>
    <row r="312" spans="1:23" ht="12.75" customHeight="1" x14ac:dyDescent="0.2">
      <c r="A312" s="17" t="s">
        <v>179</v>
      </c>
      <c r="B312" s="13"/>
      <c r="C312" s="13"/>
      <c r="D312" s="53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6">
        <f t="shared" si="51"/>
        <v>0</v>
      </c>
      <c r="R312" s="54"/>
      <c r="S312" s="54"/>
      <c r="T312" s="54"/>
      <c r="U312" s="54"/>
      <c r="V312" s="54"/>
      <c r="W312" s="54"/>
    </row>
    <row r="313" spans="1:23" ht="12.75" customHeight="1" x14ac:dyDescent="0.2">
      <c r="A313" s="17" t="s">
        <v>180</v>
      </c>
      <c r="B313" s="13"/>
      <c r="C313" s="13"/>
      <c r="D313" s="53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6">
        <f t="shared" si="51"/>
        <v>0</v>
      </c>
      <c r="R313" s="54"/>
      <c r="S313" s="54"/>
      <c r="T313" s="54"/>
      <c r="U313" s="54"/>
      <c r="V313" s="54"/>
      <c r="W313" s="54"/>
    </row>
    <row r="314" spans="1:23" ht="12.75" customHeight="1" x14ac:dyDescent="0.2">
      <c r="A314" s="17" t="s">
        <v>181</v>
      </c>
      <c r="B314" s="13"/>
      <c r="C314" s="13"/>
      <c r="D314" s="53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>
        <v>67765.679999999993</v>
      </c>
      <c r="P314" s="54"/>
      <c r="Q314" s="56">
        <f t="shared" si="51"/>
        <v>67765.679999999993</v>
      </c>
      <c r="R314" s="54"/>
      <c r="S314" s="54"/>
      <c r="T314" s="54"/>
      <c r="U314" s="54"/>
      <c r="V314" s="54"/>
      <c r="W314" s="54"/>
    </row>
    <row r="315" spans="1:23" ht="12.75" customHeight="1" x14ac:dyDescent="0.2">
      <c r="A315" s="17" t="s">
        <v>182</v>
      </c>
      <c r="B315" s="13"/>
      <c r="C315" s="13"/>
      <c r="D315" s="53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68">
        <v>90000</v>
      </c>
      <c r="P315" s="54">
        <v>90000</v>
      </c>
      <c r="Q315" s="56">
        <f t="shared" si="51"/>
        <v>180000</v>
      </c>
      <c r="R315" s="54"/>
      <c r="S315" s="54"/>
      <c r="T315" s="54"/>
      <c r="U315" s="54"/>
      <c r="V315" s="54"/>
      <c r="W315" s="54"/>
    </row>
    <row r="316" spans="1:23" ht="12.75" customHeight="1" x14ac:dyDescent="0.2">
      <c r="A316" s="17" t="s">
        <v>183</v>
      </c>
      <c r="B316" s="13"/>
      <c r="C316" s="13"/>
      <c r="D316" s="53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>
        <v>112698.2</v>
      </c>
      <c r="P316" s="54">
        <v>112698.2</v>
      </c>
      <c r="Q316" s="56">
        <f t="shared" si="51"/>
        <v>225396.4</v>
      </c>
      <c r="R316" s="54"/>
      <c r="S316" s="54"/>
      <c r="T316" s="54"/>
      <c r="U316" s="54"/>
      <c r="V316" s="54"/>
      <c r="W316" s="54"/>
    </row>
    <row r="317" spans="1:23" ht="12.75" customHeight="1" x14ac:dyDescent="0.2">
      <c r="A317" s="17" t="s">
        <v>184</v>
      </c>
      <c r="B317" s="13"/>
      <c r="C317" s="13"/>
      <c r="D317" s="53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6">
        <f t="shared" si="51"/>
        <v>0</v>
      </c>
      <c r="R317" s="54"/>
      <c r="S317" s="54"/>
      <c r="T317" s="54"/>
      <c r="U317" s="54"/>
      <c r="V317" s="54"/>
      <c r="W317" s="54"/>
    </row>
    <row r="318" spans="1:23" ht="12.75" customHeight="1" x14ac:dyDescent="0.2">
      <c r="A318" s="17"/>
      <c r="B318" s="13"/>
      <c r="C318" s="13"/>
      <c r="D318" s="53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6">
        <f t="shared" si="51"/>
        <v>0</v>
      </c>
      <c r="R318" s="54"/>
      <c r="S318" s="54"/>
      <c r="T318" s="54"/>
      <c r="U318" s="54"/>
      <c r="V318" s="54"/>
      <c r="W318" s="54"/>
    </row>
    <row r="319" spans="1:23" ht="12.75" customHeight="1" x14ac:dyDescent="0.2">
      <c r="A319" s="35" t="s">
        <v>185</v>
      </c>
      <c r="B319" s="36"/>
      <c r="C319" s="36"/>
      <c r="D319" s="55" t="s">
        <v>5</v>
      </c>
      <c r="E319" s="56">
        <f t="shared" ref="E319:P319" si="52">SUM(E309:E317)</f>
        <v>0</v>
      </c>
      <c r="F319" s="56">
        <f t="shared" si="52"/>
        <v>0</v>
      </c>
      <c r="G319" s="56">
        <f t="shared" si="52"/>
        <v>0</v>
      </c>
      <c r="H319" s="56">
        <f t="shared" si="52"/>
        <v>0</v>
      </c>
      <c r="I319" s="56">
        <f t="shared" si="52"/>
        <v>0</v>
      </c>
      <c r="J319" s="56">
        <f t="shared" si="52"/>
        <v>0</v>
      </c>
      <c r="K319" s="56">
        <f t="shared" si="52"/>
        <v>0</v>
      </c>
      <c r="L319" s="56">
        <f t="shared" si="52"/>
        <v>0</v>
      </c>
      <c r="M319" s="56">
        <f t="shared" si="52"/>
        <v>0</v>
      </c>
      <c r="N319" s="56">
        <f t="shared" si="52"/>
        <v>0</v>
      </c>
      <c r="O319" s="56">
        <f t="shared" si="52"/>
        <v>505944.38</v>
      </c>
      <c r="P319" s="56">
        <f t="shared" si="52"/>
        <v>443674.19</v>
      </c>
      <c r="Q319" s="56">
        <f t="shared" si="51"/>
        <v>949618.57000000007</v>
      </c>
      <c r="R319" s="56">
        <f t="shared" ref="R319:W319" si="53">SUM(R309:R317)</f>
        <v>0</v>
      </c>
      <c r="S319" s="56">
        <f t="shared" si="53"/>
        <v>0</v>
      </c>
      <c r="T319" s="56">
        <f t="shared" si="53"/>
        <v>0</v>
      </c>
      <c r="U319" s="56">
        <f t="shared" si="53"/>
        <v>0</v>
      </c>
      <c r="V319" s="56">
        <f t="shared" si="53"/>
        <v>0</v>
      </c>
      <c r="W319" s="56">
        <f t="shared" si="53"/>
        <v>0</v>
      </c>
    </row>
    <row r="320" spans="1:23" ht="12.75" customHeight="1" x14ac:dyDescent="0.2"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</row>
    <row r="321" spans="1:23" ht="12.75" customHeight="1" x14ac:dyDescent="0.2">
      <c r="A321" s="2" t="s">
        <v>186</v>
      </c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4" t="s">
        <v>5</v>
      </c>
    </row>
    <row r="322" spans="1:23" ht="12.75" customHeight="1" x14ac:dyDescent="0.2"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" t="str">
        <f>Q5</f>
        <v xml:space="preserve"> </v>
      </c>
    </row>
    <row r="323" spans="1:23" ht="12.75" customHeight="1" x14ac:dyDescent="0.2">
      <c r="A323" s="52" t="s">
        <v>187</v>
      </c>
      <c r="B323" s="8"/>
      <c r="C323" s="8"/>
      <c r="D323" s="62" t="s">
        <v>7</v>
      </c>
      <c r="E323" s="467" t="s">
        <v>8</v>
      </c>
      <c r="F323" s="468"/>
      <c r="G323" s="468"/>
      <c r="H323" s="468"/>
      <c r="I323" s="468"/>
      <c r="J323" s="468"/>
      <c r="K323" s="468"/>
      <c r="L323" s="468"/>
      <c r="M323" s="468"/>
      <c r="N323" s="468"/>
      <c r="O323" s="468"/>
      <c r="P323" s="468"/>
      <c r="Q323" s="468"/>
      <c r="R323" s="468"/>
      <c r="S323" s="468"/>
      <c r="T323" s="468"/>
      <c r="U323" s="468"/>
      <c r="V323" s="468"/>
      <c r="W323" s="469"/>
    </row>
    <row r="324" spans="1:23" ht="12.75" customHeight="1" x14ac:dyDescent="0.2">
      <c r="A324" s="17"/>
      <c r="B324" s="13"/>
      <c r="C324" s="13"/>
      <c r="D324" s="63"/>
      <c r="E324" s="69" t="s">
        <v>10</v>
      </c>
      <c r="F324" s="69" t="s">
        <v>11</v>
      </c>
      <c r="G324" s="69" t="s">
        <v>12</v>
      </c>
      <c r="H324" s="69" t="s">
        <v>13</v>
      </c>
      <c r="I324" s="69" t="s">
        <v>14</v>
      </c>
      <c r="J324" s="69" t="s">
        <v>51</v>
      </c>
      <c r="K324" s="69" t="s">
        <v>16</v>
      </c>
      <c r="L324" s="69" t="s">
        <v>17</v>
      </c>
      <c r="M324" s="69" t="s">
        <v>18</v>
      </c>
      <c r="N324" s="69" t="s">
        <v>19</v>
      </c>
      <c r="O324" s="69" t="s">
        <v>20</v>
      </c>
      <c r="P324" s="69" t="s">
        <v>21</v>
      </c>
      <c r="Q324" s="65"/>
      <c r="R324" s="69" t="s">
        <v>16</v>
      </c>
      <c r="S324" s="69" t="s">
        <v>17</v>
      </c>
      <c r="T324" s="69" t="s">
        <v>23</v>
      </c>
      <c r="U324" s="69" t="s">
        <v>24</v>
      </c>
      <c r="V324" s="69" t="s">
        <v>25</v>
      </c>
      <c r="W324" s="69" t="s">
        <v>26</v>
      </c>
    </row>
    <row r="325" spans="1:23" ht="12.75" customHeight="1" x14ac:dyDescent="0.2">
      <c r="A325" s="17" t="s">
        <v>188</v>
      </c>
      <c r="B325" s="13"/>
      <c r="C325" s="13"/>
      <c r="D325" s="66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56">
        <f t="shared" ref="Q325:Q331" si="54">SUM(E325:P325)</f>
        <v>0</v>
      </c>
      <c r="R325" s="70"/>
      <c r="S325" s="70"/>
      <c r="T325" s="70"/>
      <c r="U325" s="70"/>
      <c r="V325" s="70"/>
      <c r="W325" s="70"/>
    </row>
    <row r="326" spans="1:23" ht="12.75" customHeight="1" x14ac:dyDescent="0.2">
      <c r="A326" s="17" t="s">
        <v>189</v>
      </c>
      <c r="B326" s="13"/>
      <c r="C326" s="13"/>
      <c r="D326" s="53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6">
        <f t="shared" si="54"/>
        <v>0</v>
      </c>
      <c r="R326" s="54"/>
      <c r="S326" s="54"/>
      <c r="T326" s="54"/>
      <c r="U326" s="54"/>
      <c r="V326" s="54"/>
      <c r="W326" s="54"/>
    </row>
    <row r="327" spans="1:23" ht="12.75" customHeight="1" x14ac:dyDescent="0.2">
      <c r="A327" s="17" t="s">
        <v>190</v>
      </c>
      <c r="B327" s="13"/>
      <c r="C327" s="13"/>
      <c r="D327" s="53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6">
        <f t="shared" si="54"/>
        <v>0</v>
      </c>
      <c r="R327" s="54"/>
      <c r="S327" s="54"/>
      <c r="T327" s="54"/>
      <c r="U327" s="54"/>
      <c r="V327" s="54"/>
      <c r="W327" s="54"/>
    </row>
    <row r="328" spans="1:23" ht="12.75" customHeight="1" x14ac:dyDescent="0.2">
      <c r="A328" s="17"/>
      <c r="B328" s="13"/>
      <c r="C328" s="13"/>
      <c r="D328" s="53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6">
        <f t="shared" si="54"/>
        <v>0</v>
      </c>
      <c r="R328" s="54"/>
      <c r="S328" s="54"/>
      <c r="T328" s="54"/>
      <c r="U328" s="54"/>
      <c r="V328" s="54"/>
      <c r="W328" s="54"/>
    </row>
    <row r="329" spans="1:23" ht="12.75" customHeight="1" x14ac:dyDescent="0.2">
      <c r="A329" s="17" t="s">
        <v>191</v>
      </c>
      <c r="B329" s="13"/>
      <c r="C329" s="13"/>
      <c r="D329" s="55"/>
      <c r="E329" s="56">
        <f t="shared" ref="E329:P329" si="55">SUM(E325:E327)</f>
        <v>0</v>
      </c>
      <c r="F329" s="56">
        <f t="shared" si="55"/>
        <v>0</v>
      </c>
      <c r="G329" s="56">
        <f t="shared" si="55"/>
        <v>0</v>
      </c>
      <c r="H329" s="56">
        <f t="shared" si="55"/>
        <v>0</v>
      </c>
      <c r="I329" s="56">
        <f t="shared" si="55"/>
        <v>0</v>
      </c>
      <c r="J329" s="56">
        <f t="shared" si="55"/>
        <v>0</v>
      </c>
      <c r="K329" s="56">
        <f t="shared" si="55"/>
        <v>0</v>
      </c>
      <c r="L329" s="56">
        <f t="shared" si="55"/>
        <v>0</v>
      </c>
      <c r="M329" s="56">
        <f t="shared" si="55"/>
        <v>0</v>
      </c>
      <c r="N329" s="56">
        <f t="shared" si="55"/>
        <v>0</v>
      </c>
      <c r="O329" s="56">
        <f t="shared" si="55"/>
        <v>0</v>
      </c>
      <c r="P329" s="56">
        <f t="shared" si="55"/>
        <v>0</v>
      </c>
      <c r="Q329" s="56">
        <f t="shared" si="54"/>
        <v>0</v>
      </c>
      <c r="R329" s="56">
        <f t="shared" ref="R329:W329" si="56">SUM(R325:R327)</f>
        <v>0</v>
      </c>
      <c r="S329" s="56">
        <f t="shared" si="56"/>
        <v>0</v>
      </c>
      <c r="T329" s="56">
        <f t="shared" si="56"/>
        <v>0</v>
      </c>
      <c r="U329" s="56">
        <f t="shared" si="56"/>
        <v>0</v>
      </c>
      <c r="V329" s="56">
        <f t="shared" si="56"/>
        <v>0</v>
      </c>
      <c r="W329" s="56">
        <f t="shared" si="56"/>
        <v>0</v>
      </c>
    </row>
    <row r="330" spans="1:23" ht="12.75" customHeight="1" x14ac:dyDescent="0.2">
      <c r="A330" s="17"/>
      <c r="B330" s="13"/>
      <c r="C330" s="1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6">
        <f t="shared" si="54"/>
        <v>0</v>
      </c>
      <c r="R330" s="53"/>
      <c r="S330" s="53"/>
      <c r="T330" s="53"/>
      <c r="U330" s="53"/>
      <c r="V330" s="53"/>
      <c r="W330" s="53"/>
    </row>
    <row r="331" spans="1:23" ht="12.75" customHeight="1" x14ac:dyDescent="0.2">
      <c r="A331" s="17" t="s">
        <v>192</v>
      </c>
      <c r="B331" s="13"/>
      <c r="C331" s="13"/>
      <c r="D331" s="55"/>
      <c r="E331" s="56">
        <f t="shared" ref="E331:P331" si="57">SUM(E305+E319+E329)</f>
        <v>0</v>
      </c>
      <c r="F331" s="56">
        <f t="shared" si="57"/>
        <v>0</v>
      </c>
      <c r="G331" s="56">
        <f t="shared" si="57"/>
        <v>0</v>
      </c>
      <c r="H331" s="56">
        <f t="shared" si="57"/>
        <v>0</v>
      </c>
      <c r="I331" s="56">
        <f t="shared" si="57"/>
        <v>0</v>
      </c>
      <c r="J331" s="56">
        <f t="shared" si="57"/>
        <v>0</v>
      </c>
      <c r="K331" s="56">
        <f t="shared" si="57"/>
        <v>0</v>
      </c>
      <c r="L331" s="56">
        <f t="shared" si="57"/>
        <v>0</v>
      </c>
      <c r="M331" s="56">
        <f t="shared" si="57"/>
        <v>0</v>
      </c>
      <c r="N331" s="56">
        <f t="shared" si="57"/>
        <v>0</v>
      </c>
      <c r="O331" s="56">
        <f t="shared" si="57"/>
        <v>505944.38</v>
      </c>
      <c r="P331" s="56">
        <f t="shared" si="57"/>
        <v>443674.19</v>
      </c>
      <c r="Q331" s="56">
        <f t="shared" si="54"/>
        <v>949618.57000000007</v>
      </c>
      <c r="R331" s="56">
        <f t="shared" ref="R331:W331" si="58">SUM(R305+R319+R329)</f>
        <v>0</v>
      </c>
      <c r="S331" s="56">
        <f t="shared" si="58"/>
        <v>0</v>
      </c>
      <c r="T331" s="56">
        <f t="shared" si="58"/>
        <v>0</v>
      </c>
      <c r="U331" s="56">
        <f t="shared" si="58"/>
        <v>0</v>
      </c>
      <c r="V331" s="56">
        <f t="shared" si="58"/>
        <v>0</v>
      </c>
      <c r="W331" s="56">
        <f t="shared" si="58"/>
        <v>0</v>
      </c>
    </row>
    <row r="332" spans="1:23" ht="12.75" customHeight="1" x14ac:dyDescent="0.2">
      <c r="A332" s="17"/>
      <c r="B332" s="13"/>
      <c r="C332" s="1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</row>
    <row r="333" spans="1:23" ht="12.75" customHeight="1" x14ac:dyDescent="0.2">
      <c r="A333" s="12" t="s">
        <v>193</v>
      </c>
      <c r="B333" s="13"/>
      <c r="C333" s="1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</row>
    <row r="334" spans="1:23" ht="12.75" customHeight="1" x14ac:dyDescent="0.2">
      <c r="A334" s="17"/>
      <c r="B334" s="13"/>
      <c r="C334" s="1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</row>
    <row r="335" spans="1:23" ht="12.75" customHeight="1" x14ac:dyDescent="0.2">
      <c r="A335" s="17" t="s">
        <v>194</v>
      </c>
      <c r="B335" s="13"/>
      <c r="C335" s="13"/>
      <c r="D335" s="53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>
        <v>45920.27</v>
      </c>
      <c r="P335" s="54">
        <v>50016</v>
      </c>
      <c r="Q335" s="56">
        <f t="shared" ref="Q335:Q351" si="59">SUM(E335:P335)</f>
        <v>95936.26999999999</v>
      </c>
      <c r="R335" s="54"/>
      <c r="S335" s="54"/>
      <c r="T335" s="54"/>
      <c r="U335" s="54"/>
      <c r="V335" s="54"/>
      <c r="W335" s="54"/>
    </row>
    <row r="336" spans="1:23" ht="12.75" customHeight="1" x14ac:dyDescent="0.2">
      <c r="A336" s="17" t="s">
        <v>195</v>
      </c>
      <c r="B336" s="13"/>
      <c r="C336" s="13"/>
      <c r="D336" s="53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>
        <v>50933.69</v>
      </c>
      <c r="P336" s="54">
        <v>53855.46</v>
      </c>
      <c r="Q336" s="56">
        <f t="shared" si="59"/>
        <v>104789.15</v>
      </c>
      <c r="R336" s="54"/>
      <c r="S336" s="54"/>
      <c r="T336" s="54"/>
      <c r="U336" s="54"/>
      <c r="V336" s="54"/>
      <c r="W336" s="54"/>
    </row>
    <row r="337" spans="1:23" ht="12.75" customHeight="1" x14ac:dyDescent="0.2">
      <c r="A337" s="17" t="s">
        <v>196</v>
      </c>
      <c r="B337" s="13"/>
      <c r="C337" s="13"/>
      <c r="D337" s="53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>
        <v>148328.79999999999</v>
      </c>
      <c r="P337" s="54">
        <v>144749.47</v>
      </c>
      <c r="Q337" s="56">
        <f t="shared" si="59"/>
        <v>293078.27</v>
      </c>
      <c r="R337" s="54"/>
      <c r="S337" s="54"/>
      <c r="T337" s="54"/>
      <c r="U337" s="54"/>
      <c r="V337" s="54"/>
      <c r="W337" s="54"/>
    </row>
    <row r="338" spans="1:23" ht="12.75" customHeight="1" x14ac:dyDescent="0.2">
      <c r="A338" s="17" t="s">
        <v>197</v>
      </c>
      <c r="B338" s="13"/>
      <c r="C338" s="13"/>
      <c r="D338" s="53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>
        <v>45920.27</v>
      </c>
      <c r="P338" s="54">
        <v>0</v>
      </c>
      <c r="Q338" s="56">
        <f t="shared" si="59"/>
        <v>45920.27</v>
      </c>
      <c r="R338" s="54"/>
      <c r="S338" s="54"/>
      <c r="T338" s="54"/>
      <c r="U338" s="54"/>
      <c r="V338" s="54"/>
      <c r="W338" s="54"/>
    </row>
    <row r="339" spans="1:23" ht="12.75" customHeight="1" x14ac:dyDescent="0.2">
      <c r="A339" s="17" t="s">
        <v>198</v>
      </c>
      <c r="B339" s="13"/>
      <c r="C339" s="13"/>
      <c r="D339" s="53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>
        <v>8000</v>
      </c>
      <c r="P339" s="54">
        <v>0</v>
      </c>
      <c r="Q339" s="56">
        <f t="shared" si="59"/>
        <v>8000</v>
      </c>
      <c r="R339" s="54"/>
      <c r="S339" s="54"/>
      <c r="T339" s="54"/>
      <c r="U339" s="54"/>
      <c r="V339" s="54"/>
      <c r="W339" s="54"/>
    </row>
    <row r="340" spans="1:23" ht="12.75" customHeight="1" x14ac:dyDescent="0.2">
      <c r="A340" s="17" t="s">
        <v>199</v>
      </c>
      <c r="B340" s="13"/>
      <c r="C340" s="13"/>
      <c r="D340" s="53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>
        <v>7516.82</v>
      </c>
      <c r="P340" s="54">
        <v>0</v>
      </c>
      <c r="Q340" s="56">
        <f t="shared" si="59"/>
        <v>7516.82</v>
      </c>
      <c r="R340" s="54"/>
      <c r="S340" s="54"/>
      <c r="T340" s="54"/>
      <c r="U340" s="54"/>
      <c r="V340" s="54"/>
      <c r="W340" s="54"/>
    </row>
    <row r="341" spans="1:23" ht="12.75" customHeight="1" x14ac:dyDescent="0.2">
      <c r="A341" s="17" t="s">
        <v>200</v>
      </c>
      <c r="B341" s="13"/>
      <c r="C341" s="13"/>
      <c r="D341" s="53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>
        <v>77509.19</v>
      </c>
      <c r="P341" s="54">
        <v>42574.85</v>
      </c>
      <c r="Q341" s="56">
        <f t="shared" si="59"/>
        <v>120084.04000000001</v>
      </c>
      <c r="R341" s="54"/>
      <c r="S341" s="54"/>
      <c r="T341" s="54"/>
      <c r="U341" s="54"/>
      <c r="V341" s="54"/>
      <c r="W341" s="54"/>
    </row>
    <row r="342" spans="1:23" ht="12.75" customHeight="1" x14ac:dyDescent="0.2">
      <c r="A342" s="17" t="s">
        <v>201</v>
      </c>
      <c r="B342" s="13"/>
      <c r="C342" s="13"/>
      <c r="D342" s="53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>
        <v>16453.36</v>
      </c>
      <c r="P342" s="54">
        <v>14000.79</v>
      </c>
      <c r="Q342" s="56">
        <f t="shared" si="59"/>
        <v>30454.15</v>
      </c>
      <c r="R342" s="54"/>
      <c r="S342" s="54"/>
      <c r="T342" s="54"/>
      <c r="U342" s="54"/>
      <c r="V342" s="54"/>
      <c r="W342" s="54"/>
    </row>
    <row r="343" spans="1:23" ht="12.75" customHeight="1" x14ac:dyDescent="0.2">
      <c r="A343" s="17" t="s">
        <v>202</v>
      </c>
      <c r="B343" s="13"/>
      <c r="C343" s="13"/>
      <c r="D343" s="53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>
        <v>28573.02</v>
      </c>
      <c r="P343" s="54">
        <v>23818.63</v>
      </c>
      <c r="Q343" s="56">
        <f t="shared" si="59"/>
        <v>52391.65</v>
      </c>
      <c r="R343" s="54"/>
      <c r="S343" s="54"/>
      <c r="T343" s="54"/>
      <c r="U343" s="54"/>
      <c r="V343" s="54"/>
      <c r="W343" s="54"/>
    </row>
    <row r="344" spans="1:23" ht="12.75" customHeight="1" x14ac:dyDescent="0.2">
      <c r="A344" s="17" t="s">
        <v>203</v>
      </c>
      <c r="B344" s="13"/>
      <c r="C344" s="13"/>
      <c r="D344" s="53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>
        <v>31721.59</v>
      </c>
      <c r="P344" s="54">
        <v>24122.98</v>
      </c>
      <c r="Q344" s="56">
        <f t="shared" si="59"/>
        <v>55844.57</v>
      </c>
      <c r="R344" s="54"/>
      <c r="S344" s="54"/>
      <c r="T344" s="54"/>
      <c r="U344" s="54"/>
      <c r="V344" s="54"/>
      <c r="W344" s="54"/>
    </row>
    <row r="345" spans="1:23" ht="12.75" customHeight="1" x14ac:dyDescent="0.2">
      <c r="A345" s="17" t="s">
        <v>204</v>
      </c>
      <c r="B345" s="13"/>
      <c r="C345" s="13"/>
      <c r="D345" s="53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>
        <v>3184.64</v>
      </c>
      <c r="P345" s="54">
        <v>3351.06</v>
      </c>
      <c r="Q345" s="56">
        <f t="shared" si="59"/>
        <v>6535.7</v>
      </c>
      <c r="R345" s="54"/>
      <c r="S345" s="54"/>
      <c r="T345" s="54"/>
      <c r="U345" s="54"/>
      <c r="V345" s="54"/>
      <c r="W345" s="54"/>
    </row>
    <row r="346" spans="1:23" ht="12.75" customHeight="1" x14ac:dyDescent="0.2">
      <c r="A346" s="17" t="s">
        <v>205</v>
      </c>
      <c r="B346" s="13"/>
      <c r="C346" s="13"/>
      <c r="D346" s="53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>
        <v>10846.19</v>
      </c>
      <c r="P346" s="54">
        <v>15068.83</v>
      </c>
      <c r="Q346" s="56">
        <f t="shared" si="59"/>
        <v>25915.02</v>
      </c>
      <c r="R346" s="54"/>
      <c r="S346" s="54"/>
      <c r="T346" s="54"/>
      <c r="U346" s="54"/>
      <c r="V346" s="54"/>
      <c r="W346" s="54"/>
    </row>
    <row r="347" spans="1:23" ht="12.75" customHeight="1" x14ac:dyDescent="0.2">
      <c r="A347" s="17" t="s">
        <v>206</v>
      </c>
      <c r="B347" s="13"/>
      <c r="C347" s="13"/>
      <c r="D347" s="53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6">
        <f t="shared" si="59"/>
        <v>0</v>
      </c>
      <c r="R347" s="54"/>
      <c r="S347" s="54"/>
      <c r="T347" s="54"/>
      <c r="U347" s="54"/>
      <c r="V347" s="54"/>
      <c r="W347" s="54"/>
    </row>
    <row r="348" spans="1:23" ht="12.75" customHeight="1" x14ac:dyDescent="0.2">
      <c r="A348" s="17" t="s">
        <v>207</v>
      </c>
      <c r="B348" s="13"/>
      <c r="C348" s="13"/>
      <c r="D348" s="55"/>
      <c r="E348" s="56"/>
      <c r="F348" s="56"/>
      <c r="G348" s="56"/>
      <c r="H348" s="56"/>
      <c r="I348" s="56"/>
      <c r="J348" s="56"/>
      <c r="K348" s="56">
        <f t="shared" ref="K348:P348" si="60">SUM(K335:K346)</f>
        <v>0</v>
      </c>
      <c r="L348" s="56">
        <f t="shared" si="60"/>
        <v>0</v>
      </c>
      <c r="M348" s="56">
        <f t="shared" si="60"/>
        <v>0</v>
      </c>
      <c r="N348" s="56">
        <f t="shared" si="60"/>
        <v>0</v>
      </c>
      <c r="O348" s="56">
        <f t="shared" si="60"/>
        <v>474907.84</v>
      </c>
      <c r="P348" s="56">
        <f t="shared" si="60"/>
        <v>371558.06999999995</v>
      </c>
      <c r="Q348" s="56">
        <f t="shared" si="59"/>
        <v>846465.90999999992</v>
      </c>
      <c r="R348" s="56"/>
      <c r="S348" s="56"/>
      <c r="T348" s="56"/>
      <c r="U348" s="56"/>
      <c r="V348" s="56"/>
      <c r="W348" s="56"/>
    </row>
    <row r="349" spans="1:23" ht="12.75" customHeight="1" x14ac:dyDescent="0.2">
      <c r="A349" s="17"/>
      <c r="B349" s="13"/>
      <c r="C349" s="13"/>
      <c r="D349" s="53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6">
        <f t="shared" si="59"/>
        <v>0</v>
      </c>
      <c r="R349" s="54"/>
      <c r="S349" s="54"/>
      <c r="T349" s="54"/>
      <c r="U349" s="54"/>
      <c r="V349" s="54"/>
      <c r="W349" s="54"/>
    </row>
    <row r="350" spans="1:23" ht="12.75" customHeight="1" x14ac:dyDescent="0.2">
      <c r="A350" s="17" t="s">
        <v>208</v>
      </c>
      <c r="B350" s="13"/>
      <c r="C350" s="13"/>
      <c r="D350" s="55"/>
      <c r="E350" s="56">
        <f t="shared" ref="E350:P350" si="61">SUM(E305+E319-E348)</f>
        <v>0</v>
      </c>
      <c r="F350" s="56">
        <f t="shared" si="61"/>
        <v>0</v>
      </c>
      <c r="G350" s="56">
        <f t="shared" si="61"/>
        <v>0</v>
      </c>
      <c r="H350" s="56">
        <f t="shared" si="61"/>
        <v>0</v>
      </c>
      <c r="I350" s="56">
        <f t="shared" si="61"/>
        <v>0</v>
      </c>
      <c r="J350" s="56">
        <f t="shared" si="61"/>
        <v>0</v>
      </c>
      <c r="K350" s="56">
        <f t="shared" si="61"/>
        <v>0</v>
      </c>
      <c r="L350" s="56">
        <f t="shared" si="61"/>
        <v>0</v>
      </c>
      <c r="M350" s="56">
        <f t="shared" si="61"/>
        <v>0</v>
      </c>
      <c r="N350" s="56">
        <f t="shared" si="61"/>
        <v>0</v>
      </c>
      <c r="O350" s="56">
        <f t="shared" si="61"/>
        <v>31036.539999999979</v>
      </c>
      <c r="P350" s="56">
        <f t="shared" si="61"/>
        <v>72116.120000000054</v>
      </c>
      <c r="Q350" s="56">
        <f t="shared" si="59"/>
        <v>103152.66000000003</v>
      </c>
      <c r="R350" s="56">
        <f t="shared" ref="R350:W350" si="62">SUM(R305+R319-R348)</f>
        <v>0</v>
      </c>
      <c r="S350" s="56">
        <f t="shared" si="62"/>
        <v>0</v>
      </c>
      <c r="T350" s="56">
        <f t="shared" si="62"/>
        <v>0</v>
      </c>
      <c r="U350" s="56">
        <f t="shared" si="62"/>
        <v>0</v>
      </c>
      <c r="V350" s="56">
        <f t="shared" si="62"/>
        <v>0</v>
      </c>
      <c r="W350" s="56">
        <f t="shared" si="62"/>
        <v>0</v>
      </c>
    </row>
    <row r="351" spans="1:23" ht="12.75" customHeight="1" x14ac:dyDescent="0.2">
      <c r="A351" s="17"/>
      <c r="B351" s="13"/>
      <c r="C351" s="1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6">
        <f t="shared" si="59"/>
        <v>0</v>
      </c>
      <c r="R351" s="53"/>
      <c r="S351" s="53"/>
      <c r="T351" s="53"/>
      <c r="U351" s="53"/>
      <c r="V351" s="53"/>
      <c r="W351" s="53"/>
    </row>
    <row r="352" spans="1:23" ht="12.75" customHeight="1" x14ac:dyDescent="0.2">
      <c r="A352" s="17" t="s">
        <v>209</v>
      </c>
      <c r="B352" s="13"/>
      <c r="C352" s="13"/>
      <c r="D352" s="55">
        <v>0</v>
      </c>
      <c r="E352" s="55">
        <v>0</v>
      </c>
      <c r="F352" s="55">
        <v>0</v>
      </c>
      <c r="G352" s="55">
        <v>0</v>
      </c>
      <c r="H352" s="55">
        <v>0</v>
      </c>
      <c r="I352" s="55">
        <v>0</v>
      </c>
      <c r="J352" s="55">
        <v>0</v>
      </c>
      <c r="K352" s="55">
        <v>0</v>
      </c>
      <c r="L352" s="55">
        <v>0</v>
      </c>
      <c r="M352" s="55">
        <v>0</v>
      </c>
      <c r="N352" s="55">
        <v>0</v>
      </c>
      <c r="O352" s="55">
        <v>0</v>
      </c>
      <c r="P352" s="55">
        <v>0</v>
      </c>
      <c r="Q352" s="71">
        <v>0</v>
      </c>
      <c r="R352" s="55">
        <v>0</v>
      </c>
      <c r="S352" s="55">
        <v>0</v>
      </c>
      <c r="T352" s="55">
        <v>0</v>
      </c>
      <c r="U352" s="55">
        <v>0</v>
      </c>
      <c r="V352" s="55">
        <v>0</v>
      </c>
      <c r="W352" s="55">
        <v>0</v>
      </c>
    </row>
    <row r="353" spans="1:23" ht="12.75" customHeight="1" x14ac:dyDescent="0.2">
      <c r="A353" s="17"/>
      <c r="B353" s="13"/>
      <c r="C353" s="1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6">
        <f>SUM(E353:P353)</f>
        <v>0</v>
      </c>
      <c r="R353" s="53"/>
      <c r="S353" s="53"/>
      <c r="T353" s="53"/>
      <c r="U353" s="53"/>
      <c r="V353" s="53"/>
      <c r="W353" s="53"/>
    </row>
    <row r="354" spans="1:23" ht="12.75" customHeight="1" x14ac:dyDescent="0.2">
      <c r="A354" s="17" t="s">
        <v>210</v>
      </c>
      <c r="B354" s="13"/>
      <c r="C354" s="13"/>
      <c r="D354" s="55"/>
      <c r="E354" s="56">
        <f t="shared" ref="E354:P354" si="63">SUM(E305+E319+E329-E348-D352)</f>
        <v>0</v>
      </c>
      <c r="F354" s="56">
        <f t="shared" si="63"/>
        <v>0</v>
      </c>
      <c r="G354" s="56">
        <f t="shared" si="63"/>
        <v>0</v>
      </c>
      <c r="H354" s="56">
        <f t="shared" si="63"/>
        <v>0</v>
      </c>
      <c r="I354" s="56">
        <f t="shared" si="63"/>
        <v>0</v>
      </c>
      <c r="J354" s="56">
        <f t="shared" si="63"/>
        <v>0</v>
      </c>
      <c r="K354" s="56">
        <f t="shared" si="63"/>
        <v>0</v>
      </c>
      <c r="L354" s="56">
        <f t="shared" si="63"/>
        <v>0</v>
      </c>
      <c r="M354" s="56">
        <f t="shared" si="63"/>
        <v>0</v>
      </c>
      <c r="N354" s="56">
        <f t="shared" si="63"/>
        <v>0</v>
      </c>
      <c r="O354" s="56">
        <f t="shared" si="63"/>
        <v>31036.539999999979</v>
      </c>
      <c r="P354" s="56">
        <f t="shared" si="63"/>
        <v>72116.120000000054</v>
      </c>
      <c r="Q354" s="56">
        <f>SUM(E354:P354)</f>
        <v>103152.66000000003</v>
      </c>
      <c r="R354" s="56">
        <f t="shared" ref="R354:W354" si="64">SUM(R305+R319+R329-R348-Q352)</f>
        <v>0</v>
      </c>
      <c r="S354" s="56">
        <f t="shared" si="64"/>
        <v>0</v>
      </c>
      <c r="T354" s="56">
        <f t="shared" si="64"/>
        <v>0</v>
      </c>
      <c r="U354" s="56">
        <f t="shared" si="64"/>
        <v>0</v>
      </c>
      <c r="V354" s="56">
        <f t="shared" si="64"/>
        <v>0</v>
      </c>
      <c r="W354" s="56">
        <f t="shared" si="64"/>
        <v>0</v>
      </c>
    </row>
    <row r="355" spans="1:23" ht="12.75" customHeight="1" x14ac:dyDescent="0.2">
      <c r="A355" s="17"/>
      <c r="B355" s="13"/>
      <c r="C355" s="1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</row>
    <row r="356" spans="1:23" ht="12.75" customHeight="1" x14ac:dyDescent="0.2">
      <c r="A356" s="17"/>
      <c r="B356" s="13"/>
      <c r="C356" s="1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</row>
    <row r="357" spans="1:23" ht="12.75" customHeight="1" x14ac:dyDescent="0.2">
      <c r="A357" s="12" t="s">
        <v>211</v>
      </c>
      <c r="B357" s="13"/>
      <c r="C357" s="1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</row>
    <row r="358" spans="1:23" ht="12.75" customHeight="1" x14ac:dyDescent="0.2">
      <c r="A358" s="17"/>
      <c r="B358" s="13"/>
      <c r="C358" s="1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</row>
    <row r="359" spans="1:23" ht="12.75" customHeight="1" x14ac:dyDescent="0.2">
      <c r="A359" s="17" t="s">
        <v>212</v>
      </c>
      <c r="B359" s="13"/>
      <c r="C359" s="13"/>
      <c r="D359" s="53">
        <v>0</v>
      </c>
      <c r="E359" s="53">
        <v>0</v>
      </c>
      <c r="F359" s="53">
        <v>0</v>
      </c>
      <c r="G359" s="53">
        <v>0</v>
      </c>
      <c r="H359" s="53">
        <v>0</v>
      </c>
      <c r="I359" s="53">
        <v>0</v>
      </c>
      <c r="J359" s="53">
        <v>0</v>
      </c>
      <c r="K359" s="53">
        <v>0</v>
      </c>
      <c r="L359" s="53">
        <v>0</v>
      </c>
      <c r="M359" s="53">
        <v>0</v>
      </c>
      <c r="N359" s="53">
        <v>0</v>
      </c>
      <c r="O359" s="53">
        <v>0</v>
      </c>
      <c r="P359" s="53">
        <v>0</v>
      </c>
      <c r="Q359" s="53">
        <f>SUM(E359:P359)</f>
        <v>0</v>
      </c>
      <c r="R359" s="53">
        <v>0</v>
      </c>
      <c r="S359" s="53">
        <v>0</v>
      </c>
      <c r="T359" s="53">
        <v>0</v>
      </c>
      <c r="U359" s="53">
        <v>0</v>
      </c>
      <c r="V359" s="53">
        <v>0</v>
      </c>
      <c r="W359" s="53">
        <v>0</v>
      </c>
    </row>
    <row r="360" spans="1:23" ht="12.75" customHeight="1" x14ac:dyDescent="0.2">
      <c r="A360" s="17" t="s">
        <v>213</v>
      </c>
      <c r="B360" s="13"/>
      <c r="C360" s="13"/>
      <c r="D360" s="53">
        <v>0</v>
      </c>
      <c r="E360" s="53">
        <v>0</v>
      </c>
      <c r="F360" s="53">
        <v>0</v>
      </c>
      <c r="G360" s="53">
        <v>0</v>
      </c>
      <c r="H360" s="53">
        <v>0</v>
      </c>
      <c r="I360" s="53">
        <v>0</v>
      </c>
      <c r="J360" s="53">
        <v>0</v>
      </c>
      <c r="K360" s="53">
        <v>0</v>
      </c>
      <c r="L360" s="53">
        <v>0</v>
      </c>
      <c r="M360" s="53">
        <v>0</v>
      </c>
      <c r="N360" s="53">
        <v>0</v>
      </c>
      <c r="O360" s="53">
        <v>0</v>
      </c>
      <c r="P360" s="53">
        <v>0</v>
      </c>
      <c r="Q360" s="53">
        <f>SUM(E360:P360)</f>
        <v>0</v>
      </c>
      <c r="R360" s="53">
        <v>0</v>
      </c>
      <c r="S360" s="53">
        <v>0</v>
      </c>
      <c r="T360" s="53">
        <v>0</v>
      </c>
      <c r="U360" s="53">
        <v>0</v>
      </c>
      <c r="V360" s="53">
        <v>0</v>
      </c>
      <c r="W360" s="53">
        <v>0</v>
      </c>
    </row>
    <row r="361" spans="1:23" ht="12.75" customHeight="1" x14ac:dyDescent="0.2">
      <c r="A361" s="17" t="s">
        <v>214</v>
      </c>
      <c r="B361" s="13"/>
      <c r="C361" s="13"/>
      <c r="D361" s="53">
        <v>0</v>
      </c>
      <c r="E361" s="53">
        <v>0</v>
      </c>
      <c r="F361" s="53">
        <v>0</v>
      </c>
      <c r="G361" s="53">
        <v>0</v>
      </c>
      <c r="H361" s="53">
        <v>0</v>
      </c>
      <c r="I361" s="53">
        <v>0</v>
      </c>
      <c r="J361" s="53">
        <v>0</v>
      </c>
      <c r="K361" s="53">
        <v>0</v>
      </c>
      <c r="L361" s="53">
        <v>0</v>
      </c>
      <c r="M361" s="53">
        <v>0</v>
      </c>
      <c r="N361" s="53">
        <v>0</v>
      </c>
      <c r="O361" s="53">
        <v>0</v>
      </c>
      <c r="P361" s="53">
        <v>0</v>
      </c>
      <c r="Q361" s="53">
        <f>SUM(E361:P361)</f>
        <v>0</v>
      </c>
      <c r="R361" s="53">
        <v>0</v>
      </c>
      <c r="S361" s="53">
        <v>0</v>
      </c>
      <c r="T361" s="53">
        <v>0</v>
      </c>
      <c r="U361" s="53">
        <v>0</v>
      </c>
      <c r="V361" s="53">
        <v>0</v>
      </c>
      <c r="W361" s="53">
        <v>0</v>
      </c>
    </row>
    <row r="362" spans="1:23" ht="12.75" customHeight="1" x14ac:dyDescent="0.2">
      <c r="A362" s="17" t="s">
        <v>215</v>
      </c>
      <c r="B362" s="13"/>
      <c r="C362" s="13"/>
      <c r="D362" s="53">
        <v>0</v>
      </c>
      <c r="E362" s="53">
        <v>0</v>
      </c>
      <c r="F362" s="53">
        <v>0</v>
      </c>
      <c r="G362" s="53">
        <v>0</v>
      </c>
      <c r="H362" s="53">
        <v>0</v>
      </c>
      <c r="I362" s="53">
        <v>0</v>
      </c>
      <c r="J362" s="53">
        <v>0</v>
      </c>
      <c r="K362" s="53">
        <v>0</v>
      </c>
      <c r="L362" s="53">
        <v>0</v>
      </c>
      <c r="M362" s="53">
        <v>0</v>
      </c>
      <c r="N362" s="53">
        <v>0</v>
      </c>
      <c r="O362" s="53">
        <v>0</v>
      </c>
      <c r="P362" s="53">
        <v>0</v>
      </c>
      <c r="Q362" s="53">
        <f>SUM(E362:P362)</f>
        <v>0</v>
      </c>
      <c r="R362" s="53">
        <v>0</v>
      </c>
      <c r="S362" s="53">
        <v>0</v>
      </c>
      <c r="T362" s="53">
        <v>0</v>
      </c>
      <c r="U362" s="53">
        <v>0</v>
      </c>
      <c r="V362" s="53">
        <v>0</v>
      </c>
      <c r="W362" s="53">
        <v>0</v>
      </c>
    </row>
    <row r="363" spans="1:23" ht="12.75" customHeight="1" x14ac:dyDescent="0.2">
      <c r="A363" s="17"/>
      <c r="B363" s="13"/>
      <c r="C363" s="1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</row>
    <row r="364" spans="1:23" ht="12.75" customHeight="1" x14ac:dyDescent="0.2">
      <c r="A364" s="35" t="s">
        <v>83</v>
      </c>
      <c r="B364" s="36"/>
      <c r="C364" s="36"/>
      <c r="D364" s="55"/>
      <c r="E364" s="55">
        <f t="shared" ref="E364:P364" si="65">SUM(E359:E362)</f>
        <v>0</v>
      </c>
      <c r="F364" s="55">
        <f t="shared" si="65"/>
        <v>0</v>
      </c>
      <c r="G364" s="55">
        <f t="shared" si="65"/>
        <v>0</v>
      </c>
      <c r="H364" s="55">
        <f t="shared" si="65"/>
        <v>0</v>
      </c>
      <c r="I364" s="55">
        <f t="shared" si="65"/>
        <v>0</v>
      </c>
      <c r="J364" s="55">
        <f t="shared" si="65"/>
        <v>0</v>
      </c>
      <c r="K364" s="55">
        <f t="shared" si="65"/>
        <v>0</v>
      </c>
      <c r="L364" s="55">
        <f t="shared" si="65"/>
        <v>0</v>
      </c>
      <c r="M364" s="55">
        <f t="shared" si="65"/>
        <v>0</v>
      </c>
      <c r="N364" s="55">
        <f t="shared" si="65"/>
        <v>0</v>
      </c>
      <c r="O364" s="55">
        <f t="shared" si="65"/>
        <v>0</v>
      </c>
      <c r="P364" s="55">
        <f t="shared" si="65"/>
        <v>0</v>
      </c>
      <c r="Q364" s="55">
        <f>SUM(E364:P364)</f>
        <v>0</v>
      </c>
      <c r="R364" s="55">
        <f t="shared" ref="R364:W364" si="66">SUM(R359:R362)</f>
        <v>0</v>
      </c>
      <c r="S364" s="55">
        <f t="shared" si="66"/>
        <v>0</v>
      </c>
      <c r="T364" s="55">
        <f t="shared" si="66"/>
        <v>0</v>
      </c>
      <c r="U364" s="55">
        <f t="shared" si="66"/>
        <v>0</v>
      </c>
      <c r="V364" s="55">
        <f t="shared" si="66"/>
        <v>0</v>
      </c>
      <c r="W364" s="55">
        <f t="shared" si="66"/>
        <v>0</v>
      </c>
    </row>
    <row r="365" spans="1:23" ht="12.75" customHeight="1" x14ac:dyDescent="0.2">
      <c r="A365" s="17"/>
      <c r="B365" s="13"/>
      <c r="C365" s="1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</row>
    <row r="366" spans="1:23" ht="12.75" customHeight="1" x14ac:dyDescent="0.2">
      <c r="A366" s="12" t="s">
        <v>216</v>
      </c>
      <c r="B366" s="13"/>
      <c r="C366" s="1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</row>
    <row r="367" spans="1:23" ht="12.75" customHeight="1" x14ac:dyDescent="0.2">
      <c r="A367" s="17"/>
      <c r="B367" s="13"/>
      <c r="C367" s="1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</row>
    <row r="368" spans="1:23" ht="12.75" customHeight="1" x14ac:dyDescent="0.2">
      <c r="A368" s="17" t="s">
        <v>217</v>
      </c>
      <c r="B368" s="13"/>
      <c r="C368" s="13"/>
      <c r="D368" s="72"/>
      <c r="E368" s="72"/>
      <c r="F368" s="72"/>
      <c r="G368" s="72"/>
      <c r="H368" s="72"/>
      <c r="I368" s="72"/>
      <c r="J368" s="72"/>
      <c r="K368" s="72" t="s">
        <v>218</v>
      </c>
      <c r="L368" s="72" t="s">
        <v>218</v>
      </c>
      <c r="M368" s="72" t="s">
        <v>218</v>
      </c>
      <c r="N368" s="72" t="s">
        <v>218</v>
      </c>
      <c r="O368" s="72" t="s">
        <v>218</v>
      </c>
      <c r="P368" s="72" t="s">
        <v>218</v>
      </c>
      <c r="Q368" s="53">
        <f>SUM(E368:P368)</f>
        <v>0</v>
      </c>
      <c r="R368" s="72"/>
      <c r="S368" s="72"/>
      <c r="T368" s="72"/>
      <c r="U368" s="72"/>
      <c r="V368" s="72"/>
      <c r="W368" s="72"/>
    </row>
    <row r="369" spans="1:23" ht="12.75" customHeight="1" x14ac:dyDescent="0.2">
      <c r="A369" s="17" t="s">
        <v>219</v>
      </c>
      <c r="B369" s="13"/>
      <c r="C369" s="13"/>
      <c r="D369" s="72"/>
      <c r="E369" s="72"/>
      <c r="F369" s="72"/>
      <c r="G369" s="72"/>
      <c r="H369" s="72"/>
      <c r="I369" s="72"/>
      <c r="J369" s="72"/>
      <c r="K369" s="72" t="s">
        <v>218</v>
      </c>
      <c r="L369" s="72" t="s">
        <v>218</v>
      </c>
      <c r="M369" s="72" t="s">
        <v>218</v>
      </c>
      <c r="N369" s="72" t="s">
        <v>218</v>
      </c>
      <c r="O369" s="72" t="s">
        <v>218</v>
      </c>
      <c r="P369" s="72" t="s">
        <v>218</v>
      </c>
      <c r="Q369" s="53">
        <f>SUM(E369:P369)</f>
        <v>0</v>
      </c>
      <c r="R369" s="72"/>
      <c r="S369" s="72"/>
      <c r="T369" s="72"/>
      <c r="U369" s="72"/>
      <c r="V369" s="72"/>
      <c r="W369" s="72"/>
    </row>
    <row r="370" spans="1:23" ht="12.75" customHeight="1" x14ac:dyDescent="0.2">
      <c r="A370" s="17" t="s">
        <v>220</v>
      </c>
      <c r="B370" s="13"/>
      <c r="C370" s="13"/>
      <c r="D370" s="72"/>
      <c r="E370" s="72"/>
      <c r="F370" s="72"/>
      <c r="G370" s="72"/>
      <c r="H370" s="72"/>
      <c r="I370" s="72"/>
      <c r="J370" s="72"/>
      <c r="K370" s="72" t="s">
        <v>218</v>
      </c>
      <c r="L370" s="72" t="s">
        <v>218</v>
      </c>
      <c r="M370" s="72" t="s">
        <v>218</v>
      </c>
      <c r="N370" s="72" t="s">
        <v>218</v>
      </c>
      <c r="O370" s="72" t="s">
        <v>218</v>
      </c>
      <c r="P370" s="72" t="s">
        <v>218</v>
      </c>
      <c r="Q370" s="53">
        <f>SUM(E370:P370)</f>
        <v>0</v>
      </c>
      <c r="R370" s="72"/>
      <c r="S370" s="72"/>
      <c r="T370" s="72"/>
      <c r="U370" s="72"/>
      <c r="V370" s="72"/>
      <c r="W370" s="72"/>
    </row>
    <row r="371" spans="1:23" ht="12.75" customHeight="1" x14ac:dyDescent="0.2">
      <c r="A371" s="35"/>
      <c r="B371" s="36"/>
      <c r="C371" s="36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</row>
    <row r="372" spans="1:23" ht="12.75" customHeight="1" x14ac:dyDescent="0.2"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</row>
    <row r="373" spans="1:23" ht="12.75" customHeight="1" x14ac:dyDescent="0.2">
      <c r="A373" s="2" t="s">
        <v>186</v>
      </c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4" t="s">
        <v>5</v>
      </c>
    </row>
    <row r="374" spans="1:23" ht="12.75" customHeight="1" x14ac:dyDescent="0.2"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6" t="str">
        <f>Q5</f>
        <v xml:space="preserve"> </v>
      </c>
    </row>
    <row r="375" spans="1:23" ht="12.75" customHeight="1" x14ac:dyDescent="0.2">
      <c r="A375" s="52" t="s">
        <v>221</v>
      </c>
      <c r="B375" s="8"/>
      <c r="C375" s="8"/>
      <c r="D375" s="74" t="s">
        <v>7</v>
      </c>
      <c r="E375" s="470" t="s">
        <v>8</v>
      </c>
      <c r="F375" s="471"/>
      <c r="G375" s="471"/>
      <c r="H375" s="471"/>
      <c r="I375" s="471"/>
      <c r="J375" s="471"/>
      <c r="K375" s="471"/>
      <c r="L375" s="471"/>
      <c r="M375" s="471"/>
      <c r="N375" s="471"/>
      <c r="O375" s="471"/>
      <c r="P375" s="471"/>
      <c r="Q375" s="471"/>
      <c r="R375" s="471"/>
      <c r="S375" s="471"/>
      <c r="T375" s="471"/>
      <c r="U375" s="471"/>
      <c r="V375" s="471"/>
      <c r="W375" s="472"/>
    </row>
    <row r="376" spans="1:23" ht="12.75" customHeight="1" x14ac:dyDescent="0.2">
      <c r="A376" s="17"/>
      <c r="B376" s="13"/>
      <c r="C376" s="13"/>
      <c r="D376" s="75"/>
      <c r="E376" s="76" t="s">
        <v>10</v>
      </c>
      <c r="F376" s="76" t="s">
        <v>11</v>
      </c>
      <c r="G376" s="76" t="s">
        <v>12</v>
      </c>
      <c r="H376" s="76" t="s">
        <v>13</v>
      </c>
      <c r="I376" s="76" t="s">
        <v>14</v>
      </c>
      <c r="J376" s="76" t="s">
        <v>51</v>
      </c>
      <c r="K376" s="76" t="s">
        <v>16</v>
      </c>
      <c r="L376" s="76" t="s">
        <v>17</v>
      </c>
      <c r="M376" s="76" t="s">
        <v>18</v>
      </c>
      <c r="N376" s="76" t="s">
        <v>19</v>
      </c>
      <c r="O376" s="76" t="s">
        <v>20</v>
      </c>
      <c r="P376" s="76" t="s">
        <v>21</v>
      </c>
      <c r="Q376" s="77" t="s">
        <v>22</v>
      </c>
      <c r="R376" s="76" t="s">
        <v>16</v>
      </c>
      <c r="S376" s="76" t="s">
        <v>17</v>
      </c>
      <c r="T376" s="76" t="s">
        <v>23</v>
      </c>
      <c r="U376" s="76" t="s">
        <v>24</v>
      </c>
      <c r="V376" s="76" t="s">
        <v>25</v>
      </c>
      <c r="W376" s="76" t="s">
        <v>26</v>
      </c>
    </row>
    <row r="377" spans="1:23" ht="12.75" customHeight="1" x14ac:dyDescent="0.2">
      <c r="A377" s="17" t="s">
        <v>222</v>
      </c>
      <c r="B377" s="13"/>
      <c r="C377" s="13"/>
      <c r="D377" s="78"/>
      <c r="E377" s="79"/>
      <c r="F377" s="79"/>
      <c r="G377" s="79"/>
      <c r="H377" s="79"/>
      <c r="I377" s="79"/>
      <c r="J377" s="79"/>
      <c r="K377" s="79"/>
      <c r="L377" s="79"/>
      <c r="M377" s="79">
        <v>13235</v>
      </c>
      <c r="N377" s="79">
        <v>13235</v>
      </c>
      <c r="O377" s="79">
        <v>13235</v>
      </c>
      <c r="P377" s="79">
        <v>13235</v>
      </c>
      <c r="Q377" s="28">
        <f>SUM(E377:P377)</f>
        <v>52940</v>
      </c>
      <c r="R377" s="79"/>
      <c r="S377" s="79"/>
      <c r="T377" s="79"/>
      <c r="U377" s="79"/>
      <c r="V377" s="79"/>
      <c r="W377" s="79"/>
    </row>
    <row r="378" spans="1:23" s="60" customFormat="1" ht="12.75" customHeight="1" x14ac:dyDescent="0.2">
      <c r="A378" s="80" t="s">
        <v>223</v>
      </c>
      <c r="B378" s="81"/>
      <c r="C378" s="81"/>
      <c r="D378" s="53"/>
      <c r="E378" s="54">
        <v>101701.66</v>
      </c>
      <c r="F378" s="54"/>
      <c r="G378" s="54"/>
      <c r="H378" s="54"/>
      <c r="I378" s="54"/>
      <c r="J378" s="54"/>
      <c r="K378" s="54"/>
      <c r="L378" s="54"/>
      <c r="M378" s="54">
        <v>60368.77</v>
      </c>
      <c r="N378" s="54">
        <v>60368.77</v>
      </c>
      <c r="O378" s="54">
        <v>60368.77</v>
      </c>
      <c r="P378" s="54">
        <v>60368.77</v>
      </c>
      <c r="Q378" s="28">
        <f>SUM(E378:P378)</f>
        <v>343176.74</v>
      </c>
      <c r="R378" s="54"/>
      <c r="S378" s="54"/>
      <c r="T378" s="54"/>
      <c r="U378" s="54"/>
      <c r="V378" s="54"/>
      <c r="W378" s="54"/>
    </row>
    <row r="379" spans="1:23" ht="12.75" customHeight="1" x14ac:dyDescent="0.2">
      <c r="A379" s="17" t="s">
        <v>224</v>
      </c>
      <c r="B379" s="13"/>
      <c r="C379" s="13"/>
      <c r="D379" s="42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8"/>
      <c r="R379" s="29"/>
      <c r="S379" s="29"/>
      <c r="T379" s="29"/>
      <c r="U379" s="29"/>
      <c r="V379" s="29"/>
      <c r="W379" s="29"/>
    </row>
    <row r="380" spans="1:23" ht="12.75" customHeight="1" x14ac:dyDescent="0.2">
      <c r="A380" s="17" t="s">
        <v>225</v>
      </c>
      <c r="B380" s="13"/>
      <c r="C380" s="13"/>
      <c r="D380" s="42"/>
      <c r="E380" s="54"/>
      <c r="F380" s="54"/>
      <c r="G380" s="29"/>
      <c r="H380" s="29"/>
      <c r="I380" s="29"/>
      <c r="J380" s="29"/>
      <c r="K380" s="29"/>
      <c r="L380" s="29"/>
      <c r="M380" s="54"/>
      <c r="N380" s="54"/>
      <c r="O380" s="54"/>
      <c r="P380" s="54"/>
      <c r="Q380" s="28"/>
      <c r="R380" s="54"/>
      <c r="S380" s="54"/>
      <c r="T380" s="29"/>
      <c r="U380" s="29"/>
      <c r="V380" s="29"/>
      <c r="W380" s="29"/>
    </row>
    <row r="381" spans="1:23" ht="12.75" customHeight="1" x14ac:dyDescent="0.2">
      <c r="A381" s="17" t="s">
        <v>226</v>
      </c>
      <c r="B381" s="13"/>
      <c r="C381" s="13"/>
      <c r="D381" s="18"/>
      <c r="E381" s="49">
        <v>295</v>
      </c>
      <c r="F381" s="49"/>
      <c r="G381" s="72"/>
      <c r="H381" s="72"/>
      <c r="I381" s="72"/>
      <c r="J381" s="72"/>
      <c r="K381" s="72"/>
      <c r="L381" s="72"/>
      <c r="M381" s="49">
        <v>383</v>
      </c>
      <c r="N381" s="49">
        <v>383</v>
      </c>
      <c r="O381" s="49">
        <v>383</v>
      </c>
      <c r="P381" s="49">
        <v>383</v>
      </c>
      <c r="Q381" s="28">
        <f t="shared" ref="Q381:Q386" si="67">SUM(E381:P381)</f>
        <v>1827</v>
      </c>
      <c r="R381" s="49"/>
      <c r="S381" s="49"/>
      <c r="T381" s="72"/>
      <c r="U381" s="72"/>
      <c r="V381" s="72"/>
      <c r="W381" s="72"/>
    </row>
    <row r="382" spans="1:23" ht="12.75" customHeight="1" x14ac:dyDescent="0.2">
      <c r="A382" s="17" t="s">
        <v>227</v>
      </c>
      <c r="B382" s="13"/>
      <c r="C382" s="13"/>
      <c r="D382" s="18"/>
      <c r="E382" s="72">
        <v>95371.09</v>
      </c>
      <c r="F382" s="72"/>
      <c r="G382" s="72"/>
      <c r="H382" s="72"/>
      <c r="I382" s="72"/>
      <c r="J382" s="72"/>
      <c r="K382" s="72"/>
      <c r="L382" s="72"/>
      <c r="M382" s="72">
        <v>74845.2</v>
      </c>
      <c r="N382" s="72">
        <v>74845.2</v>
      </c>
      <c r="O382" s="72">
        <v>74845.2</v>
      </c>
      <c r="P382" s="72">
        <v>87425.3</v>
      </c>
      <c r="Q382" s="28">
        <f t="shared" si="67"/>
        <v>407331.99</v>
      </c>
      <c r="R382" s="72"/>
      <c r="S382" s="72"/>
      <c r="T382" s="72"/>
      <c r="U382" s="72"/>
      <c r="V382" s="72"/>
      <c r="W382" s="72"/>
    </row>
    <row r="383" spans="1:23" ht="12.75" customHeight="1" x14ac:dyDescent="0.2">
      <c r="A383" s="17" t="s">
        <v>228</v>
      </c>
      <c r="B383" s="13"/>
      <c r="C383" s="13"/>
      <c r="D383" s="18"/>
      <c r="E383" s="28"/>
      <c r="F383" s="28"/>
      <c r="G383" s="28"/>
      <c r="H383" s="28"/>
      <c r="I383" s="28"/>
      <c r="J383" s="28"/>
      <c r="K383" s="28"/>
      <c r="L383" s="28"/>
      <c r="M383" s="28">
        <v>259</v>
      </c>
      <c r="N383" s="28">
        <v>288</v>
      </c>
      <c r="O383" s="28">
        <v>265</v>
      </c>
      <c r="P383" s="28">
        <v>330</v>
      </c>
      <c r="Q383" s="28">
        <f t="shared" si="67"/>
        <v>1142</v>
      </c>
      <c r="R383" s="28"/>
      <c r="S383" s="28"/>
      <c r="T383" s="28"/>
      <c r="U383" s="28"/>
      <c r="V383" s="28"/>
      <c r="W383" s="28"/>
    </row>
    <row r="384" spans="1:23" ht="12.75" customHeight="1" x14ac:dyDescent="0.2">
      <c r="A384" s="17" t="s">
        <v>229</v>
      </c>
      <c r="B384" s="13"/>
      <c r="C384" s="13"/>
      <c r="D384" s="18"/>
      <c r="E384" s="53"/>
      <c r="F384" s="53"/>
      <c r="G384" s="28"/>
      <c r="H384" s="28"/>
      <c r="I384" s="28"/>
      <c r="J384" s="28"/>
      <c r="K384" s="28"/>
      <c r="L384" s="28"/>
      <c r="M384" s="53">
        <v>74877.98</v>
      </c>
      <c r="N384" s="53">
        <v>76483.28</v>
      </c>
      <c r="O384" s="53">
        <v>77412.52</v>
      </c>
      <c r="P384" s="53">
        <v>92105.96</v>
      </c>
      <c r="Q384" s="28">
        <f t="shared" si="67"/>
        <v>320879.74000000005</v>
      </c>
      <c r="R384" s="53"/>
      <c r="S384" s="53"/>
      <c r="T384" s="28"/>
      <c r="U384" s="28"/>
      <c r="V384" s="28"/>
      <c r="W384" s="28"/>
    </row>
    <row r="385" spans="1:23" ht="12.75" customHeight="1" x14ac:dyDescent="0.2">
      <c r="A385" s="17" t="s">
        <v>230</v>
      </c>
      <c r="B385" s="13"/>
      <c r="C385" s="13"/>
      <c r="D385" s="1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>
        <f t="shared" si="67"/>
        <v>0</v>
      </c>
      <c r="R385" s="28"/>
      <c r="S385" s="28"/>
      <c r="T385" s="28"/>
      <c r="U385" s="28"/>
      <c r="V385" s="28"/>
      <c r="W385" s="28"/>
    </row>
    <row r="386" spans="1:23" ht="12.75" customHeight="1" x14ac:dyDescent="0.2">
      <c r="A386" s="17" t="s">
        <v>231</v>
      </c>
      <c r="B386" s="13"/>
      <c r="C386" s="13"/>
      <c r="D386" s="1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>
        <f t="shared" si="67"/>
        <v>0</v>
      </c>
      <c r="R386" s="28"/>
      <c r="S386" s="28"/>
      <c r="T386" s="28"/>
      <c r="U386" s="28"/>
      <c r="V386" s="28"/>
      <c r="W386" s="28"/>
    </row>
    <row r="387" spans="1:23" ht="12.75" customHeight="1" x14ac:dyDescent="0.2">
      <c r="A387" s="17" t="s">
        <v>232</v>
      </c>
      <c r="B387" s="13"/>
      <c r="C387" s="13"/>
      <c r="D387" s="18"/>
      <c r="E387" s="28">
        <f>'PLANO ESTATISTICO MODELO'!C117</f>
        <v>0</v>
      </c>
      <c r="F387" s="28">
        <f>'PLANO ESTATISTICO MODELO'!D117</f>
        <v>0</v>
      </c>
      <c r="G387" s="28">
        <f>'PLANO ESTATISTICO MODELO'!E117</f>
        <v>0</v>
      </c>
      <c r="H387" s="28">
        <f>'PLANO ESTATISTICO MODELO'!F117</f>
        <v>0</v>
      </c>
      <c r="I387" s="28">
        <f>'PLANO ESTATISTICO MODELO'!G117</f>
        <v>0</v>
      </c>
      <c r="J387" s="28">
        <f>'PLANO ESTATISTICO MODELO'!H117</f>
        <v>0</v>
      </c>
      <c r="K387" s="28">
        <f>'PLANO ESTATISTICO MODELO'!I117</f>
        <v>0</v>
      </c>
      <c r="L387" s="28">
        <f>'PLANO ESTATISTICO MODELO'!J117</f>
        <v>0</v>
      </c>
      <c r="M387" s="28">
        <f>'PLANO ESTATISTICO MODELO'!K117</f>
        <v>0</v>
      </c>
      <c r="N387" s="28">
        <f>'PLANO ESTATISTICO MODELO'!L117</f>
        <v>0</v>
      </c>
      <c r="O387" s="28">
        <f>'PLANO ESTATISTICO MODELO'!M117</f>
        <v>0</v>
      </c>
      <c r="P387" s="28">
        <f>'PLANO ESTATISTICO MODELO'!N117</f>
        <v>0</v>
      </c>
      <c r="Q387" s="28">
        <f>'PLANO ESTATISTICO MODELO'!O117</f>
        <v>0</v>
      </c>
      <c r="R387" s="28">
        <f>'PLANO ESTATISTICO MODELO'!I117</f>
        <v>0</v>
      </c>
      <c r="S387" s="28">
        <f>'PLANO ESTATISTICO MODELO'!J117</f>
        <v>0</v>
      </c>
      <c r="T387" s="28">
        <f>'PLANO ESTATISTICO MODELO'!K117</f>
        <v>0</v>
      </c>
      <c r="U387" s="28">
        <f>'PLANO ESTATISTICO MODELO'!L117</f>
        <v>0</v>
      </c>
      <c r="V387" s="28">
        <f>'PLANO ESTATISTICO MODELO'!M117</f>
        <v>0</v>
      </c>
      <c r="W387" s="28">
        <f>'PLANO ESTATISTICO MODELO'!N117</f>
        <v>0</v>
      </c>
    </row>
    <row r="388" spans="1:23" ht="12.75" customHeight="1" x14ac:dyDescent="0.2">
      <c r="A388" s="17" t="s">
        <v>233</v>
      </c>
      <c r="B388" s="13"/>
      <c r="C388" s="13"/>
      <c r="D388" s="18"/>
      <c r="E388" s="28">
        <f>'PLANO ESTATISTICO MODELO'!C81</f>
        <v>0</v>
      </c>
      <c r="F388" s="28">
        <f>'PLANO ESTATISTICO MODELO'!D81</f>
        <v>0</v>
      </c>
      <c r="G388" s="28">
        <f>'PLANO ESTATISTICO MODELO'!E81</f>
        <v>0</v>
      </c>
      <c r="H388" s="28">
        <f>'PLANO ESTATISTICO MODELO'!F81</f>
        <v>0</v>
      </c>
      <c r="I388" s="28">
        <f>'PLANO ESTATISTICO MODELO'!G81</f>
        <v>0</v>
      </c>
      <c r="J388" s="28">
        <f>'PLANO ESTATISTICO MODELO'!H81</f>
        <v>0</v>
      </c>
      <c r="K388" s="28">
        <f>'PLANO ESTATISTICO MODELO'!I81</f>
        <v>0</v>
      </c>
      <c r="L388" s="28">
        <f>'PLANO ESTATISTICO MODELO'!J81</f>
        <v>0</v>
      </c>
      <c r="M388" s="28">
        <f>'PLANO ESTATISTICO MODELO'!K81</f>
        <v>0</v>
      </c>
      <c r="N388" s="28">
        <f>'PLANO ESTATISTICO MODELO'!L81</f>
        <v>0</v>
      </c>
      <c r="O388" s="28">
        <f>'PLANO ESTATISTICO MODELO'!M81</f>
        <v>0</v>
      </c>
      <c r="P388" s="28">
        <f>'PLANO ESTATISTICO MODELO'!N81</f>
        <v>0</v>
      </c>
      <c r="Q388" s="28">
        <f>'PLANO ESTATISTICO MODELO'!O81</f>
        <v>0</v>
      </c>
      <c r="R388" s="28">
        <f>'PLANO ESTATISTICO MODELO'!I81</f>
        <v>0</v>
      </c>
      <c r="S388" s="28">
        <f>'PLANO ESTATISTICO MODELO'!J81</f>
        <v>0</v>
      </c>
      <c r="T388" s="28">
        <f>'PLANO ESTATISTICO MODELO'!K81</f>
        <v>0</v>
      </c>
      <c r="U388" s="28">
        <f>'PLANO ESTATISTICO MODELO'!L81</f>
        <v>0</v>
      </c>
      <c r="V388" s="28">
        <f>'PLANO ESTATISTICO MODELO'!M81</f>
        <v>0</v>
      </c>
      <c r="W388" s="28">
        <f>'PLANO ESTATISTICO MODELO'!N81</f>
        <v>0</v>
      </c>
    </row>
    <row r="389" spans="1:23" ht="12.75" customHeight="1" x14ac:dyDescent="0.2">
      <c r="A389" s="17" t="s">
        <v>234</v>
      </c>
      <c r="B389" s="13"/>
      <c r="C389" s="13"/>
      <c r="D389" s="18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82">
        <v>0.11</v>
      </c>
      <c r="R389" s="53"/>
      <c r="S389" s="53"/>
      <c r="T389" s="53"/>
      <c r="U389" s="53"/>
      <c r="V389" s="53"/>
      <c r="W389" s="53"/>
    </row>
    <row r="390" spans="1:23" ht="12.75" customHeight="1" x14ac:dyDescent="0.2">
      <c r="A390" s="17" t="s">
        <v>235</v>
      </c>
      <c r="B390" s="13"/>
      <c r="C390" s="13"/>
      <c r="D390" s="18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82">
        <v>0.17</v>
      </c>
      <c r="R390" s="53"/>
      <c r="S390" s="53"/>
      <c r="T390" s="53"/>
      <c r="U390" s="53"/>
      <c r="V390" s="53"/>
      <c r="W390" s="53"/>
    </row>
    <row r="391" spans="1:23" ht="12.75" customHeight="1" x14ac:dyDescent="0.2">
      <c r="A391" s="17" t="s">
        <v>236</v>
      </c>
      <c r="B391" s="13"/>
      <c r="C391" s="13"/>
      <c r="D391" s="18"/>
      <c r="E391" s="53" t="e">
        <f t="shared" ref="E391:P391" si="68">E380/E379</f>
        <v>#DIV/0!</v>
      </c>
      <c r="F391" s="53" t="e">
        <f t="shared" si="68"/>
        <v>#DIV/0!</v>
      </c>
      <c r="G391" s="53" t="e">
        <f t="shared" si="68"/>
        <v>#DIV/0!</v>
      </c>
      <c r="H391" s="53" t="e">
        <f t="shared" si="68"/>
        <v>#DIV/0!</v>
      </c>
      <c r="I391" s="53" t="e">
        <f t="shared" si="68"/>
        <v>#DIV/0!</v>
      </c>
      <c r="J391" s="53" t="e">
        <f t="shared" si="68"/>
        <v>#DIV/0!</v>
      </c>
      <c r="K391" s="53" t="e">
        <f t="shared" si="68"/>
        <v>#DIV/0!</v>
      </c>
      <c r="L391" s="53" t="e">
        <f t="shared" si="68"/>
        <v>#DIV/0!</v>
      </c>
      <c r="M391" s="53" t="e">
        <f t="shared" si="68"/>
        <v>#DIV/0!</v>
      </c>
      <c r="N391" s="53" t="e">
        <f t="shared" si="68"/>
        <v>#DIV/0!</v>
      </c>
      <c r="O391" s="53" t="e">
        <f t="shared" si="68"/>
        <v>#DIV/0!</v>
      </c>
      <c r="P391" s="53" t="e">
        <f t="shared" si="68"/>
        <v>#DIV/0!</v>
      </c>
      <c r="Q391" s="82">
        <v>2.35</v>
      </c>
      <c r="R391" s="53" t="e">
        <f t="shared" ref="R391:W391" si="69">R380/R379</f>
        <v>#DIV/0!</v>
      </c>
      <c r="S391" s="53" t="e">
        <f t="shared" si="69"/>
        <v>#DIV/0!</v>
      </c>
      <c r="T391" s="53" t="e">
        <f t="shared" si="69"/>
        <v>#DIV/0!</v>
      </c>
      <c r="U391" s="53" t="e">
        <f t="shared" si="69"/>
        <v>#DIV/0!</v>
      </c>
      <c r="V391" s="53" t="e">
        <f t="shared" si="69"/>
        <v>#DIV/0!</v>
      </c>
      <c r="W391" s="53" t="e">
        <f t="shared" si="69"/>
        <v>#DIV/0!</v>
      </c>
    </row>
    <row r="392" spans="1:23" ht="12.75" customHeight="1" x14ac:dyDescent="0.2">
      <c r="A392" s="17" t="s">
        <v>237</v>
      </c>
      <c r="B392" s="13"/>
      <c r="C392" s="13"/>
      <c r="D392" s="18"/>
      <c r="E392" s="53" t="e">
        <f t="shared" ref="E392:P392" si="70">E384/E383</f>
        <v>#DIV/0!</v>
      </c>
      <c r="F392" s="53" t="e">
        <f t="shared" si="70"/>
        <v>#DIV/0!</v>
      </c>
      <c r="G392" s="53" t="e">
        <f t="shared" si="70"/>
        <v>#DIV/0!</v>
      </c>
      <c r="H392" s="53" t="e">
        <f t="shared" si="70"/>
        <v>#DIV/0!</v>
      </c>
      <c r="I392" s="53" t="e">
        <f t="shared" si="70"/>
        <v>#DIV/0!</v>
      </c>
      <c r="J392" s="53" t="e">
        <f t="shared" si="70"/>
        <v>#DIV/0!</v>
      </c>
      <c r="K392" s="53" t="e">
        <f t="shared" si="70"/>
        <v>#DIV/0!</v>
      </c>
      <c r="L392" s="53" t="e">
        <f t="shared" si="70"/>
        <v>#DIV/0!</v>
      </c>
      <c r="M392" s="53">
        <f t="shared" si="70"/>
        <v>289.10416988416989</v>
      </c>
      <c r="N392" s="53">
        <f t="shared" si="70"/>
        <v>265.56694444444446</v>
      </c>
      <c r="O392" s="53">
        <f t="shared" si="70"/>
        <v>292.1227169811321</v>
      </c>
      <c r="P392" s="53">
        <f t="shared" si="70"/>
        <v>279.10896969696972</v>
      </c>
      <c r="Q392" s="55" t="e">
        <f t="shared" ref="Q392:Q403" si="71">SUM(E392:P392)</f>
        <v>#DIV/0!</v>
      </c>
      <c r="R392" s="53" t="e">
        <f t="shared" ref="R392:W392" si="72">R384/R383</f>
        <v>#DIV/0!</v>
      </c>
      <c r="S392" s="53" t="e">
        <f t="shared" si="72"/>
        <v>#DIV/0!</v>
      </c>
      <c r="T392" s="53" t="e">
        <f t="shared" si="72"/>
        <v>#DIV/0!</v>
      </c>
      <c r="U392" s="53" t="e">
        <f t="shared" si="72"/>
        <v>#DIV/0!</v>
      </c>
      <c r="V392" s="53" t="e">
        <f t="shared" si="72"/>
        <v>#DIV/0!</v>
      </c>
      <c r="W392" s="53" t="e">
        <f t="shared" si="72"/>
        <v>#DIV/0!</v>
      </c>
    </row>
    <row r="393" spans="1:23" ht="12.75" customHeight="1" x14ac:dyDescent="0.2">
      <c r="A393" s="17" t="s">
        <v>238</v>
      </c>
      <c r="B393" s="13"/>
      <c r="C393" s="13"/>
      <c r="D393" s="18"/>
      <c r="E393" s="53" t="e">
        <f t="shared" ref="E393:P393" si="73">E401/E28</f>
        <v>#DIV/0!</v>
      </c>
      <c r="F393" s="53" t="e">
        <f t="shared" si="73"/>
        <v>#DIV/0!</v>
      </c>
      <c r="G393" s="53" t="e">
        <f t="shared" si="73"/>
        <v>#DIV/0!</v>
      </c>
      <c r="H393" s="53" t="e">
        <f t="shared" si="73"/>
        <v>#DIV/0!</v>
      </c>
      <c r="I393" s="53" t="e">
        <f t="shared" si="73"/>
        <v>#DIV/0!</v>
      </c>
      <c r="J393" s="53" t="e">
        <f t="shared" si="73"/>
        <v>#DIV/0!</v>
      </c>
      <c r="K393" s="53" t="e">
        <f t="shared" si="73"/>
        <v>#DIV/0!</v>
      </c>
      <c r="L393" s="53" t="e">
        <f t="shared" si="73"/>
        <v>#DIV/0!</v>
      </c>
      <c r="M393" s="53" t="e">
        <f t="shared" si="73"/>
        <v>#DIV/0!</v>
      </c>
      <c r="N393" s="53" t="e">
        <f t="shared" si="73"/>
        <v>#DIV/0!</v>
      </c>
      <c r="O393" s="53" t="e">
        <f t="shared" si="73"/>
        <v>#DIV/0!</v>
      </c>
      <c r="P393" s="53" t="e">
        <f t="shared" si="73"/>
        <v>#DIV/0!</v>
      </c>
      <c r="Q393" s="55" t="e">
        <f t="shared" si="71"/>
        <v>#DIV/0!</v>
      </c>
      <c r="R393" s="53" t="e">
        <f t="shared" ref="R393:W393" si="74">R401/R28</f>
        <v>#DIV/0!</v>
      </c>
      <c r="S393" s="53" t="e">
        <f t="shared" si="74"/>
        <v>#DIV/0!</v>
      </c>
      <c r="T393" s="53" t="e">
        <f t="shared" si="74"/>
        <v>#DIV/0!</v>
      </c>
      <c r="U393" s="53" t="e">
        <f t="shared" si="74"/>
        <v>#DIV/0!</v>
      </c>
      <c r="V393" s="53" t="e">
        <f t="shared" si="74"/>
        <v>#DIV/0!</v>
      </c>
      <c r="W393" s="53" t="e">
        <f t="shared" si="74"/>
        <v>#DIV/0!</v>
      </c>
    </row>
    <row r="394" spans="1:23" ht="12.75" customHeight="1" x14ac:dyDescent="0.2">
      <c r="A394" s="17" t="s">
        <v>239</v>
      </c>
      <c r="B394" s="13"/>
      <c r="C394" s="13"/>
      <c r="D394" s="18"/>
      <c r="E394" s="53" t="e">
        <f>(E398+E399+#REF!+E400)/(E29+E30+E31+E32)</f>
        <v>#REF!</v>
      </c>
      <c r="F394" s="53" t="e">
        <f>(F398+F399+#REF!+F400)/(F29+F30+F31+F32)</f>
        <v>#REF!</v>
      </c>
      <c r="G394" s="53" t="e">
        <f>(G398+G399+#REF!+G400)/(G29+G30+G31+G32)</f>
        <v>#REF!</v>
      </c>
      <c r="H394" s="53" t="e">
        <f>(H398+H399+#REF!+H400)/(H29+H30+H31+H32)</f>
        <v>#REF!</v>
      </c>
      <c r="I394" s="53" t="e">
        <f>(I398+I399+#REF!+I400)/(I29+I30+I31+I32)</f>
        <v>#REF!</v>
      </c>
      <c r="J394" s="53" t="e">
        <f>(J398+J399+#REF!+J400)/(J29+J30+J31+J32)</f>
        <v>#REF!</v>
      </c>
      <c r="K394" s="53" t="e">
        <f>(K398+K399+#REF!+K400)/(K29+K30+K31+K32)</f>
        <v>#REF!</v>
      </c>
      <c r="L394" s="53" t="e">
        <f>(L398+L399+#REF!+L400)/(L29+L30+L31+L32)</f>
        <v>#REF!</v>
      </c>
      <c r="M394" s="53" t="e">
        <f>(M398+M399+#REF!+M400)/(M29+M30+M31+M32)</f>
        <v>#REF!</v>
      </c>
      <c r="N394" s="53" t="e">
        <f>(N398+N399+#REF!+N400)/(N29+N30+N31+N32)</f>
        <v>#REF!</v>
      </c>
      <c r="O394" s="53" t="e">
        <f>(O398+O399+#REF!+O400)/(O29+O30+O31+O32)</f>
        <v>#REF!</v>
      </c>
      <c r="P394" s="53" t="e">
        <f>(P398+P399+#REF!+P400)/(P29+P30+P31+P32)</f>
        <v>#REF!</v>
      </c>
      <c r="Q394" s="55" t="e">
        <f t="shared" si="71"/>
        <v>#REF!</v>
      </c>
      <c r="R394" s="53" t="e">
        <f>(R398+R399+#REF!+R400)/(R29+R30+R31+R32)</f>
        <v>#REF!</v>
      </c>
      <c r="S394" s="53" t="e">
        <f>(S398+S399+#REF!+S400)/(S29+S30+S31+S32)</f>
        <v>#REF!</v>
      </c>
      <c r="T394" s="53" t="e">
        <f>(T398+T399+#REF!+T400)/(T29+T30+T31+T32)</f>
        <v>#REF!</v>
      </c>
      <c r="U394" s="53" t="e">
        <f>(U398+U399+#REF!+U400)/(U29+U30+U31+U32)</f>
        <v>#REF!</v>
      </c>
      <c r="V394" s="53" t="e">
        <f>(V398+V399+#REF!+V400)/(V29+V30+V31+V32)</f>
        <v>#REF!</v>
      </c>
      <c r="W394" s="53" t="e">
        <f>(W398+W399+#REF!+W400)/(W29+W30+W31+W32)</f>
        <v>#REF!</v>
      </c>
    </row>
    <row r="395" spans="1:23" ht="12.75" customHeight="1" x14ac:dyDescent="0.2">
      <c r="A395" s="17" t="s">
        <v>240</v>
      </c>
      <c r="B395" s="13"/>
      <c r="C395" s="13"/>
      <c r="D395" s="18"/>
      <c r="E395" s="53" t="e">
        <f t="shared" ref="E395:P395" si="75">E405/E28+E29+E30+E31+E32+E379+E383</f>
        <v>#DIV/0!</v>
      </c>
      <c r="F395" s="53" t="e">
        <f t="shared" si="75"/>
        <v>#DIV/0!</v>
      </c>
      <c r="G395" s="53" t="e">
        <f t="shared" si="75"/>
        <v>#DIV/0!</v>
      </c>
      <c r="H395" s="53" t="e">
        <f t="shared" si="75"/>
        <v>#DIV/0!</v>
      </c>
      <c r="I395" s="53" t="e">
        <f t="shared" si="75"/>
        <v>#DIV/0!</v>
      </c>
      <c r="J395" s="53" t="e">
        <f t="shared" si="75"/>
        <v>#DIV/0!</v>
      </c>
      <c r="K395" s="53" t="e">
        <f t="shared" si="75"/>
        <v>#DIV/0!</v>
      </c>
      <c r="L395" s="53" t="e">
        <f t="shared" si="75"/>
        <v>#DIV/0!</v>
      </c>
      <c r="M395" s="53" t="e">
        <f t="shared" si="75"/>
        <v>#DIV/0!</v>
      </c>
      <c r="N395" s="53" t="e">
        <f t="shared" si="75"/>
        <v>#DIV/0!</v>
      </c>
      <c r="O395" s="53" t="e">
        <f t="shared" si="75"/>
        <v>#DIV/0!</v>
      </c>
      <c r="P395" s="53" t="e">
        <f t="shared" si="75"/>
        <v>#DIV/0!</v>
      </c>
      <c r="Q395" s="55" t="e">
        <f t="shared" si="71"/>
        <v>#DIV/0!</v>
      </c>
      <c r="R395" s="53" t="e">
        <f t="shared" ref="R395:W395" si="76">R405/R28+R29+R30+R31+R32+R379+R383</f>
        <v>#DIV/0!</v>
      </c>
      <c r="S395" s="53" t="e">
        <f t="shared" si="76"/>
        <v>#DIV/0!</v>
      </c>
      <c r="T395" s="53" t="e">
        <f t="shared" si="76"/>
        <v>#DIV/0!</v>
      </c>
      <c r="U395" s="53" t="e">
        <f t="shared" si="76"/>
        <v>#DIV/0!</v>
      </c>
      <c r="V395" s="53" t="e">
        <f t="shared" si="76"/>
        <v>#DIV/0!</v>
      </c>
      <c r="W395" s="53" t="e">
        <f t="shared" si="76"/>
        <v>#DIV/0!</v>
      </c>
    </row>
    <row r="396" spans="1:23" ht="12.75" customHeight="1" x14ac:dyDescent="0.2">
      <c r="A396" s="17" t="s">
        <v>241</v>
      </c>
      <c r="B396" s="13"/>
      <c r="C396" s="13"/>
      <c r="D396" s="18"/>
      <c r="E396" s="54"/>
      <c r="F396" s="54"/>
      <c r="G396" s="54"/>
      <c r="H396" s="54"/>
      <c r="I396" s="54"/>
      <c r="J396" s="54"/>
      <c r="K396" s="54"/>
      <c r="L396" s="54"/>
      <c r="M396" s="54">
        <v>40789.050000000003</v>
      </c>
      <c r="N396" s="54">
        <v>44296.44</v>
      </c>
      <c r="O396" s="54">
        <v>39892.910000000003</v>
      </c>
      <c r="P396" s="54">
        <v>41670.559999999998</v>
      </c>
      <c r="Q396" s="55">
        <f t="shared" si="71"/>
        <v>166648.96000000002</v>
      </c>
      <c r="R396" s="54"/>
      <c r="S396" s="54"/>
      <c r="T396" s="54"/>
      <c r="U396" s="54"/>
      <c r="V396" s="54"/>
      <c r="W396" s="54"/>
    </row>
    <row r="397" spans="1:23" ht="12.75" customHeight="1" x14ac:dyDescent="0.2">
      <c r="A397" s="17" t="s">
        <v>242</v>
      </c>
      <c r="B397" s="13"/>
      <c r="C397" s="13"/>
      <c r="D397" s="18"/>
      <c r="E397" s="54"/>
      <c r="F397" s="54"/>
      <c r="G397" s="54"/>
      <c r="H397" s="54"/>
      <c r="I397" s="54"/>
      <c r="J397" s="54"/>
      <c r="K397" s="54"/>
      <c r="L397" s="54"/>
      <c r="M397" s="54">
        <v>74877.98</v>
      </c>
      <c r="N397" s="54">
        <v>76483.28</v>
      </c>
      <c r="O397" s="54">
        <v>77412.52</v>
      </c>
      <c r="P397" s="54">
        <v>82000</v>
      </c>
      <c r="Q397" s="55">
        <f t="shared" si="71"/>
        <v>310773.78000000003</v>
      </c>
      <c r="R397" s="54"/>
      <c r="S397" s="54"/>
      <c r="T397" s="54"/>
      <c r="U397" s="54"/>
      <c r="V397" s="54"/>
      <c r="W397" s="54"/>
    </row>
    <row r="398" spans="1:23" ht="12.75" customHeight="1" x14ac:dyDescent="0.2">
      <c r="A398" s="17" t="s">
        <v>765</v>
      </c>
      <c r="B398" s="13"/>
      <c r="C398" s="13"/>
      <c r="D398" s="18"/>
      <c r="E398" s="53"/>
      <c r="F398" s="53"/>
      <c r="G398" s="53"/>
      <c r="H398" s="53"/>
      <c r="I398" s="53"/>
      <c r="J398" s="53"/>
      <c r="K398" s="53"/>
      <c r="L398" s="53"/>
      <c r="M398" s="53">
        <v>6749.84</v>
      </c>
      <c r="N398" s="53">
        <v>4800.63</v>
      </c>
      <c r="O398" s="53">
        <v>3589.65</v>
      </c>
      <c r="P398" s="53">
        <v>11205.62</v>
      </c>
      <c r="Q398" s="55">
        <f t="shared" si="71"/>
        <v>26345.74</v>
      </c>
      <c r="R398" s="53"/>
      <c r="S398" s="53"/>
      <c r="T398" s="53"/>
      <c r="U398" s="53"/>
      <c r="V398" s="53"/>
      <c r="W398" s="53"/>
    </row>
    <row r="399" spans="1:23" ht="12.75" customHeight="1" x14ac:dyDescent="0.2">
      <c r="A399" s="17" t="s">
        <v>766</v>
      </c>
      <c r="B399" s="13"/>
      <c r="C399" s="13"/>
      <c r="D399" s="18"/>
      <c r="E399" s="53"/>
      <c r="F399" s="53"/>
      <c r="G399" s="53"/>
      <c r="H399" s="53"/>
      <c r="I399" s="53"/>
      <c r="J399" s="53"/>
      <c r="K399" s="53"/>
      <c r="L399" s="53"/>
      <c r="M399" s="53">
        <v>2531.1799999999998</v>
      </c>
      <c r="N399" s="53">
        <v>2103.9899999999998</v>
      </c>
      <c r="O399" s="53">
        <v>5051.51</v>
      </c>
      <c r="P399" s="53">
        <v>2472.02</v>
      </c>
      <c r="Q399" s="55">
        <f t="shared" si="71"/>
        <v>12158.7</v>
      </c>
      <c r="R399" s="53"/>
      <c r="S399" s="53"/>
      <c r="T399" s="53"/>
      <c r="U399" s="53"/>
      <c r="V399" s="53"/>
      <c r="W399" s="53"/>
    </row>
    <row r="400" spans="1:23" ht="12.75" customHeight="1" x14ac:dyDescent="0.2">
      <c r="A400" s="17" t="s">
        <v>767</v>
      </c>
      <c r="B400" s="13"/>
      <c r="C400" s="13"/>
      <c r="D400" s="18"/>
      <c r="E400" s="53"/>
      <c r="F400" s="53"/>
      <c r="G400" s="53"/>
      <c r="H400" s="53"/>
      <c r="I400" s="53"/>
      <c r="J400" s="53"/>
      <c r="K400" s="53"/>
      <c r="L400" s="53"/>
      <c r="M400" s="53">
        <v>16140.86</v>
      </c>
      <c r="N400" s="53">
        <v>16505.32</v>
      </c>
      <c r="O400" s="53">
        <v>14172.36</v>
      </c>
      <c r="P400" s="53">
        <v>15867.99</v>
      </c>
      <c r="Q400" s="55">
        <f t="shared" si="71"/>
        <v>62686.53</v>
      </c>
      <c r="R400" s="53"/>
      <c r="S400" s="53"/>
      <c r="T400" s="53"/>
      <c r="U400" s="53"/>
      <c r="V400" s="53"/>
      <c r="W400" s="53"/>
    </row>
    <row r="401" spans="1:23" ht="12.75" customHeight="1" x14ac:dyDescent="0.2">
      <c r="A401" s="17" t="s">
        <v>768</v>
      </c>
      <c r="B401" s="13"/>
      <c r="C401" s="13"/>
      <c r="D401" s="18"/>
      <c r="E401" s="53"/>
      <c r="F401" s="53"/>
      <c r="G401" s="53"/>
      <c r="H401" s="53"/>
      <c r="I401" s="53"/>
      <c r="J401" s="53"/>
      <c r="K401" s="53"/>
      <c r="L401" s="53"/>
      <c r="M401" s="53">
        <v>7777.62</v>
      </c>
      <c r="N401" s="53">
        <v>9343.5499999999993</v>
      </c>
      <c r="O401" s="53">
        <v>12738.31</v>
      </c>
      <c r="P401" s="53">
        <v>13608.01</v>
      </c>
      <c r="Q401" s="55">
        <f t="shared" si="71"/>
        <v>43467.49</v>
      </c>
      <c r="R401" s="53"/>
      <c r="S401" s="53"/>
      <c r="T401" s="53"/>
      <c r="U401" s="53"/>
      <c r="V401" s="53"/>
      <c r="W401" s="53"/>
    </row>
    <row r="402" spans="1:23" ht="12.75" customHeight="1" x14ac:dyDescent="0.2">
      <c r="A402" s="17" t="s">
        <v>769</v>
      </c>
      <c r="B402" s="13"/>
      <c r="C402" s="13"/>
      <c r="D402" s="18" t="s">
        <v>5</v>
      </c>
      <c r="E402" s="54"/>
      <c r="F402" s="54"/>
      <c r="G402" s="54"/>
      <c r="H402" s="54"/>
      <c r="I402" s="54"/>
      <c r="J402" s="54"/>
      <c r="K402" s="54"/>
      <c r="L402" s="54"/>
      <c r="M402" s="54">
        <v>11929.6</v>
      </c>
      <c r="N402" s="54">
        <v>23828.61</v>
      </c>
      <c r="O402" s="54">
        <v>24087.55</v>
      </c>
      <c r="P402" s="54">
        <v>29550.76</v>
      </c>
      <c r="Q402" s="55">
        <f t="shared" si="71"/>
        <v>89396.51999999999</v>
      </c>
      <c r="R402" s="54"/>
      <c r="S402" s="54"/>
      <c r="T402" s="54"/>
      <c r="U402" s="54"/>
      <c r="V402" s="54"/>
      <c r="W402" s="54"/>
    </row>
    <row r="403" spans="1:23" ht="12.75" customHeight="1" x14ac:dyDescent="0.2">
      <c r="A403" s="17" t="s">
        <v>770</v>
      </c>
      <c r="B403" s="13"/>
      <c r="C403" s="13"/>
      <c r="D403" s="18"/>
      <c r="E403" s="53"/>
      <c r="F403" s="53"/>
      <c r="G403" s="53"/>
      <c r="H403" s="53"/>
      <c r="I403" s="53"/>
      <c r="J403" s="53"/>
      <c r="K403" s="53"/>
      <c r="L403" s="53"/>
      <c r="M403" s="53">
        <v>14892.68</v>
      </c>
      <c r="N403" s="53">
        <v>22343.82</v>
      </c>
      <c r="O403" s="53">
        <v>22745.82</v>
      </c>
      <c r="P403" s="53">
        <v>23894.44</v>
      </c>
      <c r="Q403" s="55">
        <f t="shared" si="71"/>
        <v>83876.759999999995</v>
      </c>
      <c r="R403" s="53"/>
      <c r="S403" s="53"/>
      <c r="T403" s="53"/>
      <c r="U403" s="53"/>
      <c r="V403" s="53"/>
      <c r="W403" s="53"/>
    </row>
    <row r="404" spans="1:23" ht="12.75" customHeight="1" x14ac:dyDescent="0.2">
      <c r="A404" s="17" t="s">
        <v>243</v>
      </c>
      <c r="B404" s="13"/>
      <c r="C404" s="13"/>
      <c r="D404" s="18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5"/>
      <c r="R404" s="53"/>
      <c r="S404" s="53"/>
      <c r="T404" s="53"/>
      <c r="U404" s="53"/>
      <c r="V404" s="53"/>
      <c r="W404" s="53"/>
    </row>
    <row r="405" spans="1:23" ht="12.75" customHeight="1" x14ac:dyDescent="0.2">
      <c r="A405" s="17" t="s">
        <v>244</v>
      </c>
      <c r="B405" s="13"/>
      <c r="C405" s="13"/>
      <c r="D405" s="18"/>
      <c r="E405" s="53">
        <f>SUM(E396:E403)</f>
        <v>0</v>
      </c>
      <c r="F405" s="53">
        <f>SUM(F396:F403)</f>
        <v>0</v>
      </c>
      <c r="G405" s="53">
        <f>SUM(G396:G403)</f>
        <v>0</v>
      </c>
      <c r="H405" s="53">
        <f>SUM(H396:H404)</f>
        <v>0</v>
      </c>
      <c r="I405" s="53">
        <f t="shared" ref="I405:P405" si="77">SUM(I396:I403)</f>
        <v>0</v>
      </c>
      <c r="J405" s="53">
        <f t="shared" si="77"/>
        <v>0</v>
      </c>
      <c r="K405" s="53">
        <f t="shared" si="77"/>
        <v>0</v>
      </c>
      <c r="L405" s="53">
        <f t="shared" si="77"/>
        <v>0</v>
      </c>
      <c r="M405" s="53">
        <f t="shared" si="77"/>
        <v>175688.80999999997</v>
      </c>
      <c r="N405" s="53">
        <f t="shared" si="77"/>
        <v>199705.64</v>
      </c>
      <c r="O405" s="53">
        <f t="shared" si="77"/>
        <v>199690.63</v>
      </c>
      <c r="P405" s="53">
        <f t="shared" si="77"/>
        <v>220269.4</v>
      </c>
      <c r="Q405" s="55">
        <f>SUM(E405:P405)</f>
        <v>795354.48</v>
      </c>
      <c r="R405" s="53">
        <f>SUM(R396:R403)</f>
        <v>0</v>
      </c>
      <c r="S405" s="53">
        <f>SUM(S396:S403)</f>
        <v>0</v>
      </c>
      <c r="T405" s="53">
        <f>SUM(T396:T403)</f>
        <v>0</v>
      </c>
      <c r="U405" s="53">
        <f>SUM(U396:U404)</f>
        <v>0</v>
      </c>
      <c r="V405" s="53">
        <f>SUM(V396:V403)</f>
        <v>0</v>
      </c>
      <c r="W405" s="53">
        <f>SUM(W396:W403)</f>
        <v>0</v>
      </c>
    </row>
    <row r="406" spans="1:23" ht="12.75" customHeight="1" x14ac:dyDescent="0.2">
      <c r="A406" s="17"/>
      <c r="B406" s="13"/>
      <c r="C406" s="13"/>
      <c r="D406" s="18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5">
        <f>SUM(E406:P406)</f>
        <v>0</v>
      </c>
      <c r="R406" s="53"/>
      <c r="S406" s="53"/>
      <c r="T406" s="53"/>
      <c r="U406" s="53"/>
      <c r="V406" s="53"/>
      <c r="W406" s="53"/>
    </row>
    <row r="407" spans="1:23" ht="12.75" customHeight="1" x14ac:dyDescent="0.2">
      <c r="A407" s="17"/>
      <c r="B407" s="13"/>
      <c r="C407" s="13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 t="s">
        <v>5</v>
      </c>
      <c r="R407" s="18"/>
      <c r="S407" s="18"/>
      <c r="T407" s="18"/>
      <c r="U407" s="18"/>
      <c r="V407" s="18"/>
      <c r="W407" s="18"/>
    </row>
    <row r="408" spans="1:23" ht="12.75" customHeight="1" x14ac:dyDescent="0.2">
      <c r="A408" s="12" t="s">
        <v>245</v>
      </c>
      <c r="B408" s="13"/>
      <c r="C408" s="13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</row>
    <row r="409" spans="1:23" ht="12.75" customHeight="1" x14ac:dyDescent="0.2">
      <c r="A409" s="17"/>
      <c r="B409" s="13"/>
      <c r="C409" s="13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</row>
    <row r="410" spans="1:23" ht="12.75" customHeight="1" x14ac:dyDescent="0.2">
      <c r="A410" s="12" t="s">
        <v>246</v>
      </c>
      <c r="B410" s="13"/>
      <c r="C410" s="13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</row>
    <row r="411" spans="1:23" ht="12.75" customHeight="1" x14ac:dyDescent="0.2">
      <c r="A411" s="17"/>
      <c r="B411" s="13"/>
      <c r="C411" s="13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</row>
    <row r="412" spans="1:23" ht="12.75" customHeight="1" x14ac:dyDescent="0.2">
      <c r="A412" s="17" t="s">
        <v>247</v>
      </c>
      <c r="B412" s="13"/>
      <c r="C412" s="13"/>
      <c r="D412" s="23">
        <v>20</v>
      </c>
      <c r="E412" s="42" t="e">
        <f t="shared" ref="E412:P412" si="78">SUM((E113/E116)*100)</f>
        <v>#DIV/0!</v>
      </c>
      <c r="F412" s="42" t="e">
        <f t="shared" si="78"/>
        <v>#DIV/0!</v>
      </c>
      <c r="G412" s="42" t="e">
        <f t="shared" si="78"/>
        <v>#DIV/0!</v>
      </c>
      <c r="H412" s="42" t="e">
        <f t="shared" si="78"/>
        <v>#DIV/0!</v>
      </c>
      <c r="I412" s="42" t="e">
        <f t="shared" si="78"/>
        <v>#DIV/0!</v>
      </c>
      <c r="J412" s="42" t="e">
        <f t="shared" si="78"/>
        <v>#DIV/0!</v>
      </c>
      <c r="K412" s="42" t="e">
        <f t="shared" si="78"/>
        <v>#DIV/0!</v>
      </c>
      <c r="L412" s="42" t="e">
        <f t="shared" si="78"/>
        <v>#DIV/0!</v>
      </c>
      <c r="M412" s="42" t="e">
        <f t="shared" si="78"/>
        <v>#DIV/0!</v>
      </c>
      <c r="N412" s="42" t="e">
        <f t="shared" si="78"/>
        <v>#DIV/0!</v>
      </c>
      <c r="O412" s="42" t="e">
        <f t="shared" si="78"/>
        <v>#DIV/0!</v>
      </c>
      <c r="P412" s="42" t="e">
        <f t="shared" si="78"/>
        <v>#DIV/0!</v>
      </c>
      <c r="Q412" s="55" t="s">
        <v>5</v>
      </c>
      <c r="R412" s="42" t="e">
        <f t="shared" ref="R412:W412" si="79">SUM((R113/R116)*100)</f>
        <v>#DIV/0!</v>
      </c>
      <c r="S412" s="42" t="e">
        <f t="shared" si="79"/>
        <v>#DIV/0!</v>
      </c>
      <c r="T412" s="42" t="e">
        <f t="shared" si="79"/>
        <v>#DIV/0!</v>
      </c>
      <c r="U412" s="42" t="e">
        <f t="shared" si="79"/>
        <v>#DIV/0!</v>
      </c>
      <c r="V412" s="42" t="e">
        <f t="shared" si="79"/>
        <v>#DIV/0!</v>
      </c>
      <c r="W412" s="42" t="e">
        <f t="shared" si="79"/>
        <v>#DIV/0!</v>
      </c>
    </row>
    <row r="413" spans="1:23" ht="12.75" customHeight="1" x14ac:dyDescent="0.2">
      <c r="A413" s="17" t="s">
        <v>248</v>
      </c>
      <c r="B413" s="13"/>
      <c r="C413" s="13"/>
      <c r="D413" s="23">
        <v>3</v>
      </c>
      <c r="E413" s="42" t="e">
        <f>'PLANO ESTATISTICO MODELO'!C167</f>
        <v>#DIV/0!</v>
      </c>
      <c r="F413" s="42" t="e">
        <f>'PLANO ESTATISTICO MODELO'!D167</f>
        <v>#DIV/0!</v>
      </c>
      <c r="G413" s="42" t="e">
        <f>'PLANO ESTATISTICO MODELO'!E167</f>
        <v>#DIV/0!</v>
      </c>
      <c r="H413" s="42" t="e">
        <f>'PLANO ESTATISTICO MODELO'!F167</f>
        <v>#DIV/0!</v>
      </c>
      <c r="I413" s="42" t="e">
        <f>'PLANO ESTATISTICO MODELO'!G167</f>
        <v>#DIV/0!</v>
      </c>
      <c r="J413" s="42" t="e">
        <f>'PLANO ESTATISTICO MODELO'!H167</f>
        <v>#DIV/0!</v>
      </c>
      <c r="K413" s="42" t="e">
        <f>'PLANO ESTATISTICO MODELO'!I167</f>
        <v>#DIV/0!</v>
      </c>
      <c r="L413" s="42" t="e">
        <f>'PLANO ESTATISTICO MODELO'!J167</f>
        <v>#DIV/0!</v>
      </c>
      <c r="M413" s="42" t="e">
        <f>'PLANO ESTATISTICO MODELO'!K167</f>
        <v>#DIV/0!</v>
      </c>
      <c r="N413" s="42" t="e">
        <f>'PLANO ESTATISTICO MODELO'!L167</f>
        <v>#DIV/0!</v>
      </c>
      <c r="O413" s="42" t="e">
        <f>'PLANO ESTATISTICO MODELO'!M167</f>
        <v>#DIV/0!</v>
      </c>
      <c r="P413" s="42" t="e">
        <f>'PLANO ESTATISTICO MODELO'!N167</f>
        <v>#DIV/0!</v>
      </c>
      <c r="Q413" s="42">
        <f>'PLANO ESTATISTICO MODELO'!O167</f>
        <v>0</v>
      </c>
      <c r="R413" s="42" t="e">
        <f>'PLANO ESTATISTICO MODELO'!I167</f>
        <v>#DIV/0!</v>
      </c>
      <c r="S413" s="42" t="e">
        <f>'PLANO ESTATISTICO MODELO'!J167</f>
        <v>#DIV/0!</v>
      </c>
      <c r="T413" s="42" t="e">
        <f>'PLANO ESTATISTICO MODELO'!K167</f>
        <v>#DIV/0!</v>
      </c>
      <c r="U413" s="42" t="e">
        <f>'PLANO ESTATISTICO MODELO'!L167</f>
        <v>#DIV/0!</v>
      </c>
      <c r="V413" s="42" t="e">
        <f>'PLANO ESTATISTICO MODELO'!M167</f>
        <v>#DIV/0!</v>
      </c>
      <c r="W413" s="42" t="e">
        <f>'PLANO ESTATISTICO MODELO'!N167</f>
        <v>#DIV/0!</v>
      </c>
    </row>
    <row r="414" spans="1:23" ht="12.75" customHeight="1" x14ac:dyDescent="0.2">
      <c r="A414" s="17" t="s">
        <v>249</v>
      </c>
      <c r="B414" s="13"/>
      <c r="C414" s="13"/>
      <c r="D414" s="23">
        <v>1.8</v>
      </c>
      <c r="E414" s="42" t="e">
        <f>'PLANO ESTATISTICO MODELO'!C168</f>
        <v>#DIV/0!</v>
      </c>
      <c r="F414" s="42" t="e">
        <f>'PLANO ESTATISTICO MODELO'!D168</f>
        <v>#DIV/0!</v>
      </c>
      <c r="G414" s="42" t="e">
        <f>'PLANO ESTATISTICO MODELO'!E168</f>
        <v>#DIV/0!</v>
      </c>
      <c r="H414" s="42" t="e">
        <f>'PLANO ESTATISTICO MODELO'!F168</f>
        <v>#DIV/0!</v>
      </c>
      <c r="I414" s="42" t="e">
        <f>'PLANO ESTATISTICO MODELO'!G168</f>
        <v>#DIV/0!</v>
      </c>
      <c r="J414" s="42" t="e">
        <f>'PLANO ESTATISTICO MODELO'!H168</f>
        <v>#DIV/0!</v>
      </c>
      <c r="K414" s="42" t="e">
        <f>'PLANO ESTATISTICO MODELO'!I168</f>
        <v>#DIV/0!</v>
      </c>
      <c r="L414" s="42" t="e">
        <f>'PLANO ESTATISTICO MODELO'!J168</f>
        <v>#DIV/0!</v>
      </c>
      <c r="M414" s="42" t="e">
        <f>'PLANO ESTATISTICO MODELO'!K168</f>
        <v>#DIV/0!</v>
      </c>
      <c r="N414" s="42" t="e">
        <f>'PLANO ESTATISTICO MODELO'!L168</f>
        <v>#DIV/0!</v>
      </c>
      <c r="O414" s="42" t="e">
        <f>'PLANO ESTATISTICO MODELO'!M168</f>
        <v>#DIV/0!</v>
      </c>
      <c r="P414" s="42" t="e">
        <f>'PLANO ESTATISTICO MODELO'!N168</f>
        <v>#DIV/0!</v>
      </c>
      <c r="Q414" s="42">
        <f>'PLANO ESTATISTICO MODELO'!O168</f>
        <v>0</v>
      </c>
      <c r="R414" s="42" t="e">
        <f>'PLANO ESTATISTICO MODELO'!I168</f>
        <v>#DIV/0!</v>
      </c>
      <c r="S414" s="42" t="e">
        <f>'PLANO ESTATISTICO MODELO'!J168</f>
        <v>#DIV/0!</v>
      </c>
      <c r="T414" s="42" t="e">
        <f>'PLANO ESTATISTICO MODELO'!K168</f>
        <v>#DIV/0!</v>
      </c>
      <c r="U414" s="42" t="e">
        <f>'PLANO ESTATISTICO MODELO'!L168</f>
        <v>#DIV/0!</v>
      </c>
      <c r="V414" s="42" t="e">
        <f>'PLANO ESTATISTICO MODELO'!M168</f>
        <v>#DIV/0!</v>
      </c>
      <c r="W414" s="42" t="e">
        <f>'PLANO ESTATISTICO MODELO'!N168</f>
        <v>#DIV/0!</v>
      </c>
    </row>
    <row r="415" spans="1:23" ht="12.75" customHeight="1" x14ac:dyDescent="0.2">
      <c r="A415" s="17" t="s">
        <v>250</v>
      </c>
      <c r="B415" s="13"/>
      <c r="C415" s="13"/>
      <c r="D415" s="23">
        <v>2.7</v>
      </c>
      <c r="E415" s="42" t="e">
        <f>'PLANO ESTATISTICO MODELO'!$C$164</f>
        <v>#DIV/0!</v>
      </c>
      <c r="F415" s="42" t="e">
        <f>'PLANO ESTATISTICO MODELO'!$D$164</f>
        <v>#DIV/0!</v>
      </c>
      <c r="G415" s="42" t="e">
        <f>'PLANO ESTATISTICO MODELO'!$E$164</f>
        <v>#DIV/0!</v>
      </c>
      <c r="H415" s="42" t="e">
        <f>'PLANO ESTATISTICO MODELO'!$F$164</f>
        <v>#DIV/0!</v>
      </c>
      <c r="I415" s="42" t="e">
        <f>'PLANO ESTATISTICO MODELO'!$G$164</f>
        <v>#DIV/0!</v>
      </c>
      <c r="J415" s="42" t="e">
        <f>'PLANO ESTATISTICO MODELO'!$H$164</f>
        <v>#DIV/0!</v>
      </c>
      <c r="K415" s="42" t="e">
        <f>'PLANO ESTATISTICO MODELO'!$C$164</f>
        <v>#DIV/0!</v>
      </c>
      <c r="L415" s="42" t="e">
        <f>'PLANO ESTATISTICO MODELO'!$C$164</f>
        <v>#DIV/0!</v>
      </c>
      <c r="M415" s="42" t="e">
        <f>'PLANO ESTATISTICO MODELO'!$C$164</f>
        <v>#DIV/0!</v>
      </c>
      <c r="N415" s="42" t="e">
        <f>'PLANO ESTATISTICO MODELO'!$C$164</f>
        <v>#DIV/0!</v>
      </c>
      <c r="O415" s="42" t="e">
        <f>'PLANO ESTATISTICO MODELO'!$C$164</f>
        <v>#DIV/0!</v>
      </c>
      <c r="P415" s="42" t="e">
        <f>'PLANO ESTATISTICO MODELO'!$C$164</f>
        <v>#DIV/0!</v>
      </c>
      <c r="Q415" s="42" t="e">
        <f>'PLANO ESTATISTICO MODELO'!$C$164</f>
        <v>#DIV/0!</v>
      </c>
      <c r="R415" s="42" t="e">
        <f>'PLANO ESTATISTICO MODELO'!$I$164</f>
        <v>#DIV/0!</v>
      </c>
      <c r="S415" s="42" t="e">
        <f>'PLANO ESTATISTICO MODELO'!$J$164</f>
        <v>#DIV/0!</v>
      </c>
      <c r="T415" s="42" t="e">
        <f>'PLANO ESTATISTICO MODELO'!$K$164</f>
        <v>#DIV/0!</v>
      </c>
      <c r="U415" s="42" t="e">
        <f>'PLANO ESTATISTICO MODELO'!$L164</f>
        <v>#DIV/0!</v>
      </c>
      <c r="V415" s="42" t="e">
        <f>'PLANO ESTATISTICO MODELO'!$M$164</f>
        <v>#DIV/0!</v>
      </c>
      <c r="W415" s="42" t="e">
        <f>'PLANO ESTATISTICO MODELO'!$N$164</f>
        <v>#DIV/0!</v>
      </c>
    </row>
    <row r="416" spans="1:23" ht="12.75" customHeight="1" x14ac:dyDescent="0.2">
      <c r="A416" s="17" t="s">
        <v>251</v>
      </c>
      <c r="B416" s="13"/>
      <c r="C416" s="13"/>
      <c r="D416" s="23">
        <v>1.9</v>
      </c>
      <c r="E416" s="42">
        <f>'PLANO ESTATISTICO MODELO'!C166</f>
        <v>0</v>
      </c>
      <c r="F416" s="42">
        <f>'PLANO ESTATISTICO MODELO'!D166</f>
        <v>0</v>
      </c>
      <c r="G416" s="43">
        <f>'PLANO ESTATISTICO MODELO'!E166</f>
        <v>0</v>
      </c>
      <c r="H416" s="43">
        <f>'PLANO ESTATISTICO MODELO'!F166</f>
        <v>0</v>
      </c>
      <c r="I416" s="43">
        <f>'PLANO ESTATISTICO MODELO'!G166</f>
        <v>0</v>
      </c>
      <c r="J416" s="43">
        <f>'PLANO ESTATISTICO MODELO'!H166</f>
        <v>0</v>
      </c>
      <c r="K416" s="43">
        <f>'PLANO ESTATISTICO MODELO'!I166</f>
        <v>0</v>
      </c>
      <c r="L416" s="43">
        <f>'PLANO ESTATISTICO MODELO'!J166</f>
        <v>0</v>
      </c>
      <c r="M416" s="43">
        <f>'PLANO ESTATISTICO MODELO'!K166</f>
        <v>0</v>
      </c>
      <c r="N416" s="43">
        <f>'PLANO ESTATISTICO MODELO'!L166</f>
        <v>0</v>
      </c>
      <c r="O416" s="43">
        <f>'PLANO ESTATISTICO MODELO'!M166</f>
        <v>0</v>
      </c>
      <c r="P416" s="43">
        <f>'PLANO ESTATISTICO MODELO'!N166</f>
        <v>0</v>
      </c>
      <c r="Q416" s="43">
        <f>'PLANO ESTATISTICO MODELO'!O166</f>
        <v>0</v>
      </c>
      <c r="R416" s="43">
        <f>'PLANO ESTATISTICO MODELO'!I166</f>
        <v>0</v>
      </c>
      <c r="S416" s="43">
        <f>'PLANO ESTATISTICO MODELO'!J166</f>
        <v>0</v>
      </c>
      <c r="T416" s="43">
        <f>'PLANO ESTATISTICO MODELO'!K166</f>
        <v>0</v>
      </c>
      <c r="U416" s="43">
        <f>'PLANO ESTATISTICO MODELO'!L166</f>
        <v>0</v>
      </c>
      <c r="V416" s="43">
        <f>'PLANO ESTATISTICO MODELO'!M166</f>
        <v>0</v>
      </c>
      <c r="W416" s="43">
        <f>'PLANO ESTATISTICO MODELO'!N166</f>
        <v>0</v>
      </c>
    </row>
    <row r="417" spans="1:23" ht="12.75" customHeight="1" x14ac:dyDescent="0.2">
      <c r="A417" s="17" t="s">
        <v>252</v>
      </c>
      <c r="B417" s="13"/>
      <c r="C417" s="13"/>
      <c r="D417" s="23">
        <v>1.8</v>
      </c>
      <c r="E417" s="42" t="e">
        <f>'PLANO ESTATISTICO MODELO'!C169</f>
        <v>#DIV/0!</v>
      </c>
      <c r="F417" s="42" t="e">
        <f>'PLANO ESTATISTICO MODELO'!D169</f>
        <v>#DIV/0!</v>
      </c>
      <c r="G417" s="42" t="e">
        <f>'PLANO ESTATISTICO MODELO'!E169</f>
        <v>#DIV/0!</v>
      </c>
      <c r="H417" s="42" t="e">
        <f>'PLANO ESTATISTICO MODELO'!F169</f>
        <v>#DIV/0!</v>
      </c>
      <c r="I417" s="42" t="e">
        <f>'PLANO ESTATISTICO MODELO'!G169</f>
        <v>#DIV/0!</v>
      </c>
      <c r="J417" s="42" t="e">
        <f>'PLANO ESTATISTICO MODELO'!H169</f>
        <v>#DIV/0!</v>
      </c>
      <c r="K417" s="42" t="e">
        <f>'PLANO ESTATISTICO MODELO'!I169</f>
        <v>#DIV/0!</v>
      </c>
      <c r="L417" s="42" t="e">
        <f>'PLANO ESTATISTICO MODELO'!J169</f>
        <v>#DIV/0!</v>
      </c>
      <c r="M417" s="42" t="e">
        <f>'PLANO ESTATISTICO MODELO'!K169</f>
        <v>#DIV/0!</v>
      </c>
      <c r="N417" s="42" t="e">
        <f>'PLANO ESTATISTICO MODELO'!L169</f>
        <v>#DIV/0!</v>
      </c>
      <c r="O417" s="42" t="e">
        <f>'PLANO ESTATISTICO MODELO'!M169</f>
        <v>#DIV/0!</v>
      </c>
      <c r="P417" s="42" t="e">
        <f>'PLANO ESTATISTICO MODELO'!N169</f>
        <v>#DIV/0!</v>
      </c>
      <c r="Q417" s="42">
        <f>'PLANO ESTATISTICO MODELO'!O169</f>
        <v>0</v>
      </c>
      <c r="R417" s="42" t="e">
        <f>'PLANO ESTATISTICO MODELO'!I169</f>
        <v>#DIV/0!</v>
      </c>
      <c r="S417" s="42" t="e">
        <f>'PLANO ESTATISTICO MODELO'!J169</f>
        <v>#DIV/0!</v>
      </c>
      <c r="T417" s="42" t="e">
        <f>'PLANO ESTATISTICO MODELO'!K169</f>
        <v>#DIV/0!</v>
      </c>
      <c r="U417" s="42" t="e">
        <f>'PLANO ESTATISTICO MODELO'!L169</f>
        <v>#DIV/0!</v>
      </c>
      <c r="V417" s="42" t="e">
        <f>'PLANO ESTATISTICO MODELO'!M169</f>
        <v>#DIV/0!</v>
      </c>
      <c r="W417" s="42" t="e">
        <f>'PLANO ESTATISTICO MODELO'!N169</f>
        <v>#DIV/0!</v>
      </c>
    </row>
    <row r="418" spans="1:23" ht="12.75" customHeight="1" x14ac:dyDescent="0.2">
      <c r="A418" s="17" t="s">
        <v>253</v>
      </c>
      <c r="B418" s="13"/>
      <c r="C418" s="13"/>
      <c r="D418" s="23">
        <v>8</v>
      </c>
      <c r="E418" s="42" t="e">
        <f>'PLANO ESTATISTICO MODELO'!C170</f>
        <v>#DIV/0!</v>
      </c>
      <c r="F418" s="42" t="e">
        <f>'PLANO ESTATISTICO MODELO'!D170</f>
        <v>#DIV/0!</v>
      </c>
      <c r="G418" s="42" t="e">
        <f>'PLANO ESTATISTICO MODELO'!E170</f>
        <v>#DIV/0!</v>
      </c>
      <c r="H418" s="42" t="e">
        <f>'PLANO ESTATISTICO MODELO'!F170</f>
        <v>#DIV/0!</v>
      </c>
      <c r="I418" s="42" t="e">
        <f>'PLANO ESTATISTICO MODELO'!G170</f>
        <v>#DIV/0!</v>
      </c>
      <c r="J418" s="42" t="e">
        <f>'PLANO ESTATISTICO MODELO'!H170</f>
        <v>#DIV/0!</v>
      </c>
      <c r="K418" s="42" t="e">
        <f>'PLANO ESTATISTICO MODELO'!I170</f>
        <v>#DIV/0!</v>
      </c>
      <c r="L418" s="42" t="e">
        <f>'PLANO ESTATISTICO MODELO'!J170</f>
        <v>#DIV/0!</v>
      </c>
      <c r="M418" s="42" t="e">
        <f>'PLANO ESTATISTICO MODELO'!K170</f>
        <v>#DIV/0!</v>
      </c>
      <c r="N418" s="42" t="e">
        <f>'PLANO ESTATISTICO MODELO'!L170</f>
        <v>#DIV/0!</v>
      </c>
      <c r="O418" s="42" t="e">
        <f>'PLANO ESTATISTICO MODELO'!M170</f>
        <v>#DIV/0!</v>
      </c>
      <c r="P418" s="42" t="e">
        <f>'PLANO ESTATISTICO MODELO'!N170</f>
        <v>#DIV/0!</v>
      </c>
      <c r="Q418" s="42" t="e">
        <f>'PLANO ESTATISTICO MODELO'!O170</f>
        <v>#DIV/0!</v>
      </c>
      <c r="R418" s="42" t="e">
        <f>'PLANO ESTATISTICO MODELO'!I170</f>
        <v>#DIV/0!</v>
      </c>
      <c r="S418" s="42" t="e">
        <f>'PLANO ESTATISTICO MODELO'!J170</f>
        <v>#DIV/0!</v>
      </c>
      <c r="T418" s="42" t="e">
        <f>'PLANO ESTATISTICO MODELO'!K170</f>
        <v>#DIV/0!</v>
      </c>
      <c r="U418" s="42" t="e">
        <f>'PLANO ESTATISTICO MODELO'!L170</f>
        <v>#DIV/0!</v>
      </c>
      <c r="V418" s="42" t="e">
        <f>'PLANO ESTATISTICO MODELO'!M170</f>
        <v>#DIV/0!</v>
      </c>
      <c r="W418" s="42" t="e">
        <f>'PLANO ESTATISTICO MODELO'!N170</f>
        <v>#DIV/0!</v>
      </c>
    </row>
    <row r="419" spans="1:23" ht="12.75" customHeight="1" x14ac:dyDescent="0.2">
      <c r="A419" s="35" t="s">
        <v>254</v>
      </c>
      <c r="B419" s="36"/>
      <c r="C419" s="36"/>
      <c r="D419" s="83">
        <v>5.8</v>
      </c>
      <c r="E419" s="75" t="e">
        <f t="shared" ref="E419:P419" si="80">SUM(E388/E22)</f>
        <v>#DIV/0!</v>
      </c>
      <c r="F419" s="75" t="e">
        <f t="shared" si="80"/>
        <v>#DIV/0!</v>
      </c>
      <c r="G419" s="75" t="e">
        <f t="shared" si="80"/>
        <v>#DIV/0!</v>
      </c>
      <c r="H419" s="75" t="e">
        <f t="shared" si="80"/>
        <v>#DIV/0!</v>
      </c>
      <c r="I419" s="75" t="e">
        <f t="shared" si="80"/>
        <v>#DIV/0!</v>
      </c>
      <c r="J419" s="75" t="e">
        <f t="shared" si="80"/>
        <v>#DIV/0!</v>
      </c>
      <c r="K419" s="75" t="e">
        <f t="shared" si="80"/>
        <v>#DIV/0!</v>
      </c>
      <c r="L419" s="75" t="e">
        <f t="shared" si="80"/>
        <v>#DIV/0!</v>
      </c>
      <c r="M419" s="75" t="e">
        <f t="shared" si="80"/>
        <v>#DIV/0!</v>
      </c>
      <c r="N419" s="75" t="e">
        <f t="shared" si="80"/>
        <v>#DIV/0!</v>
      </c>
      <c r="O419" s="75" t="e">
        <f t="shared" si="80"/>
        <v>#DIV/0!</v>
      </c>
      <c r="P419" s="75" t="e">
        <f t="shared" si="80"/>
        <v>#DIV/0!</v>
      </c>
      <c r="Q419" s="55" t="s">
        <v>5</v>
      </c>
      <c r="R419" s="75" t="e">
        <f t="shared" ref="R419:W419" si="81">SUM(R388/R22)</f>
        <v>#DIV/0!</v>
      </c>
      <c r="S419" s="75" t="e">
        <f t="shared" si="81"/>
        <v>#DIV/0!</v>
      </c>
      <c r="T419" s="75" t="e">
        <f t="shared" si="81"/>
        <v>#DIV/0!</v>
      </c>
      <c r="U419" s="75" t="e">
        <f t="shared" si="81"/>
        <v>#DIV/0!</v>
      </c>
      <c r="V419" s="75" t="e">
        <f t="shared" si="81"/>
        <v>#DIV/0!</v>
      </c>
      <c r="W419" s="75" t="e">
        <f t="shared" si="81"/>
        <v>#DIV/0!</v>
      </c>
    </row>
    <row r="420" spans="1:23" ht="12.75" customHeight="1" x14ac:dyDescent="0.2">
      <c r="Q420" s="2" t="s">
        <v>5</v>
      </c>
    </row>
    <row r="421" spans="1:23" ht="12.75" customHeight="1" x14ac:dyDescent="0.2">
      <c r="A421" s="2" t="s">
        <v>156</v>
      </c>
      <c r="Q421" s="4" t="s">
        <v>5</v>
      </c>
    </row>
    <row r="422" spans="1:23" ht="12.75" customHeight="1" x14ac:dyDescent="0.2">
      <c r="Q422" s="6" t="str">
        <f>Q5</f>
        <v xml:space="preserve"> </v>
      </c>
    </row>
    <row r="423" spans="1:23" ht="12.75" customHeight="1" x14ac:dyDescent="0.2">
      <c r="A423" s="7"/>
      <c r="B423" s="8"/>
      <c r="C423" s="8"/>
      <c r="D423" s="9" t="s">
        <v>7</v>
      </c>
      <c r="E423" s="458" t="s">
        <v>8</v>
      </c>
      <c r="F423" s="459"/>
      <c r="G423" s="459"/>
      <c r="H423" s="459"/>
      <c r="I423" s="459"/>
      <c r="J423" s="459"/>
      <c r="K423" s="459"/>
      <c r="L423" s="459"/>
      <c r="M423" s="459"/>
      <c r="N423" s="459"/>
      <c r="O423" s="459"/>
      <c r="P423" s="459"/>
      <c r="Q423" s="459"/>
      <c r="R423" s="459"/>
      <c r="S423" s="459"/>
      <c r="T423" s="459"/>
      <c r="U423" s="459"/>
      <c r="V423" s="459"/>
      <c r="W423" s="460"/>
    </row>
    <row r="424" spans="1:23" ht="12.75" customHeight="1" x14ac:dyDescent="0.2">
      <c r="A424" s="12" t="s">
        <v>255</v>
      </c>
      <c r="B424" s="13"/>
      <c r="C424" s="13"/>
      <c r="D424" s="14"/>
      <c r="E424" s="38" t="s">
        <v>10</v>
      </c>
      <c r="F424" s="38" t="s">
        <v>11</v>
      </c>
      <c r="G424" s="38" t="s">
        <v>12</v>
      </c>
      <c r="H424" s="38" t="s">
        <v>13</v>
      </c>
      <c r="I424" s="38" t="s">
        <v>14</v>
      </c>
      <c r="J424" s="38" t="s">
        <v>51</v>
      </c>
      <c r="K424" s="38" t="s">
        <v>16</v>
      </c>
      <c r="L424" s="38" t="s">
        <v>17</v>
      </c>
      <c r="M424" s="38" t="s">
        <v>18</v>
      </c>
      <c r="N424" s="38" t="s">
        <v>19</v>
      </c>
      <c r="O424" s="38" t="s">
        <v>20</v>
      </c>
      <c r="P424" s="38" t="s">
        <v>21</v>
      </c>
      <c r="Q424" s="39" t="s">
        <v>22</v>
      </c>
      <c r="R424" s="38" t="s">
        <v>16</v>
      </c>
      <c r="S424" s="38" t="s">
        <v>17</v>
      </c>
      <c r="T424" s="38" t="s">
        <v>23</v>
      </c>
      <c r="U424" s="38" t="s">
        <v>24</v>
      </c>
      <c r="V424" s="38" t="s">
        <v>25</v>
      </c>
      <c r="W424" s="38" t="s">
        <v>26</v>
      </c>
    </row>
    <row r="425" spans="1:23" ht="11.25" customHeight="1" x14ac:dyDescent="0.2">
      <c r="A425" s="17"/>
      <c r="B425" s="13"/>
      <c r="C425" s="13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ht="12.75" customHeight="1" x14ac:dyDescent="0.2">
      <c r="A426" s="17" t="s">
        <v>256</v>
      </c>
      <c r="B426" s="13"/>
      <c r="C426" s="13"/>
      <c r="D426" s="84">
        <v>0.2</v>
      </c>
      <c r="E426" s="33" t="e">
        <f>'PLANO ESTATISTICO MODELO'!$C$504</f>
        <v>#DIV/0!</v>
      </c>
      <c r="F426" s="33" t="e">
        <f>'PLANO ESTATISTICO MODELO'!$D$504</f>
        <v>#DIV/0!</v>
      </c>
      <c r="G426" s="33" t="e">
        <f>'PLANO ESTATISTICO MODELO'!$E$504</f>
        <v>#DIV/0!</v>
      </c>
      <c r="H426" s="33" t="e">
        <f>'PLANO ESTATISTICO MODELO'!$F$504</f>
        <v>#DIV/0!</v>
      </c>
      <c r="I426" s="33" t="e">
        <f>'PLANO ESTATISTICO MODELO'!$G$504</f>
        <v>#DIV/0!</v>
      </c>
      <c r="J426" s="33" t="e">
        <f>'PLANO ESTATISTICO MODELO'!$H$504</f>
        <v>#DIV/0!</v>
      </c>
      <c r="K426" s="33" t="e">
        <f>'PLANO ESTATISTICO MODELO'!$C$504</f>
        <v>#DIV/0!</v>
      </c>
      <c r="L426" s="33" t="e">
        <f>'PLANO ESTATISTICO MODELO'!$C$504</f>
        <v>#DIV/0!</v>
      </c>
      <c r="M426" s="33" t="e">
        <f>'PLANO ESTATISTICO MODELO'!$C$504</f>
        <v>#DIV/0!</v>
      </c>
      <c r="N426" s="33" t="e">
        <f>'PLANO ESTATISTICO MODELO'!$C$504</f>
        <v>#DIV/0!</v>
      </c>
      <c r="O426" s="33" t="e">
        <f>'PLANO ESTATISTICO MODELO'!$C$504</f>
        <v>#DIV/0!</v>
      </c>
      <c r="P426" s="33" t="e">
        <f>'PLANO ESTATISTICO MODELO'!$C$504</f>
        <v>#DIV/0!</v>
      </c>
      <c r="Q426" s="33" t="e">
        <f>'PLANO ESTATISTICO MODELO'!$C$504</f>
        <v>#DIV/0!</v>
      </c>
      <c r="R426" s="33" t="e">
        <f>'PLANO ESTATISTICO MODELO'!$I$504</f>
        <v>#DIV/0!</v>
      </c>
      <c r="S426" s="33" t="e">
        <f>'PLANO ESTATISTICO MODELO'!$J$504</f>
        <v>#DIV/0!</v>
      </c>
      <c r="T426" s="33" t="e">
        <f>'PLANO ESTATISTICO MODELO'!$K$504</f>
        <v>#DIV/0!</v>
      </c>
      <c r="U426" s="33" t="e">
        <f>'PLANO ESTATISTICO MODELO'!$L$504</f>
        <v>#DIV/0!</v>
      </c>
      <c r="V426" s="33" t="e">
        <f>'PLANO ESTATISTICO MODELO'!$M$504</f>
        <v>#DIV/0!</v>
      </c>
      <c r="W426" s="33" t="e">
        <f>'PLANO ESTATISTICO MODELO'!$N$504</f>
        <v>#DIV/0!</v>
      </c>
    </row>
    <row r="427" spans="1:23" ht="12.75" customHeight="1" x14ac:dyDescent="0.2">
      <c r="A427" s="17" t="s">
        <v>257</v>
      </c>
      <c r="B427" s="13"/>
      <c r="C427" s="13"/>
      <c r="D427" s="84">
        <v>0.55000000000000004</v>
      </c>
      <c r="E427" s="33" t="e">
        <f>'PLANO ESTATISTICO MODELO'!C505</f>
        <v>#DIV/0!</v>
      </c>
      <c r="F427" s="33" t="e">
        <f>'PLANO ESTATISTICO MODELO'!D505</f>
        <v>#DIV/0!</v>
      </c>
      <c r="G427" s="33" t="e">
        <f>'PLANO ESTATISTICO MODELO'!E505</f>
        <v>#DIV/0!</v>
      </c>
      <c r="H427" s="33" t="e">
        <f>'PLANO ESTATISTICO MODELO'!F505</f>
        <v>#DIV/0!</v>
      </c>
      <c r="I427" s="33" t="e">
        <f>'PLANO ESTATISTICO MODELO'!G505</f>
        <v>#DIV/0!</v>
      </c>
      <c r="J427" s="33" t="e">
        <f>'PLANO ESTATISTICO MODELO'!H505</f>
        <v>#DIV/0!</v>
      </c>
      <c r="K427" s="33" t="e">
        <f>'PLANO ESTATISTICO MODELO'!I505</f>
        <v>#DIV/0!</v>
      </c>
      <c r="L427" s="33" t="e">
        <f>'PLANO ESTATISTICO MODELO'!J505</f>
        <v>#DIV/0!</v>
      </c>
      <c r="M427" s="33" t="e">
        <f>'PLANO ESTATISTICO MODELO'!K505</f>
        <v>#DIV/0!</v>
      </c>
      <c r="N427" s="33" t="e">
        <f>'PLANO ESTATISTICO MODELO'!L505</f>
        <v>#DIV/0!</v>
      </c>
      <c r="O427" s="33" t="e">
        <f>'PLANO ESTATISTICO MODELO'!M505</f>
        <v>#DIV/0!</v>
      </c>
      <c r="P427" s="33" t="e">
        <f>'PLANO ESTATISTICO MODELO'!N505</f>
        <v>#DIV/0!</v>
      </c>
      <c r="Q427" s="33" t="e">
        <f>'PLANO ESTATISTICO MODELO'!O505</f>
        <v>#DIV/0!</v>
      </c>
      <c r="R427" s="33" t="e">
        <f>'PLANO ESTATISTICO MODELO'!I505</f>
        <v>#DIV/0!</v>
      </c>
      <c r="S427" s="33" t="e">
        <f>'PLANO ESTATISTICO MODELO'!J505</f>
        <v>#DIV/0!</v>
      </c>
      <c r="T427" s="33" t="e">
        <f>'PLANO ESTATISTICO MODELO'!K505</f>
        <v>#DIV/0!</v>
      </c>
      <c r="U427" s="33" t="e">
        <f>'PLANO ESTATISTICO MODELO'!L505</f>
        <v>#DIV/0!</v>
      </c>
      <c r="V427" s="33" t="e">
        <f>'PLANO ESTATISTICO MODELO'!M505</f>
        <v>#DIV/0!</v>
      </c>
      <c r="W427" s="33" t="e">
        <f>'PLANO ESTATISTICO MODELO'!N505</f>
        <v>#DIV/0!</v>
      </c>
    </row>
    <row r="428" spans="1:23" ht="12.75" customHeight="1" x14ac:dyDescent="0.2">
      <c r="A428" s="17" t="s">
        <v>258</v>
      </c>
      <c r="B428" s="13"/>
      <c r="C428" s="13"/>
      <c r="D428" s="84">
        <v>0.05</v>
      </c>
      <c r="E428" s="33" t="e">
        <f>'PLANO ESTATISTICO MODELO'!C507</f>
        <v>#DIV/0!</v>
      </c>
      <c r="F428" s="33" t="e">
        <f>'PLANO ESTATISTICO MODELO'!D507</f>
        <v>#DIV/0!</v>
      </c>
      <c r="G428" s="33" t="e">
        <f>'PLANO ESTATISTICO MODELO'!E507</f>
        <v>#DIV/0!</v>
      </c>
      <c r="H428" s="33" t="e">
        <f>'PLANO ESTATISTICO MODELO'!F507</f>
        <v>#DIV/0!</v>
      </c>
      <c r="I428" s="33" t="e">
        <f>'PLANO ESTATISTICO MODELO'!G507</f>
        <v>#DIV/0!</v>
      </c>
      <c r="J428" s="33" t="e">
        <f>'PLANO ESTATISTICO MODELO'!H507</f>
        <v>#DIV/0!</v>
      </c>
      <c r="K428" s="33" t="e">
        <f>'PLANO ESTATISTICO MODELO'!I507</f>
        <v>#DIV/0!</v>
      </c>
      <c r="L428" s="33" t="e">
        <f>'PLANO ESTATISTICO MODELO'!J507</f>
        <v>#DIV/0!</v>
      </c>
      <c r="M428" s="33" t="e">
        <f>'PLANO ESTATISTICO MODELO'!K507</f>
        <v>#DIV/0!</v>
      </c>
      <c r="N428" s="33" t="e">
        <f>'PLANO ESTATISTICO MODELO'!L507</f>
        <v>#DIV/0!</v>
      </c>
      <c r="O428" s="33" t="e">
        <f>'PLANO ESTATISTICO MODELO'!M507</f>
        <v>#DIV/0!</v>
      </c>
      <c r="P428" s="33" t="e">
        <f>'PLANO ESTATISTICO MODELO'!N507</f>
        <v>#DIV/0!</v>
      </c>
      <c r="Q428" s="33" t="e">
        <f>'PLANO ESTATISTICO MODELO'!O507</f>
        <v>#REF!</v>
      </c>
      <c r="R428" s="33" t="e">
        <f>'PLANO ESTATISTICO MODELO'!I507</f>
        <v>#DIV/0!</v>
      </c>
      <c r="S428" s="33" t="e">
        <f>'PLANO ESTATISTICO MODELO'!J507</f>
        <v>#DIV/0!</v>
      </c>
      <c r="T428" s="33" t="e">
        <f>'PLANO ESTATISTICO MODELO'!K507</f>
        <v>#DIV/0!</v>
      </c>
      <c r="U428" s="33" t="e">
        <f>'PLANO ESTATISTICO MODELO'!L507</f>
        <v>#DIV/0!</v>
      </c>
      <c r="V428" s="33" t="e">
        <f>'PLANO ESTATISTICO MODELO'!M507</f>
        <v>#DIV/0!</v>
      </c>
      <c r="W428" s="33" t="e">
        <f>'PLANO ESTATISTICO MODELO'!N507</f>
        <v>#DIV/0!</v>
      </c>
    </row>
    <row r="429" spans="1:23" ht="12.75" customHeight="1" x14ac:dyDescent="0.2">
      <c r="A429" s="17" t="s">
        <v>259</v>
      </c>
      <c r="B429" s="13"/>
      <c r="C429" s="13"/>
      <c r="D429" s="84">
        <v>0.2</v>
      </c>
      <c r="E429" s="33" t="e">
        <f>'PLANO ESTATISTICO MODELO'!C506</f>
        <v>#DIV/0!</v>
      </c>
      <c r="F429" s="33" t="e">
        <f>'PLANO ESTATISTICO MODELO'!D506</f>
        <v>#DIV/0!</v>
      </c>
      <c r="G429" s="33" t="e">
        <f>'PLANO ESTATISTICO MODELO'!E506</f>
        <v>#DIV/0!</v>
      </c>
      <c r="H429" s="33" t="e">
        <f>'PLANO ESTATISTICO MODELO'!F506</f>
        <v>#DIV/0!</v>
      </c>
      <c r="I429" s="33" t="e">
        <f>'PLANO ESTATISTICO MODELO'!G506</f>
        <v>#DIV/0!</v>
      </c>
      <c r="J429" s="33" t="e">
        <f>'PLANO ESTATISTICO MODELO'!H506</f>
        <v>#DIV/0!</v>
      </c>
      <c r="K429" s="33" t="e">
        <f>'PLANO ESTATISTICO MODELO'!I506</f>
        <v>#DIV/0!</v>
      </c>
      <c r="L429" s="33" t="e">
        <f>'PLANO ESTATISTICO MODELO'!J506</f>
        <v>#DIV/0!</v>
      </c>
      <c r="M429" s="33" t="e">
        <f>'PLANO ESTATISTICO MODELO'!K506</f>
        <v>#DIV/0!</v>
      </c>
      <c r="N429" s="33" t="e">
        <f>'PLANO ESTATISTICO MODELO'!L506</f>
        <v>#DIV/0!</v>
      </c>
      <c r="O429" s="33" t="e">
        <f>'PLANO ESTATISTICO MODELO'!M506</f>
        <v>#DIV/0!</v>
      </c>
      <c r="P429" s="33" t="e">
        <f>'PLANO ESTATISTICO MODELO'!N506</f>
        <v>#DIV/0!</v>
      </c>
      <c r="Q429" s="33" t="e">
        <f>'PLANO ESTATISTICO MODELO'!O506</f>
        <v>#DIV/0!</v>
      </c>
      <c r="R429" s="33" t="e">
        <f>'PLANO ESTATISTICO MODELO'!I506</f>
        <v>#DIV/0!</v>
      </c>
      <c r="S429" s="33" t="e">
        <f>'PLANO ESTATISTICO MODELO'!J506</f>
        <v>#DIV/0!</v>
      </c>
      <c r="T429" s="33" t="e">
        <f>'PLANO ESTATISTICO MODELO'!K506</f>
        <v>#DIV/0!</v>
      </c>
      <c r="U429" s="33" t="e">
        <f>'PLANO ESTATISTICO MODELO'!L506</f>
        <v>#DIV/0!</v>
      </c>
      <c r="V429" s="33" t="e">
        <f>'PLANO ESTATISTICO MODELO'!M506</f>
        <v>#DIV/0!</v>
      </c>
      <c r="W429" s="33" t="e">
        <f>'PLANO ESTATISTICO MODELO'!N506</f>
        <v>#DIV/0!</v>
      </c>
    </row>
    <row r="430" spans="1:23" ht="12.75" customHeight="1" x14ac:dyDescent="0.2">
      <c r="A430" s="17" t="s">
        <v>260</v>
      </c>
      <c r="B430" s="13"/>
      <c r="C430" s="13"/>
      <c r="D430" s="85">
        <v>2.2999999999999998</v>
      </c>
      <c r="E430" s="42" t="e">
        <f>'PLANO ESTATISTICO MODELO'!C510</f>
        <v>#DIV/0!</v>
      </c>
      <c r="F430" s="42" t="e">
        <f>'PLANO ESTATISTICO MODELO'!D510</f>
        <v>#DIV/0!</v>
      </c>
      <c r="G430" s="42" t="e">
        <f>'PLANO ESTATISTICO MODELO'!E510</f>
        <v>#DIV/0!</v>
      </c>
      <c r="H430" s="42" t="e">
        <f>'PLANO ESTATISTICO MODELO'!F510</f>
        <v>#DIV/0!</v>
      </c>
      <c r="I430" s="42" t="e">
        <f>'PLANO ESTATISTICO MODELO'!G510</f>
        <v>#DIV/0!</v>
      </c>
      <c r="J430" s="42" t="e">
        <f>'PLANO ESTATISTICO MODELO'!H510</f>
        <v>#DIV/0!</v>
      </c>
      <c r="K430" s="42" t="e">
        <f>'PLANO ESTATISTICO MODELO'!I510</f>
        <v>#DIV/0!</v>
      </c>
      <c r="L430" s="42" t="e">
        <f>'PLANO ESTATISTICO MODELO'!J510</f>
        <v>#DIV/0!</v>
      </c>
      <c r="M430" s="42" t="e">
        <f>'PLANO ESTATISTICO MODELO'!K510</f>
        <v>#DIV/0!</v>
      </c>
      <c r="N430" s="42" t="e">
        <f>'PLANO ESTATISTICO MODELO'!L510</f>
        <v>#DIV/0!</v>
      </c>
      <c r="O430" s="42" t="e">
        <f>'PLANO ESTATISTICO MODELO'!M510</f>
        <v>#DIV/0!</v>
      </c>
      <c r="P430" s="42" t="e">
        <f>'PLANO ESTATISTICO MODELO'!N510</f>
        <v>#DIV/0!</v>
      </c>
      <c r="Q430" s="42" t="e">
        <f>'PLANO ESTATISTICO MODELO'!O510</f>
        <v>#REF!</v>
      </c>
      <c r="R430" s="42" t="e">
        <f>'PLANO ESTATISTICO MODELO'!I510</f>
        <v>#DIV/0!</v>
      </c>
      <c r="S430" s="42" t="e">
        <f>'PLANO ESTATISTICO MODELO'!J510</f>
        <v>#DIV/0!</v>
      </c>
      <c r="T430" s="42" t="e">
        <f>'PLANO ESTATISTICO MODELO'!K510</f>
        <v>#DIV/0!</v>
      </c>
      <c r="U430" s="42" t="e">
        <f>'PLANO ESTATISTICO MODELO'!L510</f>
        <v>#DIV/0!</v>
      </c>
      <c r="V430" s="42" t="e">
        <f>'PLANO ESTATISTICO MODELO'!M510</f>
        <v>#DIV/0!</v>
      </c>
      <c r="W430" s="42" t="e">
        <f>'PLANO ESTATISTICO MODELO'!N510</f>
        <v>#DIV/0!</v>
      </c>
    </row>
    <row r="431" spans="1:23" ht="12.75" customHeight="1" x14ac:dyDescent="0.2">
      <c r="A431" s="17" t="s">
        <v>261</v>
      </c>
      <c r="B431" s="13"/>
      <c r="C431" s="13"/>
      <c r="D431" s="86">
        <v>2</v>
      </c>
      <c r="E431" s="42" t="e">
        <f>'PLANO ESTATISTICO MODELO'!C508</f>
        <v>#DIV/0!</v>
      </c>
      <c r="F431" s="42" t="e">
        <f>'PLANO ESTATISTICO MODELO'!D508</f>
        <v>#DIV/0!</v>
      </c>
      <c r="G431" s="42" t="e">
        <f>'PLANO ESTATISTICO MODELO'!E508</f>
        <v>#DIV/0!</v>
      </c>
      <c r="H431" s="42" t="e">
        <f>'PLANO ESTATISTICO MODELO'!F508</f>
        <v>#DIV/0!</v>
      </c>
      <c r="I431" s="42" t="e">
        <f>'PLANO ESTATISTICO MODELO'!G508</f>
        <v>#DIV/0!</v>
      </c>
      <c r="J431" s="42" t="e">
        <f>'PLANO ESTATISTICO MODELO'!H508</f>
        <v>#DIV/0!</v>
      </c>
      <c r="K431" s="42" t="e">
        <f>'PLANO ESTATISTICO MODELO'!I508</f>
        <v>#DIV/0!</v>
      </c>
      <c r="L431" s="42" t="e">
        <f>'PLANO ESTATISTICO MODELO'!J508</f>
        <v>#DIV/0!</v>
      </c>
      <c r="M431" s="42" t="e">
        <f>'PLANO ESTATISTICO MODELO'!K508</f>
        <v>#DIV/0!</v>
      </c>
      <c r="N431" s="42" t="e">
        <f>'PLANO ESTATISTICO MODELO'!L508</f>
        <v>#DIV/0!</v>
      </c>
      <c r="O431" s="42" t="e">
        <f>'PLANO ESTATISTICO MODELO'!M508</f>
        <v>#DIV/0!</v>
      </c>
      <c r="P431" s="42" t="e">
        <f>'PLANO ESTATISTICO MODELO'!N508</f>
        <v>#DIV/0!</v>
      </c>
      <c r="Q431" s="42" t="e">
        <f>'PLANO ESTATISTICO MODELO'!O508</f>
        <v>#REF!</v>
      </c>
      <c r="R431" s="42" t="e">
        <f>'PLANO ESTATISTICO MODELO'!I508</f>
        <v>#DIV/0!</v>
      </c>
      <c r="S431" s="42" t="e">
        <f>'PLANO ESTATISTICO MODELO'!J508</f>
        <v>#DIV/0!</v>
      </c>
      <c r="T431" s="42" t="e">
        <f>'PLANO ESTATISTICO MODELO'!K508</f>
        <v>#DIV/0!</v>
      </c>
      <c r="U431" s="42" t="e">
        <f>'PLANO ESTATISTICO MODELO'!L508</f>
        <v>#DIV/0!</v>
      </c>
      <c r="V431" s="42" t="e">
        <f>'PLANO ESTATISTICO MODELO'!M508</f>
        <v>#DIV/0!</v>
      </c>
      <c r="W431" s="42" t="e">
        <f>'PLANO ESTATISTICO MODELO'!N508</f>
        <v>#DIV/0!</v>
      </c>
    </row>
    <row r="432" spans="1:23" ht="12.75" customHeight="1" x14ac:dyDescent="0.2">
      <c r="A432" s="17" t="s">
        <v>262</v>
      </c>
      <c r="B432" s="13"/>
      <c r="C432" s="13"/>
      <c r="D432" s="48"/>
      <c r="E432" s="18">
        <f>'PLANO ESTATISTICO MODELO'!C478</f>
        <v>0</v>
      </c>
      <c r="F432" s="18">
        <f>'PLANO ESTATISTICO MODELO'!D478</f>
        <v>0</v>
      </c>
      <c r="G432" s="18">
        <f>'PLANO ESTATISTICO MODELO'!E478</f>
        <v>0</v>
      </c>
      <c r="H432" s="18">
        <f>'PLANO ESTATISTICO MODELO'!F478</f>
        <v>0</v>
      </c>
      <c r="I432" s="18">
        <f>'PLANO ESTATISTICO MODELO'!G478</f>
        <v>0</v>
      </c>
      <c r="J432" s="18">
        <f>'PLANO ESTATISTICO MODELO'!H478</f>
        <v>0</v>
      </c>
      <c r="K432" s="18">
        <f>'PLANO ESTATISTICO MODELO'!I478</f>
        <v>0</v>
      </c>
      <c r="L432" s="18">
        <f>'PLANO ESTATISTICO MODELO'!J478</f>
        <v>0</v>
      </c>
      <c r="M432" s="18">
        <f>'PLANO ESTATISTICO MODELO'!K478</f>
        <v>0</v>
      </c>
      <c r="N432" s="18">
        <f>'PLANO ESTATISTICO MODELO'!L478</f>
        <v>0</v>
      </c>
      <c r="O432" s="18">
        <f>'PLANO ESTATISTICO MODELO'!M478</f>
        <v>0</v>
      </c>
      <c r="P432" s="18">
        <f>'PLANO ESTATISTICO MODELO'!N478</f>
        <v>0</v>
      </c>
      <c r="Q432" s="18">
        <f>'PLANO ESTATISTICO MODELO'!O478</f>
        <v>0</v>
      </c>
      <c r="R432" s="18">
        <f>'PLANO ESTATISTICO MODELO'!I478</f>
        <v>0</v>
      </c>
      <c r="S432" s="18">
        <f>'PLANO ESTATISTICO MODELO'!J478</f>
        <v>0</v>
      </c>
      <c r="T432" s="18">
        <f>'PLANO ESTATISTICO MODELO'!K478</f>
        <v>0</v>
      </c>
      <c r="U432" s="18">
        <f>'PLANO ESTATISTICO MODELO'!L478</f>
        <v>0</v>
      </c>
      <c r="V432" s="18">
        <f>'PLANO ESTATISTICO MODELO'!M478</f>
        <v>0</v>
      </c>
      <c r="W432" s="18">
        <f>'PLANO ESTATISTICO MODELO'!N478</f>
        <v>0</v>
      </c>
    </row>
    <row r="433" spans="1:23" ht="12.75" customHeight="1" x14ac:dyDescent="0.2">
      <c r="A433" s="17"/>
      <c r="B433" s="13"/>
      <c r="C433" s="13"/>
      <c r="D433" s="4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</row>
    <row r="434" spans="1:23" ht="12.75" customHeight="1" x14ac:dyDescent="0.2">
      <c r="A434" s="12" t="s">
        <v>263</v>
      </c>
      <c r="B434" s="13"/>
      <c r="C434" s="13"/>
      <c r="D434" s="4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</row>
    <row r="435" spans="1:23" ht="12.75" customHeight="1" x14ac:dyDescent="0.2">
      <c r="A435" s="17"/>
      <c r="B435" s="13"/>
      <c r="C435" s="13"/>
      <c r="D435" s="4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</row>
    <row r="436" spans="1:23" ht="12.75" customHeight="1" x14ac:dyDescent="0.2">
      <c r="A436" s="17" t="s">
        <v>264</v>
      </c>
      <c r="B436" s="13"/>
      <c r="C436" s="13"/>
      <c r="D436" s="20" t="s">
        <v>265</v>
      </c>
      <c r="E436" s="42" t="e">
        <f t="shared" ref="E436:P436" si="82">SUM((E297/E250)*100)</f>
        <v>#DIV/0!</v>
      </c>
      <c r="F436" s="42" t="e">
        <f t="shared" si="82"/>
        <v>#DIV/0!</v>
      </c>
      <c r="G436" s="42" t="e">
        <f t="shared" si="82"/>
        <v>#DIV/0!</v>
      </c>
      <c r="H436" s="42" t="e">
        <f t="shared" si="82"/>
        <v>#DIV/0!</v>
      </c>
      <c r="I436" s="42" t="e">
        <f t="shared" si="82"/>
        <v>#DIV/0!</v>
      </c>
      <c r="J436" s="42" t="e">
        <f t="shared" si="82"/>
        <v>#DIV/0!</v>
      </c>
      <c r="K436" s="42" t="e">
        <f t="shared" si="82"/>
        <v>#DIV/0!</v>
      </c>
      <c r="L436" s="42" t="e">
        <f t="shared" si="82"/>
        <v>#DIV/0!</v>
      </c>
      <c r="M436" s="42">
        <f t="shared" si="82"/>
        <v>-5.4464198116525049</v>
      </c>
      <c r="N436" s="42">
        <f t="shared" si="82"/>
        <v>-1.854219039582448</v>
      </c>
      <c r="O436" s="42">
        <f t="shared" si="82"/>
        <v>11.063092945322497</v>
      </c>
      <c r="P436" s="42">
        <f t="shared" si="82"/>
        <v>10.672866952922206</v>
      </c>
      <c r="Q436" s="18"/>
      <c r="R436" s="42" t="e">
        <f t="shared" ref="R436:W436" si="83">SUM((R297/R250)*100)</f>
        <v>#DIV/0!</v>
      </c>
      <c r="S436" s="42" t="e">
        <f t="shared" si="83"/>
        <v>#DIV/0!</v>
      </c>
      <c r="T436" s="42" t="e">
        <f t="shared" si="83"/>
        <v>#DIV/0!</v>
      </c>
      <c r="U436" s="42" t="e">
        <f t="shared" si="83"/>
        <v>#DIV/0!</v>
      </c>
      <c r="V436" s="42" t="e">
        <f t="shared" si="83"/>
        <v>#DIV/0!</v>
      </c>
      <c r="W436" s="42" t="e">
        <f t="shared" si="83"/>
        <v>#DIV/0!</v>
      </c>
    </row>
    <row r="437" spans="1:23" ht="12.75" customHeight="1" x14ac:dyDescent="0.2">
      <c r="A437" s="17" t="s">
        <v>266</v>
      </c>
      <c r="B437" s="13"/>
      <c r="C437" s="13"/>
      <c r="D437" s="20" t="s">
        <v>267</v>
      </c>
      <c r="E437" s="42" t="e">
        <f t="shared" ref="E437:P437" si="84">SUM((E291/E237)*100)</f>
        <v>#DIV/0!</v>
      </c>
      <c r="F437" s="42" t="e">
        <f t="shared" si="84"/>
        <v>#DIV/0!</v>
      </c>
      <c r="G437" s="42" t="e">
        <f t="shared" si="84"/>
        <v>#DIV/0!</v>
      </c>
      <c r="H437" s="42" t="e">
        <f t="shared" si="84"/>
        <v>#DIV/0!</v>
      </c>
      <c r="I437" s="42" t="e">
        <f t="shared" si="84"/>
        <v>#DIV/0!</v>
      </c>
      <c r="J437" s="42" t="e">
        <f t="shared" si="84"/>
        <v>#DIV/0!</v>
      </c>
      <c r="K437" s="42" t="e">
        <f t="shared" si="84"/>
        <v>#DIV/0!</v>
      </c>
      <c r="L437" s="42" t="e">
        <f t="shared" si="84"/>
        <v>#DIV/0!</v>
      </c>
      <c r="M437" s="42">
        <f t="shared" si="84"/>
        <v>-4.7453808298605766</v>
      </c>
      <c r="N437" s="42">
        <f t="shared" si="84"/>
        <v>-1.155565761688043</v>
      </c>
      <c r="O437" s="42">
        <f t="shared" si="84"/>
        <v>11.512312821087319</v>
      </c>
      <c r="P437" s="42">
        <f t="shared" si="84"/>
        <v>11.454391758455792</v>
      </c>
      <c r="Q437" s="18"/>
      <c r="R437" s="42" t="e">
        <f t="shared" ref="R437:W437" si="85">SUM((R291/R237)*100)</f>
        <v>#DIV/0!</v>
      </c>
      <c r="S437" s="42" t="e">
        <f t="shared" si="85"/>
        <v>#DIV/0!</v>
      </c>
      <c r="T437" s="42" t="e">
        <f t="shared" si="85"/>
        <v>#DIV/0!</v>
      </c>
      <c r="U437" s="42" t="e">
        <f t="shared" si="85"/>
        <v>#DIV/0!</v>
      </c>
      <c r="V437" s="42" t="e">
        <f t="shared" si="85"/>
        <v>#DIV/0!</v>
      </c>
      <c r="W437" s="42" t="e">
        <f t="shared" si="85"/>
        <v>#DIV/0!</v>
      </c>
    </row>
    <row r="438" spans="1:23" ht="12.75" customHeight="1" x14ac:dyDescent="0.2">
      <c r="A438" s="17" t="s">
        <v>268</v>
      </c>
      <c r="B438" s="13"/>
      <c r="C438" s="13"/>
      <c r="D438" s="20" t="s">
        <v>269</v>
      </c>
      <c r="E438" s="42" t="e">
        <f t="shared" ref="E438:P438" si="86">SUM((E293/E237)*100)</f>
        <v>#DIV/0!</v>
      </c>
      <c r="F438" s="42" t="e">
        <f t="shared" si="86"/>
        <v>#DIV/0!</v>
      </c>
      <c r="G438" s="42" t="e">
        <f t="shared" si="86"/>
        <v>#DIV/0!</v>
      </c>
      <c r="H438" s="42" t="e">
        <f t="shared" si="86"/>
        <v>#DIV/0!</v>
      </c>
      <c r="I438" s="42" t="e">
        <f t="shared" si="86"/>
        <v>#DIV/0!</v>
      </c>
      <c r="J438" s="42" t="e">
        <f t="shared" si="86"/>
        <v>#DIV/0!</v>
      </c>
      <c r="K438" s="42" t="e">
        <f t="shared" si="86"/>
        <v>#DIV/0!</v>
      </c>
      <c r="L438" s="42" t="e">
        <f t="shared" si="86"/>
        <v>#DIV/0!</v>
      </c>
      <c r="M438" s="42">
        <f t="shared" si="86"/>
        <v>-4.7453808298605766</v>
      </c>
      <c r="N438" s="42">
        <f t="shared" si="86"/>
        <v>-1.155565761688043</v>
      </c>
      <c r="O438" s="42">
        <f t="shared" si="86"/>
        <v>11.512312821087319</v>
      </c>
      <c r="P438" s="42">
        <f t="shared" si="86"/>
        <v>11.454391758455792</v>
      </c>
      <c r="Q438" s="18"/>
      <c r="R438" s="42" t="e">
        <f t="shared" ref="R438:W438" si="87">SUM((R293/R237)*100)</f>
        <v>#DIV/0!</v>
      </c>
      <c r="S438" s="42" t="e">
        <f t="shared" si="87"/>
        <v>#DIV/0!</v>
      </c>
      <c r="T438" s="42" t="e">
        <f t="shared" si="87"/>
        <v>#DIV/0!</v>
      </c>
      <c r="U438" s="42" t="e">
        <f t="shared" si="87"/>
        <v>#DIV/0!</v>
      </c>
      <c r="V438" s="42" t="e">
        <f t="shared" si="87"/>
        <v>#DIV/0!</v>
      </c>
      <c r="W438" s="42" t="e">
        <f t="shared" si="87"/>
        <v>#DIV/0!</v>
      </c>
    </row>
    <row r="439" spans="1:23" ht="12.75" customHeight="1" x14ac:dyDescent="0.2">
      <c r="A439" s="17" t="s">
        <v>270</v>
      </c>
      <c r="B439" s="13"/>
      <c r="C439" s="13"/>
      <c r="D439" s="87">
        <v>0.35</v>
      </c>
      <c r="E439" s="42" t="e">
        <f t="shared" ref="E439:P439" si="88">((E254+E255)/E237)*100</f>
        <v>#DIV/0!</v>
      </c>
      <c r="F439" s="42" t="e">
        <f t="shared" si="88"/>
        <v>#DIV/0!</v>
      </c>
      <c r="G439" s="42" t="e">
        <f t="shared" si="88"/>
        <v>#DIV/0!</v>
      </c>
      <c r="H439" s="42" t="e">
        <f t="shared" si="88"/>
        <v>#DIV/0!</v>
      </c>
      <c r="I439" s="42" t="e">
        <f t="shared" si="88"/>
        <v>#DIV/0!</v>
      </c>
      <c r="J439" s="42" t="e">
        <f t="shared" si="88"/>
        <v>#DIV/0!</v>
      </c>
      <c r="K439" s="42" t="e">
        <f t="shared" si="88"/>
        <v>#DIV/0!</v>
      </c>
      <c r="L439" s="42" t="e">
        <f t="shared" si="88"/>
        <v>#DIV/0!</v>
      </c>
      <c r="M439" s="42">
        <f t="shared" si="88"/>
        <v>38.777503379769549</v>
      </c>
      <c r="N439" s="42">
        <f t="shared" si="88"/>
        <v>37.525505038315394</v>
      </c>
      <c r="O439" s="42">
        <f t="shared" si="88"/>
        <v>31.091063211128127</v>
      </c>
      <c r="P439" s="42">
        <f t="shared" si="88"/>
        <v>31.372237814240201</v>
      </c>
      <c r="Q439" s="18"/>
      <c r="R439" s="42" t="e">
        <f t="shared" ref="R439:W439" si="89">((R254+R255)/R237)*100</f>
        <v>#DIV/0!</v>
      </c>
      <c r="S439" s="42" t="e">
        <f t="shared" si="89"/>
        <v>#DIV/0!</v>
      </c>
      <c r="T439" s="42" t="e">
        <f t="shared" si="89"/>
        <v>#DIV/0!</v>
      </c>
      <c r="U439" s="42" t="e">
        <f t="shared" si="89"/>
        <v>#DIV/0!</v>
      </c>
      <c r="V439" s="42" t="e">
        <f t="shared" si="89"/>
        <v>#DIV/0!</v>
      </c>
      <c r="W439" s="42" t="e">
        <f t="shared" si="89"/>
        <v>#DIV/0!</v>
      </c>
    </row>
    <row r="440" spans="1:23" ht="12.75" customHeight="1" x14ac:dyDescent="0.2">
      <c r="A440" s="17" t="s">
        <v>271</v>
      </c>
      <c r="B440" s="13"/>
      <c r="C440" s="13"/>
      <c r="D440" s="23"/>
      <c r="E440" s="42"/>
      <c r="F440" s="42"/>
      <c r="G440" s="42"/>
      <c r="H440" s="42"/>
      <c r="I440" s="42"/>
      <c r="J440" s="42"/>
      <c r="K440" s="42"/>
      <c r="L440" s="42"/>
      <c r="M440" s="42">
        <v>334.75</v>
      </c>
      <c r="N440" s="42">
        <v>323.60000000000002</v>
      </c>
      <c r="O440" s="42"/>
      <c r="P440" s="42"/>
      <c r="Q440" s="18"/>
      <c r="R440" s="42"/>
      <c r="S440" s="42"/>
      <c r="T440" s="42"/>
      <c r="U440" s="42"/>
      <c r="V440" s="42"/>
      <c r="W440" s="42"/>
    </row>
    <row r="441" spans="1:23" ht="12.75" customHeight="1" x14ac:dyDescent="0.2">
      <c r="A441" s="17" t="s">
        <v>272</v>
      </c>
      <c r="B441" s="13"/>
      <c r="C441" s="13"/>
      <c r="D441" s="23"/>
      <c r="E441" s="42" t="e">
        <f t="shared" ref="E441:P441" si="90">SUM(E254/E157)</f>
        <v>#DIV/0!</v>
      </c>
      <c r="F441" s="42" t="e">
        <f t="shared" si="90"/>
        <v>#DIV/0!</v>
      </c>
      <c r="G441" s="42" t="e">
        <f t="shared" si="90"/>
        <v>#DIV/0!</v>
      </c>
      <c r="H441" s="42" t="e">
        <f t="shared" si="90"/>
        <v>#DIV/0!</v>
      </c>
      <c r="I441" s="42" t="e">
        <f t="shared" si="90"/>
        <v>#DIV/0!</v>
      </c>
      <c r="J441" s="42" t="e">
        <f t="shared" si="90"/>
        <v>#DIV/0!</v>
      </c>
      <c r="K441" s="42" t="e">
        <f t="shared" si="90"/>
        <v>#DIV/0!</v>
      </c>
      <c r="L441" s="42" t="e">
        <f t="shared" si="90"/>
        <v>#DIV/0!</v>
      </c>
      <c r="M441" s="42" t="e">
        <f t="shared" si="90"/>
        <v>#DIV/0!</v>
      </c>
      <c r="N441" s="42" t="e">
        <f t="shared" si="90"/>
        <v>#DIV/0!</v>
      </c>
      <c r="O441" s="42" t="e">
        <f t="shared" si="90"/>
        <v>#DIV/0!</v>
      </c>
      <c r="P441" s="42" t="e">
        <f t="shared" si="90"/>
        <v>#DIV/0!</v>
      </c>
      <c r="Q441" s="18"/>
      <c r="R441" s="42" t="e">
        <f t="shared" ref="R441:W441" si="91">SUM(R254/R157)</f>
        <v>#DIV/0!</v>
      </c>
      <c r="S441" s="42" t="e">
        <f t="shared" si="91"/>
        <v>#DIV/0!</v>
      </c>
      <c r="T441" s="42" t="e">
        <f t="shared" si="91"/>
        <v>#DIV/0!</v>
      </c>
      <c r="U441" s="42" t="e">
        <f t="shared" si="91"/>
        <v>#DIV/0!</v>
      </c>
      <c r="V441" s="42" t="e">
        <f t="shared" si="91"/>
        <v>#DIV/0!</v>
      </c>
      <c r="W441" s="42" t="e">
        <f t="shared" si="91"/>
        <v>#DIV/0!</v>
      </c>
    </row>
    <row r="442" spans="1:23" ht="12.75" customHeight="1" x14ac:dyDescent="0.2">
      <c r="A442" s="17" t="s">
        <v>273</v>
      </c>
      <c r="B442" s="13"/>
      <c r="C442" s="13"/>
      <c r="D442" s="23"/>
      <c r="E442" s="42" t="e">
        <f t="shared" ref="E442:P442" si="92">SUM((E254+E255)/E164)</f>
        <v>#DIV/0!</v>
      </c>
      <c r="F442" s="42" t="e">
        <f t="shared" si="92"/>
        <v>#DIV/0!</v>
      </c>
      <c r="G442" s="42" t="e">
        <f t="shared" si="92"/>
        <v>#DIV/0!</v>
      </c>
      <c r="H442" s="42" t="e">
        <f t="shared" si="92"/>
        <v>#DIV/0!</v>
      </c>
      <c r="I442" s="42" t="e">
        <f t="shared" si="92"/>
        <v>#DIV/0!</v>
      </c>
      <c r="J442" s="42" t="e">
        <f t="shared" si="92"/>
        <v>#DIV/0!</v>
      </c>
      <c r="K442" s="42" t="e">
        <f t="shared" si="92"/>
        <v>#DIV/0!</v>
      </c>
      <c r="L442" s="42" t="e">
        <f t="shared" si="92"/>
        <v>#DIV/0!</v>
      </c>
      <c r="M442" s="42" t="e">
        <f t="shared" si="92"/>
        <v>#DIV/0!</v>
      </c>
      <c r="N442" s="42" t="e">
        <f t="shared" si="92"/>
        <v>#DIV/0!</v>
      </c>
      <c r="O442" s="42" t="e">
        <f t="shared" si="92"/>
        <v>#DIV/0!</v>
      </c>
      <c r="P442" s="42" t="e">
        <f t="shared" si="92"/>
        <v>#DIV/0!</v>
      </c>
      <c r="Q442" s="18"/>
      <c r="R442" s="42" t="e">
        <f t="shared" ref="R442:W442" si="93">SUM((R254+R255)/R164)</f>
        <v>#DIV/0!</v>
      </c>
      <c r="S442" s="42" t="e">
        <f t="shared" si="93"/>
        <v>#DIV/0!</v>
      </c>
      <c r="T442" s="42" t="e">
        <f t="shared" si="93"/>
        <v>#DIV/0!</v>
      </c>
      <c r="U442" s="42" t="e">
        <f t="shared" si="93"/>
        <v>#DIV/0!</v>
      </c>
      <c r="V442" s="42" t="e">
        <f t="shared" si="93"/>
        <v>#DIV/0!</v>
      </c>
      <c r="W442" s="42" t="e">
        <f t="shared" si="93"/>
        <v>#DIV/0!</v>
      </c>
    </row>
    <row r="443" spans="1:23" ht="12.75" customHeight="1" x14ac:dyDescent="0.2">
      <c r="A443" s="17" t="s">
        <v>274</v>
      </c>
      <c r="B443" s="13"/>
      <c r="C443" s="13"/>
      <c r="D443" s="23" t="s">
        <v>275</v>
      </c>
      <c r="E443" s="42" t="e">
        <f t="shared" ref="E443:W443" si="94">((E237/D237)-1)*100</f>
        <v>#DIV/0!</v>
      </c>
      <c r="F443" s="42" t="e">
        <f t="shared" si="94"/>
        <v>#DIV/0!</v>
      </c>
      <c r="G443" s="42" t="e">
        <f t="shared" si="94"/>
        <v>#DIV/0!</v>
      </c>
      <c r="H443" s="42" t="e">
        <f t="shared" si="94"/>
        <v>#DIV/0!</v>
      </c>
      <c r="I443" s="42" t="e">
        <f t="shared" si="94"/>
        <v>#DIV/0!</v>
      </c>
      <c r="J443" s="42" t="e">
        <f t="shared" si="94"/>
        <v>#DIV/0!</v>
      </c>
      <c r="K443" s="42" t="e">
        <f t="shared" si="94"/>
        <v>#DIV/0!</v>
      </c>
      <c r="L443" s="42" t="e">
        <f t="shared" si="94"/>
        <v>#DIV/0!</v>
      </c>
      <c r="M443" s="42" t="e">
        <f t="shared" si="94"/>
        <v>#DIV/0!</v>
      </c>
      <c r="N443" s="42">
        <f t="shared" si="94"/>
        <v>13.648600938163469</v>
      </c>
      <c r="O443" s="42">
        <f t="shared" si="94"/>
        <v>-7.5160621402670102E-3</v>
      </c>
      <c r="P443" s="42">
        <f t="shared" si="94"/>
        <v>10.305325793203203</v>
      </c>
      <c r="Q443" s="42">
        <f t="shared" si="94"/>
        <v>261.09768764975985</v>
      </c>
      <c r="R443" s="42">
        <f t="shared" si="94"/>
        <v>-100</v>
      </c>
      <c r="S443" s="42" t="e">
        <f t="shared" si="94"/>
        <v>#DIV/0!</v>
      </c>
      <c r="T443" s="42" t="e">
        <f t="shared" si="94"/>
        <v>#DIV/0!</v>
      </c>
      <c r="U443" s="42" t="e">
        <f t="shared" si="94"/>
        <v>#DIV/0!</v>
      </c>
      <c r="V443" s="42" t="e">
        <f t="shared" si="94"/>
        <v>#DIV/0!</v>
      </c>
      <c r="W443" s="42" t="e">
        <f t="shared" si="94"/>
        <v>#DIV/0!</v>
      </c>
    </row>
    <row r="444" spans="1:23" ht="12.75" customHeight="1" x14ac:dyDescent="0.2">
      <c r="A444" s="17" t="s">
        <v>276</v>
      </c>
      <c r="B444" s="13"/>
      <c r="C444" s="13"/>
      <c r="D444" s="23" t="s">
        <v>277</v>
      </c>
      <c r="E444" s="42" t="e">
        <f t="shared" ref="E444:P444" si="95">((E273/D273)-1)*100</f>
        <v>#DIV/0!</v>
      </c>
      <c r="F444" s="42" t="e">
        <f t="shared" si="95"/>
        <v>#DIV/0!</v>
      </c>
      <c r="G444" s="42" t="e">
        <f t="shared" si="95"/>
        <v>#DIV/0!</v>
      </c>
      <c r="H444" s="42" t="e">
        <f t="shared" si="95"/>
        <v>#DIV/0!</v>
      </c>
      <c r="I444" s="42" t="e">
        <f t="shared" si="95"/>
        <v>#DIV/0!</v>
      </c>
      <c r="J444" s="42" t="e">
        <f t="shared" si="95"/>
        <v>#DIV/0!</v>
      </c>
      <c r="K444" s="42" t="e">
        <f t="shared" si="95"/>
        <v>#DIV/0!</v>
      </c>
      <c r="L444" s="42" t="e">
        <f t="shared" si="95"/>
        <v>#DIV/0!</v>
      </c>
      <c r="M444" s="42" t="e">
        <f t="shared" si="95"/>
        <v>#DIV/0!</v>
      </c>
      <c r="N444" s="42">
        <f t="shared" si="95"/>
        <v>9.7536562934231963</v>
      </c>
      <c r="O444" s="42">
        <f t="shared" si="95"/>
        <v>-12.529739987011768</v>
      </c>
      <c r="P444" s="42">
        <f t="shared" si="95"/>
        <v>10.377527947961095</v>
      </c>
      <c r="Q444" s="18"/>
      <c r="R444" s="42">
        <f t="shared" ref="R444:W444" si="96">((R273/Q273)-1)*100</f>
        <v>-100</v>
      </c>
      <c r="S444" s="42" t="e">
        <f t="shared" si="96"/>
        <v>#DIV/0!</v>
      </c>
      <c r="T444" s="42" t="e">
        <f t="shared" si="96"/>
        <v>#DIV/0!</v>
      </c>
      <c r="U444" s="42" t="e">
        <f t="shared" si="96"/>
        <v>#DIV/0!</v>
      </c>
      <c r="V444" s="42" t="e">
        <f t="shared" si="96"/>
        <v>#DIV/0!</v>
      </c>
      <c r="W444" s="42" t="e">
        <f t="shared" si="96"/>
        <v>#DIV/0!</v>
      </c>
    </row>
    <row r="445" spans="1:23" ht="12.75" customHeight="1" x14ac:dyDescent="0.2">
      <c r="A445" s="17" t="s">
        <v>278</v>
      </c>
      <c r="B445" s="13"/>
      <c r="C445" s="13"/>
      <c r="D445" s="87">
        <v>0.6</v>
      </c>
      <c r="E445" s="88" t="e">
        <f>SUM(E222/#REF!)*100</f>
        <v>#REF!</v>
      </c>
      <c r="F445" s="88" t="e">
        <f>SUM(F222/#REF!)*100</f>
        <v>#REF!</v>
      </c>
      <c r="G445" s="88" t="e">
        <f>SUM(G222/#REF!)*100</f>
        <v>#REF!</v>
      </c>
      <c r="H445" s="88" t="e">
        <f>SUM(H222/#REF!)*100</f>
        <v>#REF!</v>
      </c>
      <c r="I445" s="88" t="e">
        <f>SUM(I222/#REF!)*100</f>
        <v>#REF!</v>
      </c>
      <c r="J445" s="88" t="e">
        <f>SUM(J222/#REF!)*100</f>
        <v>#REF!</v>
      </c>
      <c r="K445" s="88" t="e">
        <f>SUM(K222/#REF!)*100</f>
        <v>#REF!</v>
      </c>
      <c r="L445" s="88" t="e">
        <f>SUM(L222/#REF!)*100</f>
        <v>#REF!</v>
      </c>
      <c r="M445" s="88" t="e">
        <f>SUM(M222/#REF!)*100</f>
        <v>#REF!</v>
      </c>
      <c r="N445" s="88" t="e">
        <f>SUM(N222/#REF!)*100</f>
        <v>#REF!</v>
      </c>
      <c r="O445" s="88" t="e">
        <f>SUM(O222/#REF!)*100</f>
        <v>#REF!</v>
      </c>
      <c r="P445" s="88" t="e">
        <f>SUM(P222/#REF!)*100</f>
        <v>#REF!</v>
      </c>
      <c r="Q445" s="18"/>
      <c r="R445" s="88" t="e">
        <f>SUM(R222/#REF!)*100</f>
        <v>#REF!</v>
      </c>
      <c r="S445" s="88" t="e">
        <f>SUM(S222/#REF!)*100</f>
        <v>#REF!</v>
      </c>
      <c r="T445" s="88" t="e">
        <f>SUM(T222/#REF!)*100</f>
        <v>#REF!</v>
      </c>
      <c r="U445" s="88" t="e">
        <f>SUM(U222/#REF!)*100</f>
        <v>#REF!</v>
      </c>
      <c r="V445" s="88" t="e">
        <f>SUM(V222/#REF!)*100</f>
        <v>#REF!</v>
      </c>
      <c r="W445" s="88" t="e">
        <f>SUM(W222/#REF!)*100</f>
        <v>#REF!</v>
      </c>
    </row>
    <row r="446" spans="1:23" s="60" customFormat="1" ht="12.75" customHeight="1" x14ac:dyDescent="0.2">
      <c r="A446" s="80" t="s">
        <v>279</v>
      </c>
      <c r="B446" s="81"/>
      <c r="C446" s="81"/>
      <c r="D446" s="89"/>
      <c r="E446" s="54"/>
      <c r="F446" s="54"/>
      <c r="G446" s="54"/>
      <c r="H446" s="54"/>
      <c r="I446" s="54"/>
      <c r="J446" s="54"/>
      <c r="K446" s="54"/>
      <c r="L446" s="54"/>
      <c r="M446" s="54">
        <v>47373.29</v>
      </c>
      <c r="N446" s="54">
        <v>49582.04</v>
      </c>
      <c r="O446" s="54">
        <v>42166.54</v>
      </c>
      <c r="P446" s="54">
        <v>45575.85</v>
      </c>
      <c r="Q446" s="53"/>
      <c r="R446" s="54"/>
      <c r="S446" s="54"/>
      <c r="T446" s="54"/>
      <c r="U446" s="54"/>
      <c r="V446" s="54"/>
      <c r="W446" s="54"/>
    </row>
    <row r="447" spans="1:23" s="60" customFormat="1" ht="12.75" customHeight="1" x14ac:dyDescent="0.2">
      <c r="A447" s="80" t="s">
        <v>280</v>
      </c>
      <c r="B447" s="81"/>
      <c r="C447" s="81"/>
      <c r="D447" s="89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3"/>
      <c r="R447" s="54"/>
      <c r="S447" s="54"/>
      <c r="T447" s="54"/>
      <c r="U447" s="54"/>
      <c r="V447" s="54"/>
      <c r="W447" s="54"/>
    </row>
    <row r="448" spans="1:23" ht="12.75" customHeight="1" x14ac:dyDescent="0.2">
      <c r="A448" s="17" t="s">
        <v>281</v>
      </c>
      <c r="B448" s="13"/>
      <c r="C448" s="13"/>
      <c r="D448" s="23">
        <v>30</v>
      </c>
      <c r="E448" s="90" t="e">
        <f>SUM(31/((#REF!+E260+E261)/(E317)))</f>
        <v>#REF!</v>
      </c>
      <c r="F448" s="90" t="e">
        <f>SUM(31/((#REF!+F260+F261)/(F317)))</f>
        <v>#REF!</v>
      </c>
      <c r="G448" s="90" t="e">
        <f>SUM(31/((#REF!+G260+G261)/(G317)))</f>
        <v>#REF!</v>
      </c>
      <c r="H448" s="90" t="e">
        <f>SUM(31/((#REF!+H260+H261)/(H317)))</f>
        <v>#REF!</v>
      </c>
      <c r="I448" s="90" t="e">
        <f>SUM(31/((#REF!+I260+I261)/(I317)))</f>
        <v>#REF!</v>
      </c>
      <c r="J448" s="90" t="e">
        <f>SUM(31/((#REF!+J260+J261)/(J317)))</f>
        <v>#REF!</v>
      </c>
      <c r="K448" s="90" t="e">
        <f>SUM(31/((#REF!+K260+K261)/(K317)))</f>
        <v>#REF!</v>
      </c>
      <c r="L448" s="90" t="e">
        <f>SUM(31/((#REF!+L260+L261)/(L317)))</f>
        <v>#REF!</v>
      </c>
      <c r="M448" s="90" t="e">
        <f>SUM(31/((#REF!+M260+M261)/(M317)))</f>
        <v>#REF!</v>
      </c>
      <c r="N448" s="90" t="e">
        <f>SUM(31/((#REF!+N260+N261)/(N317)))</f>
        <v>#REF!</v>
      </c>
      <c r="O448" s="90" t="e">
        <f>SUM(31/((#REF!+O260+O261)/(O317)))</f>
        <v>#REF!</v>
      </c>
      <c r="P448" s="90" t="e">
        <f>SUM(31/((#REF!+P260+P261)/(P317)))</f>
        <v>#REF!</v>
      </c>
      <c r="Q448" s="18"/>
      <c r="R448" s="90" t="e">
        <f>SUM(31/((#REF!+R260+R261)/(R317)))</f>
        <v>#REF!</v>
      </c>
      <c r="S448" s="90" t="e">
        <f>SUM(31/((#REF!+S260+S261)/(S317)))</f>
        <v>#REF!</v>
      </c>
      <c r="T448" s="90" t="e">
        <f>SUM(31/((#REF!+T260+T261)/(T317)))</f>
        <v>#REF!</v>
      </c>
      <c r="U448" s="90" t="e">
        <f>SUM(31/((#REF!+U260+U261)/(U317)))</f>
        <v>#REF!</v>
      </c>
      <c r="V448" s="90" t="e">
        <f>SUM(31/((#REF!+V260+V261)/(V317)))</f>
        <v>#REF!</v>
      </c>
      <c r="W448" s="90" t="e">
        <f>SUM(31/((#REF!+W260+W261)/(W317)))</f>
        <v>#REF!</v>
      </c>
    </row>
    <row r="449" spans="1:23" ht="12.75" customHeight="1" x14ac:dyDescent="0.2">
      <c r="A449" s="17" t="s">
        <v>282</v>
      </c>
      <c r="B449" s="13"/>
      <c r="C449" s="13"/>
      <c r="D449" s="23">
        <v>2</v>
      </c>
      <c r="E449" s="42" t="e">
        <f t="shared" ref="E449:P449" si="97">SUM(E341/E317)</f>
        <v>#DIV/0!</v>
      </c>
      <c r="F449" s="42" t="e">
        <f t="shared" si="97"/>
        <v>#DIV/0!</v>
      </c>
      <c r="G449" s="42" t="e">
        <f t="shared" si="97"/>
        <v>#DIV/0!</v>
      </c>
      <c r="H449" s="42" t="e">
        <f t="shared" si="97"/>
        <v>#DIV/0!</v>
      </c>
      <c r="I449" s="42" t="e">
        <f t="shared" si="97"/>
        <v>#DIV/0!</v>
      </c>
      <c r="J449" s="42" t="e">
        <f t="shared" si="97"/>
        <v>#DIV/0!</v>
      </c>
      <c r="K449" s="42" t="e">
        <f t="shared" si="97"/>
        <v>#DIV/0!</v>
      </c>
      <c r="L449" s="42" t="e">
        <f t="shared" si="97"/>
        <v>#DIV/0!</v>
      </c>
      <c r="M449" s="42" t="e">
        <f t="shared" si="97"/>
        <v>#DIV/0!</v>
      </c>
      <c r="N449" s="42" t="e">
        <f t="shared" si="97"/>
        <v>#DIV/0!</v>
      </c>
      <c r="O449" s="42" t="e">
        <f t="shared" si="97"/>
        <v>#DIV/0!</v>
      </c>
      <c r="P449" s="42" t="e">
        <f t="shared" si="97"/>
        <v>#DIV/0!</v>
      </c>
      <c r="Q449" s="18"/>
      <c r="R449" s="42" t="e">
        <f t="shared" ref="R449:W449" si="98">SUM(R341/R317)</f>
        <v>#DIV/0!</v>
      </c>
      <c r="S449" s="42" t="e">
        <f t="shared" si="98"/>
        <v>#DIV/0!</v>
      </c>
      <c r="T449" s="42" t="e">
        <f t="shared" si="98"/>
        <v>#DIV/0!</v>
      </c>
      <c r="U449" s="42" t="e">
        <f t="shared" si="98"/>
        <v>#DIV/0!</v>
      </c>
      <c r="V449" s="42" t="e">
        <f t="shared" si="98"/>
        <v>#DIV/0!</v>
      </c>
      <c r="W449" s="42" t="e">
        <f t="shared" si="98"/>
        <v>#DIV/0!</v>
      </c>
    </row>
    <row r="450" spans="1:23" ht="12.75" customHeight="1" x14ac:dyDescent="0.2">
      <c r="A450" s="17" t="s">
        <v>283</v>
      </c>
      <c r="B450" s="13"/>
      <c r="C450" s="13"/>
      <c r="D450" s="23">
        <v>30</v>
      </c>
      <c r="E450" s="91" t="e">
        <f t="shared" ref="E450:P450" si="99">SUM(E446/E237)</f>
        <v>#DIV/0!</v>
      </c>
      <c r="F450" s="91" t="e">
        <f t="shared" si="99"/>
        <v>#DIV/0!</v>
      </c>
      <c r="G450" s="91" t="e">
        <f t="shared" si="99"/>
        <v>#DIV/0!</v>
      </c>
      <c r="H450" s="91" t="e">
        <f t="shared" si="99"/>
        <v>#DIV/0!</v>
      </c>
      <c r="I450" s="91" t="e">
        <f t="shared" si="99"/>
        <v>#DIV/0!</v>
      </c>
      <c r="J450" s="91" t="e">
        <f t="shared" si="99"/>
        <v>#DIV/0!</v>
      </c>
      <c r="K450" s="91" t="e">
        <f t="shared" si="99"/>
        <v>#DIV/0!</v>
      </c>
      <c r="L450" s="91" t="e">
        <f t="shared" si="99"/>
        <v>#DIV/0!</v>
      </c>
      <c r="M450" s="91">
        <f t="shared" si="99"/>
        <v>0.26959219230552978</v>
      </c>
      <c r="N450" s="91">
        <f t="shared" si="99"/>
        <v>0.248275612045809</v>
      </c>
      <c r="O450" s="91">
        <f t="shared" si="99"/>
        <v>0.21115933181241403</v>
      </c>
      <c r="P450" s="91">
        <f t="shared" si="99"/>
        <v>0.20690958435443144</v>
      </c>
      <c r="Q450" s="18"/>
      <c r="R450" s="91" t="e">
        <f t="shared" ref="R450:W450" si="100">SUM(R446/R237)</f>
        <v>#DIV/0!</v>
      </c>
      <c r="S450" s="91" t="e">
        <f t="shared" si="100"/>
        <v>#DIV/0!</v>
      </c>
      <c r="T450" s="91" t="e">
        <f t="shared" si="100"/>
        <v>#DIV/0!</v>
      </c>
      <c r="U450" s="91" t="e">
        <f t="shared" si="100"/>
        <v>#DIV/0!</v>
      </c>
      <c r="V450" s="91" t="e">
        <f t="shared" si="100"/>
        <v>#DIV/0!</v>
      </c>
      <c r="W450" s="91" t="e">
        <f t="shared" si="100"/>
        <v>#DIV/0!</v>
      </c>
    </row>
    <row r="451" spans="1:23" ht="12.75" customHeight="1" x14ac:dyDescent="0.2">
      <c r="A451" s="12" t="s">
        <v>284</v>
      </c>
      <c r="B451" s="13"/>
      <c r="C451" s="13"/>
      <c r="D451" s="23" t="s">
        <v>285</v>
      </c>
      <c r="E451" s="92" t="e">
        <f t="shared" ref="E451:P451" si="101">SUM(31/((E237+E244)/(E319-(E316+E317+E315))))</f>
        <v>#DIV/0!</v>
      </c>
      <c r="F451" s="92" t="e">
        <f t="shared" si="101"/>
        <v>#DIV/0!</v>
      </c>
      <c r="G451" s="92" t="e">
        <f t="shared" si="101"/>
        <v>#DIV/0!</v>
      </c>
      <c r="H451" s="92" t="e">
        <f t="shared" si="101"/>
        <v>#DIV/0!</v>
      </c>
      <c r="I451" s="92" t="e">
        <f t="shared" si="101"/>
        <v>#DIV/0!</v>
      </c>
      <c r="J451" s="92" t="e">
        <f t="shared" si="101"/>
        <v>#DIV/0!</v>
      </c>
      <c r="K451" s="92" t="e">
        <f t="shared" si="101"/>
        <v>#DIV/0!</v>
      </c>
      <c r="L451" s="92" t="e">
        <f t="shared" si="101"/>
        <v>#DIV/0!</v>
      </c>
      <c r="M451" s="92" t="e">
        <f t="shared" si="101"/>
        <v>#DIV/0!</v>
      </c>
      <c r="N451" s="92" t="e">
        <f t="shared" si="101"/>
        <v>#DIV/0!</v>
      </c>
      <c r="O451" s="92">
        <f t="shared" si="101"/>
        <v>47.075977375603451</v>
      </c>
      <c r="P451" s="92">
        <f t="shared" si="101"/>
        <v>33.914178229023186</v>
      </c>
      <c r="Q451" s="18"/>
      <c r="R451" s="92" t="e">
        <f t="shared" ref="R451:W451" si="102">SUM(31/((R237+R244)/(R319-(R316+R317+R315))))</f>
        <v>#DIV/0!</v>
      </c>
      <c r="S451" s="92" t="e">
        <f t="shared" si="102"/>
        <v>#DIV/0!</v>
      </c>
      <c r="T451" s="92" t="e">
        <f t="shared" si="102"/>
        <v>#DIV/0!</v>
      </c>
      <c r="U451" s="92" t="e">
        <f t="shared" si="102"/>
        <v>#DIV/0!</v>
      </c>
      <c r="V451" s="92" t="e">
        <f t="shared" si="102"/>
        <v>#DIV/0!</v>
      </c>
      <c r="W451" s="92" t="e">
        <f t="shared" si="102"/>
        <v>#DIV/0!</v>
      </c>
    </row>
    <row r="452" spans="1:23" ht="12.75" customHeight="1" x14ac:dyDescent="0.2">
      <c r="A452" s="12" t="s">
        <v>286</v>
      </c>
      <c r="B452" s="13"/>
      <c r="C452" s="13"/>
      <c r="D452" s="23" t="s">
        <v>287</v>
      </c>
      <c r="E452" s="90" t="e">
        <f t="shared" ref="E452:P452" si="103">SUM(31/((E269-E271)/(E348)))</f>
        <v>#DIV/0!</v>
      </c>
      <c r="F452" s="90" t="e">
        <f t="shared" si="103"/>
        <v>#DIV/0!</v>
      </c>
      <c r="G452" s="90" t="e">
        <f t="shared" si="103"/>
        <v>#DIV/0!</v>
      </c>
      <c r="H452" s="90" t="e">
        <f t="shared" si="103"/>
        <v>#DIV/0!</v>
      </c>
      <c r="I452" s="90" t="e">
        <f t="shared" si="103"/>
        <v>#DIV/0!</v>
      </c>
      <c r="J452" s="90" t="e">
        <f t="shared" si="103"/>
        <v>#DIV/0!</v>
      </c>
      <c r="K452" s="90" t="e">
        <f t="shared" si="103"/>
        <v>#DIV/0!</v>
      </c>
      <c r="L452" s="90" t="e">
        <f t="shared" si="103"/>
        <v>#DIV/0!</v>
      </c>
      <c r="M452" s="90" t="e">
        <f t="shared" si="103"/>
        <v>#DIV/0!</v>
      </c>
      <c r="N452" s="90" t="e">
        <f t="shared" si="103"/>
        <v>#DIV/0!</v>
      </c>
      <c r="O452" s="90">
        <f t="shared" si="103"/>
        <v>83.316401060725994</v>
      </c>
      <c r="P452" s="90">
        <f t="shared" si="103"/>
        <v>59.05643105620787</v>
      </c>
      <c r="Q452" s="18"/>
      <c r="R452" s="90" t="e">
        <f t="shared" ref="R452:W452" si="104">SUM(31/((R269-R271)/(R348)))</f>
        <v>#DIV/0!</v>
      </c>
      <c r="S452" s="90" t="e">
        <f t="shared" si="104"/>
        <v>#DIV/0!</v>
      </c>
      <c r="T452" s="90" t="e">
        <f t="shared" si="104"/>
        <v>#DIV/0!</v>
      </c>
      <c r="U452" s="90" t="e">
        <f t="shared" si="104"/>
        <v>#DIV/0!</v>
      </c>
      <c r="V452" s="90" t="e">
        <f t="shared" si="104"/>
        <v>#DIV/0!</v>
      </c>
      <c r="W452" s="90" t="e">
        <f t="shared" si="104"/>
        <v>#DIV/0!</v>
      </c>
    </row>
    <row r="453" spans="1:23" ht="12.75" customHeight="1" x14ac:dyDescent="0.2">
      <c r="A453" s="17" t="s">
        <v>288</v>
      </c>
      <c r="B453" s="13"/>
      <c r="C453" s="13"/>
      <c r="D453" s="23">
        <v>0.5</v>
      </c>
      <c r="E453" s="42" t="e">
        <f t="shared" ref="E453:P453" si="105">SUM(E305/E348)</f>
        <v>#DIV/0!</v>
      </c>
      <c r="F453" s="42" t="e">
        <f t="shared" si="105"/>
        <v>#DIV/0!</v>
      </c>
      <c r="G453" s="42" t="e">
        <f t="shared" si="105"/>
        <v>#DIV/0!</v>
      </c>
      <c r="H453" s="42" t="e">
        <f t="shared" si="105"/>
        <v>#DIV/0!</v>
      </c>
      <c r="I453" s="42" t="e">
        <f t="shared" si="105"/>
        <v>#DIV/0!</v>
      </c>
      <c r="J453" s="42" t="e">
        <f t="shared" si="105"/>
        <v>#DIV/0!</v>
      </c>
      <c r="K453" s="42" t="e">
        <f t="shared" si="105"/>
        <v>#DIV/0!</v>
      </c>
      <c r="L453" s="42" t="e">
        <f t="shared" si="105"/>
        <v>#DIV/0!</v>
      </c>
      <c r="M453" s="42" t="e">
        <f t="shared" si="105"/>
        <v>#DIV/0!</v>
      </c>
      <c r="N453" s="42" t="e">
        <f t="shared" si="105"/>
        <v>#DIV/0!</v>
      </c>
      <c r="O453" s="42">
        <f t="shared" si="105"/>
        <v>0</v>
      </c>
      <c r="P453" s="42">
        <f t="shared" si="105"/>
        <v>0</v>
      </c>
      <c r="Q453" s="18"/>
      <c r="R453" s="42" t="e">
        <f t="shared" ref="R453:W453" si="106">SUM(R305/R348)</f>
        <v>#DIV/0!</v>
      </c>
      <c r="S453" s="42" t="e">
        <f t="shared" si="106"/>
        <v>#DIV/0!</v>
      </c>
      <c r="T453" s="42" t="e">
        <f t="shared" si="106"/>
        <v>#DIV/0!</v>
      </c>
      <c r="U453" s="42" t="e">
        <f t="shared" si="106"/>
        <v>#DIV/0!</v>
      </c>
      <c r="V453" s="42" t="e">
        <f t="shared" si="106"/>
        <v>#DIV/0!</v>
      </c>
      <c r="W453" s="42" t="e">
        <f t="shared" si="106"/>
        <v>#DIV/0!</v>
      </c>
    </row>
    <row r="454" spans="1:23" ht="12.75" customHeight="1" x14ac:dyDescent="0.2">
      <c r="A454" s="17" t="s">
        <v>289</v>
      </c>
      <c r="B454" s="13"/>
      <c r="C454" s="13"/>
      <c r="D454" s="23">
        <v>1</v>
      </c>
      <c r="E454" s="42" t="e">
        <f t="shared" ref="E454:P454" si="107">SUM(E305+E319-E317)/E348</f>
        <v>#DIV/0!</v>
      </c>
      <c r="F454" s="42" t="e">
        <f t="shared" si="107"/>
        <v>#DIV/0!</v>
      </c>
      <c r="G454" s="42" t="e">
        <f t="shared" si="107"/>
        <v>#DIV/0!</v>
      </c>
      <c r="H454" s="42" t="e">
        <f t="shared" si="107"/>
        <v>#DIV/0!</v>
      </c>
      <c r="I454" s="42" t="e">
        <f t="shared" si="107"/>
        <v>#DIV/0!</v>
      </c>
      <c r="J454" s="42" t="e">
        <f t="shared" si="107"/>
        <v>#DIV/0!</v>
      </c>
      <c r="K454" s="42" t="e">
        <f t="shared" si="107"/>
        <v>#DIV/0!</v>
      </c>
      <c r="L454" s="42" t="e">
        <f t="shared" si="107"/>
        <v>#DIV/0!</v>
      </c>
      <c r="M454" s="42" t="e">
        <f t="shared" si="107"/>
        <v>#DIV/0!</v>
      </c>
      <c r="N454" s="42" t="e">
        <f t="shared" si="107"/>
        <v>#DIV/0!</v>
      </c>
      <c r="O454" s="42">
        <f t="shared" si="107"/>
        <v>1.0653527640225944</v>
      </c>
      <c r="P454" s="42">
        <f t="shared" si="107"/>
        <v>1.1940911147482278</v>
      </c>
      <c r="Q454" s="18"/>
      <c r="R454" s="42" t="e">
        <f t="shared" ref="R454:W454" si="108">SUM(R305+R319-R317)/R348</f>
        <v>#DIV/0!</v>
      </c>
      <c r="S454" s="42" t="e">
        <f t="shared" si="108"/>
        <v>#DIV/0!</v>
      </c>
      <c r="T454" s="42" t="e">
        <f t="shared" si="108"/>
        <v>#DIV/0!</v>
      </c>
      <c r="U454" s="42" t="e">
        <f t="shared" si="108"/>
        <v>#DIV/0!</v>
      </c>
      <c r="V454" s="42" t="e">
        <f t="shared" si="108"/>
        <v>#DIV/0!</v>
      </c>
      <c r="W454" s="42" t="e">
        <f t="shared" si="108"/>
        <v>#DIV/0!</v>
      </c>
    </row>
    <row r="455" spans="1:23" ht="12.75" customHeight="1" x14ac:dyDescent="0.2">
      <c r="A455" s="17" t="s">
        <v>290</v>
      </c>
      <c r="B455" s="13"/>
      <c r="C455" s="13"/>
      <c r="D455" s="23">
        <v>1.2</v>
      </c>
      <c r="E455" s="42" t="e">
        <f t="shared" ref="E455:P455" si="109">SUM(E305+E319)/E348</f>
        <v>#DIV/0!</v>
      </c>
      <c r="F455" s="42" t="e">
        <f t="shared" si="109"/>
        <v>#DIV/0!</v>
      </c>
      <c r="G455" s="42" t="e">
        <f t="shared" si="109"/>
        <v>#DIV/0!</v>
      </c>
      <c r="H455" s="42" t="e">
        <f t="shared" si="109"/>
        <v>#DIV/0!</v>
      </c>
      <c r="I455" s="42" t="e">
        <f t="shared" si="109"/>
        <v>#DIV/0!</v>
      </c>
      <c r="J455" s="42" t="e">
        <f t="shared" si="109"/>
        <v>#DIV/0!</v>
      </c>
      <c r="K455" s="42" t="e">
        <f t="shared" si="109"/>
        <v>#DIV/0!</v>
      </c>
      <c r="L455" s="42" t="e">
        <f t="shared" si="109"/>
        <v>#DIV/0!</v>
      </c>
      <c r="M455" s="42" t="e">
        <f t="shared" si="109"/>
        <v>#DIV/0!</v>
      </c>
      <c r="N455" s="42" t="e">
        <f t="shared" si="109"/>
        <v>#DIV/0!</v>
      </c>
      <c r="O455" s="42">
        <f t="shared" si="109"/>
        <v>1.0653527640225944</v>
      </c>
      <c r="P455" s="42">
        <f t="shared" si="109"/>
        <v>1.1940911147482278</v>
      </c>
      <c r="Q455" s="18"/>
      <c r="R455" s="42" t="e">
        <f t="shared" ref="R455:W455" si="110">SUM(R305+R319)/R348</f>
        <v>#DIV/0!</v>
      </c>
      <c r="S455" s="42" t="e">
        <f t="shared" si="110"/>
        <v>#DIV/0!</v>
      </c>
      <c r="T455" s="42" t="e">
        <f t="shared" si="110"/>
        <v>#DIV/0!</v>
      </c>
      <c r="U455" s="42" t="e">
        <f t="shared" si="110"/>
        <v>#DIV/0!</v>
      </c>
      <c r="V455" s="42" t="e">
        <f t="shared" si="110"/>
        <v>#DIV/0!</v>
      </c>
      <c r="W455" s="42" t="e">
        <f t="shared" si="110"/>
        <v>#DIV/0!</v>
      </c>
    </row>
    <row r="456" spans="1:23" ht="12.75" customHeight="1" x14ac:dyDescent="0.2">
      <c r="A456" s="17" t="s">
        <v>291</v>
      </c>
      <c r="B456" s="13"/>
      <c r="C456" s="13"/>
      <c r="D456" s="23">
        <v>1.5</v>
      </c>
      <c r="E456" s="42" t="e">
        <f t="shared" ref="E456:P456" si="111">SUM(E455)</f>
        <v>#DIV/0!</v>
      </c>
      <c r="F456" s="42" t="e">
        <f t="shared" si="111"/>
        <v>#DIV/0!</v>
      </c>
      <c r="G456" s="42" t="e">
        <f t="shared" si="111"/>
        <v>#DIV/0!</v>
      </c>
      <c r="H456" s="42" t="e">
        <f t="shared" si="111"/>
        <v>#DIV/0!</v>
      </c>
      <c r="I456" s="42" t="e">
        <f t="shared" si="111"/>
        <v>#DIV/0!</v>
      </c>
      <c r="J456" s="42" t="e">
        <f t="shared" si="111"/>
        <v>#DIV/0!</v>
      </c>
      <c r="K456" s="42" t="e">
        <f t="shared" si="111"/>
        <v>#DIV/0!</v>
      </c>
      <c r="L456" s="42" t="e">
        <f t="shared" si="111"/>
        <v>#DIV/0!</v>
      </c>
      <c r="M456" s="42" t="e">
        <f t="shared" si="111"/>
        <v>#DIV/0!</v>
      </c>
      <c r="N456" s="42" t="e">
        <f t="shared" si="111"/>
        <v>#DIV/0!</v>
      </c>
      <c r="O456" s="42">
        <f t="shared" si="111"/>
        <v>1.0653527640225944</v>
      </c>
      <c r="P456" s="42">
        <f t="shared" si="111"/>
        <v>1.1940911147482278</v>
      </c>
      <c r="Q456" s="18"/>
      <c r="R456" s="42" t="e">
        <f t="shared" ref="R456:W456" si="112">SUM(R455)</f>
        <v>#DIV/0!</v>
      </c>
      <c r="S456" s="42" t="e">
        <f t="shared" si="112"/>
        <v>#DIV/0!</v>
      </c>
      <c r="T456" s="42" t="e">
        <f t="shared" si="112"/>
        <v>#DIV/0!</v>
      </c>
      <c r="U456" s="42" t="e">
        <f t="shared" si="112"/>
        <v>#DIV/0!</v>
      </c>
      <c r="V456" s="42" t="e">
        <f t="shared" si="112"/>
        <v>#DIV/0!</v>
      </c>
      <c r="W456" s="42" t="e">
        <f t="shared" si="112"/>
        <v>#DIV/0!</v>
      </c>
    </row>
    <row r="457" spans="1:23" ht="12.75" customHeight="1" x14ac:dyDescent="0.2">
      <c r="A457" s="17"/>
      <c r="B457" s="13"/>
      <c r="C457" s="13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</row>
    <row r="458" spans="1:23" ht="12.75" customHeight="1" x14ac:dyDescent="0.2">
      <c r="A458" s="12" t="s">
        <v>292</v>
      </c>
      <c r="B458" s="13"/>
      <c r="C458" s="13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</row>
    <row r="459" spans="1:23" ht="12.75" customHeight="1" x14ac:dyDescent="0.2">
      <c r="A459" s="17"/>
      <c r="B459" s="13"/>
      <c r="C459" s="13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</row>
    <row r="460" spans="1:23" ht="12.75" customHeight="1" x14ac:dyDescent="0.2">
      <c r="A460" s="17" t="s">
        <v>293</v>
      </c>
      <c r="B460" s="13"/>
      <c r="C460" s="13"/>
      <c r="D460" s="18"/>
      <c r="E460" s="48"/>
      <c r="F460" s="48"/>
      <c r="G460" s="48"/>
      <c r="H460" s="48"/>
      <c r="I460" s="48"/>
      <c r="J460" s="48"/>
      <c r="K460" s="48" t="s">
        <v>218</v>
      </c>
      <c r="L460" s="48" t="s">
        <v>218</v>
      </c>
      <c r="M460" s="48" t="s">
        <v>218</v>
      </c>
      <c r="N460" s="48" t="s">
        <v>218</v>
      </c>
      <c r="O460" s="48" t="s">
        <v>218</v>
      </c>
      <c r="P460" s="48" t="s">
        <v>218</v>
      </c>
      <c r="Q460" s="18"/>
      <c r="R460" s="48"/>
      <c r="S460" s="48"/>
      <c r="T460" s="48"/>
      <c r="U460" s="48"/>
      <c r="V460" s="48"/>
      <c r="W460" s="48"/>
    </row>
    <row r="461" spans="1:23" ht="12.75" customHeight="1" x14ac:dyDescent="0.2">
      <c r="A461" s="17" t="s">
        <v>294</v>
      </c>
      <c r="B461" s="13"/>
      <c r="C461" s="13"/>
      <c r="D461" s="18"/>
      <c r="E461" s="48"/>
      <c r="F461" s="48"/>
      <c r="G461" s="48"/>
      <c r="H461" s="48"/>
      <c r="I461" s="48"/>
      <c r="J461" s="48"/>
      <c r="K461" s="48" t="s">
        <v>218</v>
      </c>
      <c r="L461" s="48" t="s">
        <v>218</v>
      </c>
      <c r="M461" s="48" t="s">
        <v>218</v>
      </c>
      <c r="N461" s="48" t="s">
        <v>218</v>
      </c>
      <c r="O461" s="48" t="s">
        <v>218</v>
      </c>
      <c r="P461" s="48" t="s">
        <v>218</v>
      </c>
      <c r="Q461" s="18"/>
      <c r="R461" s="48"/>
      <c r="S461" s="48"/>
      <c r="T461" s="48"/>
      <c r="U461" s="48"/>
      <c r="V461" s="48"/>
      <c r="W461" s="48"/>
    </row>
    <row r="462" spans="1:23" ht="12.75" customHeight="1" x14ac:dyDescent="0.2">
      <c r="A462" s="17" t="s">
        <v>295</v>
      </c>
      <c r="B462" s="13"/>
      <c r="C462" s="13"/>
      <c r="D462" s="18"/>
      <c r="E462" s="48"/>
      <c r="F462" s="48"/>
      <c r="G462" s="48"/>
      <c r="H462" s="48"/>
      <c r="I462" s="48"/>
      <c r="J462" s="48"/>
      <c r="K462" s="48" t="s">
        <v>218</v>
      </c>
      <c r="L462" s="48" t="s">
        <v>218</v>
      </c>
      <c r="M462" s="48" t="s">
        <v>218</v>
      </c>
      <c r="N462" s="48" t="s">
        <v>218</v>
      </c>
      <c r="O462" s="48" t="s">
        <v>218</v>
      </c>
      <c r="P462" s="48" t="s">
        <v>218</v>
      </c>
      <c r="Q462" s="18"/>
      <c r="R462" s="48"/>
      <c r="S462" s="48"/>
      <c r="T462" s="48"/>
      <c r="U462" s="48"/>
      <c r="V462" s="48"/>
      <c r="W462" s="48"/>
    </row>
    <row r="463" spans="1:23" ht="12.75" customHeight="1" x14ac:dyDescent="0.2">
      <c r="A463" s="17" t="s">
        <v>296</v>
      </c>
      <c r="B463" s="13"/>
      <c r="C463" s="13"/>
      <c r="D463" s="18"/>
      <c r="E463" s="48"/>
      <c r="F463" s="48"/>
      <c r="G463" s="48"/>
      <c r="H463" s="48"/>
      <c r="I463" s="48"/>
      <c r="J463" s="48"/>
      <c r="K463" s="48" t="s">
        <v>218</v>
      </c>
      <c r="L463" s="48" t="s">
        <v>218</v>
      </c>
      <c r="M463" s="48" t="s">
        <v>218</v>
      </c>
      <c r="N463" s="48" t="s">
        <v>218</v>
      </c>
      <c r="O463" s="48" t="s">
        <v>218</v>
      </c>
      <c r="P463" s="48" t="s">
        <v>218</v>
      </c>
      <c r="Q463" s="18"/>
      <c r="R463" s="48"/>
      <c r="S463" s="48"/>
      <c r="T463" s="48"/>
      <c r="U463" s="48"/>
      <c r="V463" s="48"/>
      <c r="W463" s="48"/>
    </row>
    <row r="464" spans="1:23" ht="12.75" customHeight="1" x14ac:dyDescent="0.2">
      <c r="A464" s="17"/>
      <c r="B464" s="13"/>
      <c r="C464" s="13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</row>
    <row r="465" spans="1:24" ht="12.75" customHeight="1" x14ac:dyDescent="0.2">
      <c r="A465" s="12" t="s">
        <v>297</v>
      </c>
      <c r="B465" s="13"/>
      <c r="C465" s="13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</row>
    <row r="466" spans="1:24" ht="12.75" customHeight="1" x14ac:dyDescent="0.2">
      <c r="A466" s="17"/>
      <c r="B466" s="13"/>
      <c r="C466" s="13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</row>
    <row r="467" spans="1:24" ht="12.75" customHeight="1" x14ac:dyDescent="0.2">
      <c r="A467" s="17" t="s">
        <v>298</v>
      </c>
      <c r="B467" s="13"/>
      <c r="C467" s="13"/>
      <c r="D467" s="18"/>
      <c r="E467" s="18">
        <f>'PLANO ESTATISTICO MODELO'!C337</f>
        <v>0</v>
      </c>
      <c r="F467" s="18">
        <f>'PLANO ESTATISTICO MODELO'!D337</f>
        <v>0</v>
      </c>
      <c r="G467" s="18">
        <f>'PLANO ESTATISTICO MODELO'!E337</f>
        <v>0</v>
      </c>
      <c r="H467" s="18">
        <f>'PLANO ESTATISTICO MODELO'!F337</f>
        <v>0</v>
      </c>
      <c r="I467" s="18">
        <f>'PLANO ESTATISTICO MODELO'!G337</f>
        <v>0</v>
      </c>
      <c r="J467" s="18">
        <f>'PLANO ESTATISTICO MODELO'!H337</f>
        <v>0</v>
      </c>
      <c r="K467" s="18">
        <f>'PLANO ESTATISTICO MODELO'!I337</f>
        <v>0</v>
      </c>
      <c r="L467" s="18">
        <f>'PLANO ESTATISTICO MODELO'!J337</f>
        <v>0</v>
      </c>
      <c r="M467" s="18">
        <f>'PLANO ESTATISTICO MODELO'!K337</f>
        <v>0</v>
      </c>
      <c r="N467" s="18">
        <f>'PLANO ESTATISTICO MODELO'!L337</f>
        <v>0</v>
      </c>
      <c r="O467" s="18">
        <f>'PLANO ESTATISTICO MODELO'!M337</f>
        <v>0</v>
      </c>
      <c r="P467" s="18">
        <f>'PLANO ESTATISTICO MODELO'!N337</f>
        <v>0</v>
      </c>
      <c r="Q467" s="18">
        <f>'PLANO ESTATISTICO MODELO'!O337</f>
        <v>0</v>
      </c>
      <c r="R467" s="18">
        <f>'PLANO ESTATISTICO MODELO'!I337</f>
        <v>0</v>
      </c>
      <c r="S467" s="18">
        <f>'PLANO ESTATISTICO MODELO'!J337</f>
        <v>0</v>
      </c>
      <c r="T467" s="18">
        <f>'PLANO ESTATISTICO MODELO'!K337</f>
        <v>0</v>
      </c>
      <c r="U467" s="18">
        <f>'PLANO ESTATISTICO MODELO'!L337</f>
        <v>0</v>
      </c>
      <c r="V467" s="18">
        <f>'PLANO ESTATISTICO MODELO'!M337</f>
        <v>0</v>
      </c>
      <c r="W467" s="18">
        <f>'PLANO ESTATISTICO MODELO'!N337</f>
        <v>0</v>
      </c>
      <c r="X467" s="18"/>
    </row>
    <row r="468" spans="1:24" ht="12.75" customHeight="1" x14ac:dyDescent="0.2">
      <c r="A468" s="17" t="s">
        <v>299</v>
      </c>
      <c r="B468" s="13"/>
      <c r="C468" s="13"/>
      <c r="D468" s="18"/>
      <c r="E468" s="18">
        <f>'PLANO ESTATISTICO MODELO'!C344</f>
        <v>0</v>
      </c>
      <c r="F468" s="18">
        <f>'PLANO ESTATISTICO MODELO'!D344</f>
        <v>0</v>
      </c>
      <c r="G468" s="18">
        <f>'PLANO ESTATISTICO MODELO'!E344</f>
        <v>0</v>
      </c>
      <c r="H468" s="18">
        <f>'PLANO ESTATISTICO MODELO'!F344</f>
        <v>0</v>
      </c>
      <c r="I468" s="18">
        <f>'PLANO ESTATISTICO MODELO'!G344</f>
        <v>0</v>
      </c>
      <c r="J468" s="18">
        <f>'PLANO ESTATISTICO MODELO'!H344</f>
        <v>0</v>
      </c>
      <c r="K468" s="18">
        <f>'PLANO ESTATISTICO MODELO'!I344</f>
        <v>0</v>
      </c>
      <c r="L468" s="18">
        <f>'PLANO ESTATISTICO MODELO'!J344</f>
        <v>0</v>
      </c>
      <c r="M468" s="18">
        <f>'PLANO ESTATISTICO MODELO'!K344</f>
        <v>0</v>
      </c>
      <c r="N468" s="18">
        <f>'PLANO ESTATISTICO MODELO'!L344</f>
        <v>0</v>
      </c>
      <c r="O468" s="18">
        <f>'PLANO ESTATISTICO MODELO'!M344</f>
        <v>0</v>
      </c>
      <c r="P468" s="18">
        <f>'PLANO ESTATISTICO MODELO'!N344</f>
        <v>0</v>
      </c>
      <c r="Q468" s="18">
        <f>'PLANO ESTATISTICO MODELO'!O344</f>
        <v>0</v>
      </c>
      <c r="R468" s="18">
        <f>'PLANO ESTATISTICO MODELO'!I344</f>
        <v>0</v>
      </c>
      <c r="S468" s="18">
        <f>'PLANO ESTATISTICO MODELO'!J344</f>
        <v>0</v>
      </c>
      <c r="T468" s="18">
        <f>'PLANO ESTATISTICO MODELO'!K344</f>
        <v>0</v>
      </c>
      <c r="U468" s="18">
        <f>'PLANO ESTATISTICO MODELO'!L344</f>
        <v>0</v>
      </c>
      <c r="V468" s="18">
        <f>'PLANO ESTATISTICO MODELO'!M344</f>
        <v>0</v>
      </c>
      <c r="W468" s="18">
        <f>'PLANO ESTATISTICO MODELO'!N344</f>
        <v>0</v>
      </c>
    </row>
    <row r="469" spans="1:24" ht="12.75" customHeight="1" x14ac:dyDescent="0.2">
      <c r="A469" s="17" t="s">
        <v>300</v>
      </c>
      <c r="B469" s="13"/>
      <c r="C469" s="13"/>
      <c r="D469" s="48"/>
      <c r="E469" s="18">
        <f>'PLANO ESTATISTICO MODELO'!C353</f>
        <v>0</v>
      </c>
      <c r="F469" s="18">
        <f>'PLANO ESTATISTICO MODELO'!D353</f>
        <v>0</v>
      </c>
      <c r="G469" s="18">
        <f>'PLANO ESTATISTICO MODELO'!E353</f>
        <v>0</v>
      </c>
      <c r="H469" s="18">
        <f>'PLANO ESTATISTICO MODELO'!F353</f>
        <v>0</v>
      </c>
      <c r="I469" s="18">
        <f>'PLANO ESTATISTICO MODELO'!G353</f>
        <v>0</v>
      </c>
      <c r="J469" s="18">
        <f>'PLANO ESTATISTICO MODELO'!H353</f>
        <v>0</v>
      </c>
      <c r="K469" s="18">
        <f>'PLANO ESTATISTICO MODELO'!I353</f>
        <v>0</v>
      </c>
      <c r="L469" s="18">
        <f>'PLANO ESTATISTICO MODELO'!J353</f>
        <v>0</v>
      </c>
      <c r="M469" s="18">
        <f>'PLANO ESTATISTICO MODELO'!K353</f>
        <v>0</v>
      </c>
      <c r="N469" s="18">
        <f>'PLANO ESTATISTICO MODELO'!L353</f>
        <v>0</v>
      </c>
      <c r="O469" s="18">
        <f>'PLANO ESTATISTICO MODELO'!M353</f>
        <v>0</v>
      </c>
      <c r="P469" s="18">
        <f>'PLANO ESTATISTICO MODELO'!N353</f>
        <v>0</v>
      </c>
      <c r="Q469" s="18" t="e">
        <f>'PLANO ESTATISTICO MODELO'!O353</f>
        <v>#REF!</v>
      </c>
      <c r="R469" s="18">
        <f>'PLANO ESTATISTICO MODELO'!I353</f>
        <v>0</v>
      </c>
      <c r="S469" s="18">
        <f>'PLANO ESTATISTICO MODELO'!J353</f>
        <v>0</v>
      </c>
      <c r="T469" s="18">
        <f>'PLANO ESTATISTICO MODELO'!K353</f>
        <v>0</v>
      </c>
      <c r="U469" s="18">
        <f>'PLANO ESTATISTICO MODELO'!L353</f>
        <v>0</v>
      </c>
      <c r="V469" s="18">
        <f>'PLANO ESTATISTICO MODELO'!M353</f>
        <v>0</v>
      </c>
      <c r="W469" s="18">
        <f>'PLANO ESTATISTICO MODELO'!N353</f>
        <v>0</v>
      </c>
    </row>
    <row r="470" spans="1:24" ht="12.75" customHeight="1" x14ac:dyDescent="0.2">
      <c r="A470" s="17" t="s">
        <v>301</v>
      </c>
      <c r="B470" s="13"/>
      <c r="C470" s="13"/>
      <c r="D470" s="18"/>
      <c r="E470" s="42">
        <f>'PLANO ESTATISTICO MODELO'!C345</f>
        <v>0</v>
      </c>
      <c r="F470" s="42">
        <f>'PLANO ESTATISTICO MODELO'!D345</f>
        <v>0</v>
      </c>
      <c r="G470" s="42">
        <f>'PLANO ESTATISTICO MODELO'!E345</f>
        <v>0</v>
      </c>
      <c r="H470" s="42">
        <f>'PLANO ESTATISTICO MODELO'!F345</f>
        <v>0</v>
      </c>
      <c r="I470" s="42">
        <f>'PLANO ESTATISTICO MODELO'!G345</f>
        <v>0</v>
      </c>
      <c r="J470" s="42">
        <f>'PLANO ESTATISTICO MODELO'!H345</f>
        <v>0</v>
      </c>
      <c r="K470" s="42">
        <f>'PLANO ESTATISTICO MODELO'!I345</f>
        <v>0</v>
      </c>
      <c r="L470" s="42">
        <f>'PLANO ESTATISTICO MODELO'!J345</f>
        <v>0</v>
      </c>
      <c r="M470" s="42">
        <f>'PLANO ESTATISTICO MODELO'!K345</f>
        <v>0</v>
      </c>
      <c r="N470" s="42">
        <f>'PLANO ESTATISTICO MODELO'!L345</f>
        <v>0</v>
      </c>
      <c r="O470" s="42">
        <f>'PLANO ESTATISTICO MODELO'!M345</f>
        <v>0</v>
      </c>
      <c r="P470" s="42">
        <f>'PLANO ESTATISTICO MODELO'!N345</f>
        <v>0</v>
      </c>
      <c r="Q470" s="42">
        <f>'PLANO ESTATISTICO MODELO'!O345</f>
        <v>0</v>
      </c>
      <c r="R470" s="42">
        <f>'PLANO ESTATISTICO MODELO'!I345</f>
        <v>0</v>
      </c>
      <c r="S470" s="42">
        <f>'PLANO ESTATISTICO MODELO'!J345</f>
        <v>0</v>
      </c>
      <c r="T470" s="42">
        <f>'PLANO ESTATISTICO MODELO'!K345</f>
        <v>0</v>
      </c>
      <c r="U470" s="42">
        <f>'PLANO ESTATISTICO MODELO'!L345</f>
        <v>0</v>
      </c>
      <c r="V470" s="42">
        <f>'PLANO ESTATISTICO MODELO'!M345</f>
        <v>0</v>
      </c>
      <c r="W470" s="42">
        <f>'PLANO ESTATISTICO MODELO'!N345</f>
        <v>0</v>
      </c>
    </row>
    <row r="471" spans="1:24" ht="12.75" customHeight="1" x14ac:dyDescent="0.2">
      <c r="A471" s="17" t="s">
        <v>302</v>
      </c>
      <c r="B471" s="13"/>
      <c r="C471" s="13"/>
      <c r="D471" s="18"/>
      <c r="E471" s="249">
        <f>'PLANO ESTATISTICO MODELO'!C422</f>
        <v>0</v>
      </c>
      <c r="F471" s="90">
        <f>'PLANO ESTATISTICO MODELO'!D422</f>
        <v>0</v>
      </c>
      <c r="G471" s="90">
        <f>'PLANO ESTATISTICO MODELO'!E422</f>
        <v>0</v>
      </c>
      <c r="H471" s="90">
        <f>'PLANO ESTATISTICO MODELO'!F422</f>
        <v>0</v>
      </c>
      <c r="I471" s="90">
        <f>'PLANO ESTATISTICO MODELO'!G422</f>
        <v>0</v>
      </c>
      <c r="J471" s="90">
        <f>'PLANO ESTATISTICO MODELO'!H422</f>
        <v>0</v>
      </c>
      <c r="K471" s="90">
        <f>'PLANO ESTATISTICO MODELO'!I422</f>
        <v>0</v>
      </c>
      <c r="L471" s="90">
        <f>'PLANO ESTATISTICO MODELO'!J422</f>
        <v>0</v>
      </c>
      <c r="M471" s="90">
        <f>'PLANO ESTATISTICO MODELO'!K422</f>
        <v>0</v>
      </c>
      <c r="N471" s="90">
        <f>'PLANO ESTATISTICO MODELO'!L422</f>
        <v>0</v>
      </c>
      <c r="O471" s="90">
        <f>'PLANO ESTATISTICO MODELO'!M422</f>
        <v>0</v>
      </c>
      <c r="P471" s="90">
        <f>'PLANO ESTATISTICO MODELO'!N422</f>
        <v>0</v>
      </c>
      <c r="Q471" s="90">
        <f>'PLANO ESTATISTICO MODELO'!O422</f>
        <v>0</v>
      </c>
      <c r="R471" s="90">
        <f>'PLANO ESTATISTICO MODELO'!I422</f>
        <v>0</v>
      </c>
      <c r="S471" s="90">
        <f>'PLANO ESTATISTICO MODELO'!J422</f>
        <v>0</v>
      </c>
      <c r="T471" s="90">
        <f>'PLANO ESTATISTICO MODELO'!K422</f>
        <v>0</v>
      </c>
      <c r="U471" s="90">
        <f>'PLANO ESTATISTICO MODELO'!L422</f>
        <v>0</v>
      </c>
      <c r="V471" s="90">
        <f>'PLANO ESTATISTICO MODELO'!M422</f>
        <v>0</v>
      </c>
      <c r="W471" s="90">
        <f>'PLANO ESTATISTICO MODELO'!N422</f>
        <v>0</v>
      </c>
    </row>
    <row r="472" spans="1:24" ht="12.75" customHeight="1" x14ac:dyDescent="0.2">
      <c r="A472" s="17" t="s">
        <v>303</v>
      </c>
      <c r="B472" s="13"/>
      <c r="C472" s="13"/>
      <c r="D472" s="18"/>
      <c r="E472" s="53">
        <f>'PLANO ESTATISTICO MODELO'!C420</f>
        <v>0</v>
      </c>
      <c r="F472" s="53">
        <f>'PLANO ESTATISTICO MODELO'!D420</f>
        <v>0</v>
      </c>
      <c r="G472" s="53">
        <f>'PLANO ESTATISTICO MODELO'!E420</f>
        <v>0</v>
      </c>
      <c r="H472" s="53">
        <f>'PLANO ESTATISTICO MODELO'!F420</f>
        <v>0</v>
      </c>
      <c r="I472" s="53">
        <f>'PLANO ESTATISTICO MODELO'!G420</f>
        <v>0</v>
      </c>
      <c r="J472" s="53">
        <f>'PLANO ESTATISTICO MODELO'!H420</f>
        <v>0</v>
      </c>
      <c r="K472" s="53">
        <f>'PLANO ESTATISTICO MODELO'!I420</f>
        <v>0</v>
      </c>
      <c r="L472" s="53">
        <f>'PLANO ESTATISTICO MODELO'!J420</f>
        <v>0</v>
      </c>
      <c r="M472" s="53">
        <f>'PLANO ESTATISTICO MODELO'!K420</f>
        <v>0</v>
      </c>
      <c r="N472" s="53">
        <f>'PLANO ESTATISTICO MODELO'!L420</f>
        <v>0</v>
      </c>
      <c r="O472" s="53">
        <f>'PLANO ESTATISTICO MODELO'!M420</f>
        <v>0</v>
      </c>
      <c r="P472" s="53">
        <f>'PLANO ESTATISTICO MODELO'!N420</f>
        <v>0</v>
      </c>
      <c r="Q472" s="53">
        <f>'PLANO ESTATISTICO MODELO'!O420</f>
        <v>0</v>
      </c>
      <c r="R472" s="53">
        <f>'PLANO ESTATISTICO MODELO'!I420</f>
        <v>0</v>
      </c>
      <c r="S472" s="53">
        <f>'PLANO ESTATISTICO MODELO'!J420</f>
        <v>0</v>
      </c>
      <c r="T472" s="53">
        <f>'PLANO ESTATISTICO MODELO'!K420</f>
        <v>0</v>
      </c>
      <c r="U472" s="53">
        <f>'PLANO ESTATISTICO MODELO'!L420</f>
        <v>0</v>
      </c>
      <c r="V472" s="53">
        <f>'PLANO ESTATISTICO MODELO'!M420</f>
        <v>0</v>
      </c>
      <c r="W472" s="53">
        <f>'PLANO ESTATISTICO MODELO'!N420</f>
        <v>0</v>
      </c>
    </row>
    <row r="473" spans="1:24" ht="12.75" customHeight="1" x14ac:dyDescent="0.2">
      <c r="A473" s="17" t="s">
        <v>304</v>
      </c>
      <c r="B473" s="13"/>
      <c r="C473" s="13"/>
      <c r="D473" s="18"/>
      <c r="E473" s="53">
        <f>'PLANO ESTATISTICO MODELO'!C421</f>
        <v>0</v>
      </c>
      <c r="F473" s="53">
        <f>'PLANO ESTATISTICO MODELO'!D421</f>
        <v>0</v>
      </c>
      <c r="G473" s="53">
        <f>'PLANO ESTATISTICO MODELO'!E421</f>
        <v>0</v>
      </c>
      <c r="H473" s="53">
        <f>'PLANO ESTATISTICO MODELO'!F421</f>
        <v>0</v>
      </c>
      <c r="I473" s="53">
        <f>'PLANO ESTATISTICO MODELO'!G421</f>
        <v>0</v>
      </c>
      <c r="J473" s="53">
        <f>'PLANO ESTATISTICO MODELO'!H421</f>
        <v>0</v>
      </c>
      <c r="K473" s="53">
        <f>'PLANO ESTATISTICO MODELO'!I421</f>
        <v>0</v>
      </c>
      <c r="L473" s="53">
        <f>'PLANO ESTATISTICO MODELO'!J421</f>
        <v>0</v>
      </c>
      <c r="M473" s="53">
        <f>'PLANO ESTATISTICO MODELO'!K421</f>
        <v>0</v>
      </c>
      <c r="N473" s="53">
        <f>'PLANO ESTATISTICO MODELO'!L421</f>
        <v>0</v>
      </c>
      <c r="O473" s="53">
        <f>'PLANO ESTATISTICO MODELO'!M421</f>
        <v>0</v>
      </c>
      <c r="P473" s="53">
        <f>'PLANO ESTATISTICO MODELO'!N421</f>
        <v>0</v>
      </c>
      <c r="Q473" s="53">
        <f>'PLANO ESTATISTICO MODELO'!O421</f>
        <v>0</v>
      </c>
      <c r="R473" s="53">
        <f>'PLANO ESTATISTICO MODELO'!I421</f>
        <v>0</v>
      </c>
      <c r="S473" s="53">
        <f>'PLANO ESTATISTICO MODELO'!J421</f>
        <v>0</v>
      </c>
      <c r="T473" s="53">
        <f>'PLANO ESTATISTICO MODELO'!K421</f>
        <v>0</v>
      </c>
      <c r="U473" s="53">
        <f>'PLANO ESTATISTICO MODELO'!L421</f>
        <v>0</v>
      </c>
      <c r="V473" s="53">
        <f>'PLANO ESTATISTICO MODELO'!M421</f>
        <v>0</v>
      </c>
      <c r="W473" s="53">
        <f>'PLANO ESTATISTICO MODELO'!N421</f>
        <v>0</v>
      </c>
    </row>
    <row r="474" spans="1:24" ht="12.75" customHeight="1" x14ac:dyDescent="0.2">
      <c r="A474" s="17" t="s">
        <v>305</v>
      </c>
      <c r="B474" s="13"/>
      <c r="C474" s="13"/>
      <c r="D474" s="18"/>
      <c r="E474" s="53">
        <f>'PLANO ESTATISTICO MODELO'!C426</f>
        <v>0</v>
      </c>
      <c r="F474" s="53">
        <f>'PLANO ESTATISTICO MODELO'!D426</f>
        <v>0</v>
      </c>
      <c r="G474" s="53">
        <f>'PLANO ESTATISTICO MODELO'!E426</f>
        <v>0</v>
      </c>
      <c r="H474" s="53">
        <f>'PLANO ESTATISTICO MODELO'!F426</f>
        <v>0</v>
      </c>
      <c r="I474" s="53">
        <f>'PLANO ESTATISTICO MODELO'!G426</f>
        <v>0</v>
      </c>
      <c r="J474" s="53">
        <f>'PLANO ESTATISTICO MODELO'!H426</f>
        <v>0</v>
      </c>
      <c r="K474" s="53">
        <f>'PLANO ESTATISTICO MODELO'!I426</f>
        <v>0</v>
      </c>
      <c r="L474" s="53">
        <f>'PLANO ESTATISTICO MODELO'!J426</f>
        <v>0</v>
      </c>
      <c r="M474" s="53">
        <f>'PLANO ESTATISTICO MODELO'!K426</f>
        <v>0</v>
      </c>
      <c r="N474" s="53">
        <f>'PLANO ESTATISTICO MODELO'!L426</f>
        <v>0</v>
      </c>
      <c r="O474" s="53">
        <f>'PLANO ESTATISTICO MODELO'!M426</f>
        <v>0</v>
      </c>
      <c r="P474" s="53">
        <f>'PLANO ESTATISTICO MODELO'!N426</f>
        <v>0</v>
      </c>
      <c r="Q474" s="53">
        <f>'PLANO ESTATISTICO MODELO'!O426</f>
        <v>0</v>
      </c>
      <c r="R474" s="53">
        <f>'PLANO ESTATISTICO MODELO'!I426</f>
        <v>0</v>
      </c>
      <c r="S474" s="53">
        <f>'PLANO ESTATISTICO MODELO'!J426</f>
        <v>0</v>
      </c>
      <c r="T474" s="53">
        <f>'PLANO ESTATISTICO MODELO'!K426</f>
        <v>0</v>
      </c>
      <c r="U474" s="53">
        <f>'PLANO ESTATISTICO MODELO'!L426</f>
        <v>0</v>
      </c>
      <c r="V474" s="53">
        <f>'PLANO ESTATISTICO MODELO'!M426</f>
        <v>0</v>
      </c>
      <c r="W474" s="53">
        <f>'PLANO ESTATISTICO MODELO'!N426</f>
        <v>0</v>
      </c>
    </row>
    <row r="475" spans="1:24" ht="12.75" customHeight="1" x14ac:dyDescent="0.2">
      <c r="A475" s="17" t="s">
        <v>306</v>
      </c>
      <c r="B475" s="13"/>
      <c r="C475" s="13"/>
      <c r="D475" s="18"/>
      <c r="E475" s="72">
        <f>'PLANO ESTATISTICO MODELO'!C427</f>
        <v>0</v>
      </c>
      <c r="F475" s="72">
        <f>'PLANO ESTATISTICO MODELO'!D427</f>
        <v>0</v>
      </c>
      <c r="G475" s="72">
        <f>'PLANO ESTATISTICO MODELO'!E427</f>
        <v>0</v>
      </c>
      <c r="H475" s="72">
        <f>'PLANO ESTATISTICO MODELO'!F427</f>
        <v>0</v>
      </c>
      <c r="I475" s="72">
        <f>'PLANO ESTATISTICO MODELO'!G427</f>
        <v>0</v>
      </c>
      <c r="J475" s="72">
        <f>'PLANO ESTATISTICO MODELO'!H427</f>
        <v>0</v>
      </c>
      <c r="K475" s="72">
        <f>'PLANO ESTATISTICO MODELO'!I427</f>
        <v>0</v>
      </c>
      <c r="L475" s="72">
        <f>'PLANO ESTATISTICO MODELO'!J427</f>
        <v>0</v>
      </c>
      <c r="M475" s="72">
        <f>'PLANO ESTATISTICO MODELO'!K427</f>
        <v>0</v>
      </c>
      <c r="N475" s="72">
        <f>'PLANO ESTATISTICO MODELO'!L427</f>
        <v>0</v>
      </c>
      <c r="O475" s="72">
        <f>'PLANO ESTATISTICO MODELO'!M427</f>
        <v>0</v>
      </c>
      <c r="P475" s="72">
        <f>'PLANO ESTATISTICO MODELO'!N427</f>
        <v>0</v>
      </c>
      <c r="Q475" s="72">
        <f>'PLANO ESTATISTICO MODELO'!O427</f>
        <v>0</v>
      </c>
      <c r="R475" s="72">
        <f>'PLANO ESTATISTICO MODELO'!I427</f>
        <v>0</v>
      </c>
      <c r="S475" s="72">
        <f>'PLANO ESTATISTICO MODELO'!J427</f>
        <v>0</v>
      </c>
      <c r="T475" s="72">
        <f>'PLANO ESTATISTICO MODELO'!K427</f>
        <v>0</v>
      </c>
      <c r="U475" s="72">
        <f>'PLANO ESTATISTICO MODELO'!L427</f>
        <v>0</v>
      </c>
      <c r="V475" s="72">
        <f>'PLANO ESTATISTICO MODELO'!M427</f>
        <v>0</v>
      </c>
      <c r="W475" s="72">
        <f>'PLANO ESTATISTICO MODELO'!N427</f>
        <v>0</v>
      </c>
    </row>
    <row r="476" spans="1:24" ht="12.75" customHeight="1" x14ac:dyDescent="0.2">
      <c r="A476" s="17" t="s">
        <v>307</v>
      </c>
      <c r="B476" s="13"/>
      <c r="C476" s="13"/>
      <c r="D476" s="18"/>
      <c r="E476" s="20">
        <f>'PLANO ESTATISTICO MODELO'!C428</f>
        <v>0</v>
      </c>
      <c r="F476" s="20">
        <f>'PLANO ESTATISTICO MODELO'!D428</f>
        <v>0</v>
      </c>
      <c r="G476" s="20">
        <f>'PLANO ESTATISTICO MODELO'!E428</f>
        <v>0</v>
      </c>
      <c r="H476" s="20">
        <f>'PLANO ESTATISTICO MODELO'!F428</f>
        <v>0</v>
      </c>
      <c r="I476" s="20">
        <f>'PLANO ESTATISTICO MODELO'!G428</f>
        <v>0</v>
      </c>
      <c r="J476" s="20">
        <f>'PLANO ESTATISTICO MODELO'!H428</f>
        <v>0</v>
      </c>
      <c r="K476" s="20">
        <f>'PLANO ESTATISTICO MODELO'!I428</f>
        <v>0</v>
      </c>
      <c r="L476" s="20">
        <f>'PLANO ESTATISTICO MODELO'!J428</f>
        <v>0</v>
      </c>
      <c r="M476" s="20">
        <f>'PLANO ESTATISTICO MODELO'!K428</f>
        <v>0</v>
      </c>
      <c r="N476" s="20">
        <f>'PLANO ESTATISTICO MODELO'!L428</f>
        <v>0</v>
      </c>
      <c r="O476" s="20">
        <f>'PLANO ESTATISTICO MODELO'!M428</f>
        <v>0</v>
      </c>
      <c r="P476" s="20">
        <f>'PLANO ESTATISTICO MODELO'!N428</f>
        <v>0</v>
      </c>
      <c r="Q476" s="20">
        <f>'PLANO ESTATISTICO MODELO'!O428</f>
        <v>0</v>
      </c>
      <c r="R476" s="20">
        <f>'PLANO ESTATISTICO MODELO'!I428</f>
        <v>0</v>
      </c>
      <c r="S476" s="20">
        <f>'PLANO ESTATISTICO MODELO'!J428</f>
        <v>0</v>
      </c>
      <c r="T476" s="20">
        <f>'PLANO ESTATISTICO MODELO'!K428</f>
        <v>0</v>
      </c>
      <c r="U476" s="20">
        <f>'PLANO ESTATISTICO MODELO'!L428</f>
        <v>0</v>
      </c>
      <c r="V476" s="20">
        <f>'PLANO ESTATISTICO MODELO'!M428</f>
        <v>0</v>
      </c>
      <c r="W476" s="20">
        <f>'PLANO ESTATISTICO MODELO'!N428</f>
        <v>0</v>
      </c>
    </row>
    <row r="477" spans="1:24" ht="12.75" customHeight="1" x14ac:dyDescent="0.2">
      <c r="A477" s="17" t="s">
        <v>308</v>
      </c>
      <c r="B477" s="13"/>
      <c r="C477" s="13"/>
      <c r="D477" s="18"/>
      <c r="E477" s="72">
        <f>'PLANO ESTATISTICO MODELO'!C429</f>
        <v>0</v>
      </c>
      <c r="F477" s="72">
        <f>'PLANO ESTATISTICO MODELO'!D429</f>
        <v>0</v>
      </c>
      <c r="G477" s="72">
        <f>'PLANO ESTATISTICO MODELO'!E429</f>
        <v>0</v>
      </c>
      <c r="H477" s="72">
        <f>'PLANO ESTATISTICO MODELO'!F429</f>
        <v>0</v>
      </c>
      <c r="I477" s="72">
        <f>'PLANO ESTATISTICO MODELO'!G429</f>
        <v>0</v>
      </c>
      <c r="J477" s="72">
        <f>'PLANO ESTATISTICO MODELO'!H429</f>
        <v>0</v>
      </c>
      <c r="K477" s="72">
        <f>'PLANO ESTATISTICO MODELO'!I429</f>
        <v>0</v>
      </c>
      <c r="L477" s="72">
        <f>'PLANO ESTATISTICO MODELO'!J429</f>
        <v>0</v>
      </c>
      <c r="M477" s="72">
        <f>'PLANO ESTATISTICO MODELO'!K429</f>
        <v>0</v>
      </c>
      <c r="N477" s="72">
        <f>'PLANO ESTATISTICO MODELO'!L429</f>
        <v>0</v>
      </c>
      <c r="O477" s="72">
        <f>'PLANO ESTATISTICO MODELO'!M429</f>
        <v>0</v>
      </c>
      <c r="P477" s="72">
        <f>'PLANO ESTATISTICO MODELO'!N429</f>
        <v>0</v>
      </c>
      <c r="Q477" s="72">
        <f>'PLANO ESTATISTICO MODELO'!O429</f>
        <v>0</v>
      </c>
      <c r="R477" s="72">
        <f>'PLANO ESTATISTICO MODELO'!I429</f>
        <v>0</v>
      </c>
      <c r="S477" s="72">
        <f>'PLANO ESTATISTICO MODELO'!J429</f>
        <v>0</v>
      </c>
      <c r="T477" s="72">
        <f>'PLANO ESTATISTICO MODELO'!K429</f>
        <v>0</v>
      </c>
      <c r="U477" s="72">
        <f>'PLANO ESTATISTICO MODELO'!L429</f>
        <v>0</v>
      </c>
      <c r="V477" s="72">
        <f>'PLANO ESTATISTICO MODELO'!M429</f>
        <v>0</v>
      </c>
      <c r="W477" s="72">
        <f>'PLANO ESTATISTICO MODELO'!N429</f>
        <v>0</v>
      </c>
    </row>
    <row r="478" spans="1:24" ht="12.75" customHeight="1" x14ac:dyDescent="0.2">
      <c r="A478" s="17" t="s">
        <v>309</v>
      </c>
      <c r="B478" s="13"/>
      <c r="C478" s="13"/>
      <c r="D478" s="18"/>
      <c r="E478" s="20">
        <f>'PLANO ESTATISTICO MODELO'!C430</f>
        <v>0</v>
      </c>
      <c r="F478" s="20">
        <f>'PLANO ESTATISTICO MODELO'!D430</f>
        <v>0</v>
      </c>
      <c r="G478" s="20">
        <f>'PLANO ESTATISTICO MODELO'!E430</f>
        <v>0</v>
      </c>
      <c r="H478" s="20">
        <f>'PLANO ESTATISTICO MODELO'!F430</f>
        <v>0</v>
      </c>
      <c r="I478" s="20">
        <f>'PLANO ESTATISTICO MODELO'!G430</f>
        <v>0</v>
      </c>
      <c r="J478" s="20">
        <f>'PLANO ESTATISTICO MODELO'!H430</f>
        <v>0</v>
      </c>
      <c r="K478" s="20">
        <f>'PLANO ESTATISTICO MODELO'!I430</f>
        <v>0</v>
      </c>
      <c r="L478" s="20">
        <f>'PLANO ESTATISTICO MODELO'!J430</f>
        <v>0</v>
      </c>
      <c r="M478" s="20">
        <f>'PLANO ESTATISTICO MODELO'!K430</f>
        <v>0</v>
      </c>
      <c r="N478" s="20">
        <f>'PLANO ESTATISTICO MODELO'!L430</f>
        <v>0</v>
      </c>
      <c r="O478" s="20">
        <f>'PLANO ESTATISTICO MODELO'!M430</f>
        <v>0</v>
      </c>
      <c r="P478" s="20">
        <f>'PLANO ESTATISTICO MODELO'!N430</f>
        <v>0</v>
      </c>
      <c r="Q478" s="20">
        <f>'PLANO ESTATISTICO MODELO'!O430</f>
        <v>0</v>
      </c>
      <c r="R478" s="20">
        <f>'PLANO ESTATISTICO MODELO'!I430</f>
        <v>0</v>
      </c>
      <c r="S478" s="20">
        <f>'PLANO ESTATISTICO MODELO'!J430</f>
        <v>0</v>
      </c>
      <c r="T478" s="20">
        <f>'PLANO ESTATISTICO MODELO'!K430</f>
        <v>0</v>
      </c>
      <c r="U478" s="20">
        <f>'PLANO ESTATISTICO MODELO'!L430</f>
        <v>0</v>
      </c>
      <c r="V478" s="20">
        <f>'PLANO ESTATISTICO MODELO'!M430</f>
        <v>0</v>
      </c>
      <c r="W478" s="20">
        <f>'PLANO ESTATISTICO MODELO'!N430</f>
        <v>0</v>
      </c>
    </row>
    <row r="479" spans="1:24" ht="12.75" customHeight="1" x14ac:dyDescent="0.2">
      <c r="A479" s="36" t="s">
        <v>310</v>
      </c>
      <c r="B479" s="36"/>
      <c r="C479" s="36"/>
      <c r="D479" s="14"/>
      <c r="E479" s="39">
        <f>'PLANO ESTATISTICO MODELO'!C383</f>
        <v>0</v>
      </c>
      <c r="F479" s="39">
        <f>'PLANO ESTATISTICO MODELO'!D383</f>
        <v>0</v>
      </c>
      <c r="G479" s="39">
        <f>'PLANO ESTATISTICO MODELO'!E383</f>
        <v>0</v>
      </c>
      <c r="H479" s="39">
        <f>'PLANO ESTATISTICO MODELO'!F383</f>
        <v>0</v>
      </c>
      <c r="I479" s="39">
        <f>'PLANO ESTATISTICO MODELO'!G383</f>
        <v>0</v>
      </c>
      <c r="J479" s="39">
        <f>'PLANO ESTATISTICO MODELO'!H383</f>
        <v>0</v>
      </c>
      <c r="K479" s="39">
        <f>'PLANO ESTATISTICO MODELO'!I383</f>
        <v>0</v>
      </c>
      <c r="L479" s="39">
        <f>'PLANO ESTATISTICO MODELO'!J383</f>
        <v>0</v>
      </c>
      <c r="M479" s="39">
        <f>'PLANO ESTATISTICO MODELO'!K383</f>
        <v>0</v>
      </c>
      <c r="N479" s="39">
        <f>'PLANO ESTATISTICO MODELO'!L383</f>
        <v>0</v>
      </c>
      <c r="O479" s="39">
        <f>'PLANO ESTATISTICO MODELO'!M383</f>
        <v>0</v>
      </c>
      <c r="P479" s="39">
        <f>'PLANO ESTATISTICO MODELO'!N383</f>
        <v>0</v>
      </c>
      <c r="Q479" s="39">
        <f>'PLANO ESTATISTICO MODELO'!O383</f>
        <v>0</v>
      </c>
      <c r="R479" s="39">
        <f>'PLANO ESTATISTICO MODELO'!I383</f>
        <v>0</v>
      </c>
      <c r="S479" s="39">
        <f>'PLANO ESTATISTICO MODELO'!J383</f>
        <v>0</v>
      </c>
      <c r="T479" s="39">
        <f>'PLANO ESTATISTICO MODELO'!K383</f>
        <v>0</v>
      </c>
      <c r="U479" s="39">
        <f>'PLANO ESTATISTICO MODELO'!L383</f>
        <v>0</v>
      </c>
      <c r="V479" s="39">
        <f>'PLANO ESTATISTICO MODELO'!M383</f>
        <v>0</v>
      </c>
      <c r="W479" s="39">
        <f>'PLANO ESTATISTICO MODELO'!N383</f>
        <v>0</v>
      </c>
    </row>
    <row r="480" spans="1:24" ht="12.75" customHeight="1" x14ac:dyDescent="0.2">
      <c r="A480" s="13"/>
      <c r="B480" s="13"/>
      <c r="C480" s="13"/>
      <c r="D480" s="1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81"/>
    </row>
    <row r="481" spans="1:23" ht="12.75" customHeight="1" x14ac:dyDescent="0.2">
      <c r="A481" s="2" t="s">
        <v>156</v>
      </c>
      <c r="Q481" s="4" t="s">
        <v>5</v>
      </c>
    </row>
    <row r="482" spans="1:23" ht="12.75" customHeight="1" x14ac:dyDescent="0.2">
      <c r="Q482" s="6" t="str">
        <f>Q5</f>
        <v xml:space="preserve"> </v>
      </c>
    </row>
    <row r="483" spans="1:23" ht="12.75" customHeight="1" x14ac:dyDescent="0.2">
      <c r="A483" s="7"/>
      <c r="B483" s="8"/>
      <c r="C483" s="8"/>
      <c r="D483" s="7" t="s">
        <v>7</v>
      </c>
      <c r="E483" s="458" t="s">
        <v>8</v>
      </c>
      <c r="F483" s="459"/>
      <c r="G483" s="459"/>
      <c r="H483" s="459"/>
      <c r="I483" s="459"/>
      <c r="J483" s="459"/>
      <c r="K483" s="459"/>
      <c r="L483" s="459"/>
      <c r="M483" s="459"/>
      <c r="N483" s="459"/>
      <c r="O483" s="459"/>
      <c r="P483" s="459"/>
      <c r="Q483" s="459"/>
      <c r="R483" s="459"/>
      <c r="S483" s="459"/>
      <c r="T483" s="459"/>
      <c r="U483" s="459"/>
      <c r="V483" s="459"/>
      <c r="W483" s="460"/>
    </row>
    <row r="484" spans="1:23" ht="12.75" customHeight="1" x14ac:dyDescent="0.2">
      <c r="A484" s="12" t="s">
        <v>311</v>
      </c>
      <c r="B484" s="13"/>
      <c r="C484" s="13"/>
      <c r="D484" s="14"/>
      <c r="E484" s="38" t="s">
        <v>10</v>
      </c>
      <c r="F484" s="38" t="s">
        <v>11</v>
      </c>
      <c r="G484" s="38" t="s">
        <v>12</v>
      </c>
      <c r="H484" s="38" t="s">
        <v>13</v>
      </c>
      <c r="I484" s="38" t="s">
        <v>14</v>
      </c>
      <c r="J484" s="38" t="s">
        <v>51</v>
      </c>
      <c r="K484" s="38" t="s">
        <v>16</v>
      </c>
      <c r="L484" s="38" t="s">
        <v>17</v>
      </c>
      <c r="M484" s="38" t="s">
        <v>18</v>
      </c>
      <c r="N484" s="38" t="s">
        <v>19</v>
      </c>
      <c r="O484" s="38" t="s">
        <v>20</v>
      </c>
      <c r="P484" s="38" t="s">
        <v>21</v>
      </c>
      <c r="Q484" s="39" t="s">
        <v>22</v>
      </c>
      <c r="R484" s="38" t="s">
        <v>16</v>
      </c>
      <c r="S484" s="38" t="s">
        <v>17</v>
      </c>
      <c r="T484" s="38" t="s">
        <v>100</v>
      </c>
      <c r="U484" s="38" t="s">
        <v>24</v>
      </c>
      <c r="V484" s="38" t="s">
        <v>25</v>
      </c>
      <c r="W484" s="38" t="s">
        <v>26</v>
      </c>
    </row>
    <row r="485" spans="1:23" ht="12.75" customHeight="1" x14ac:dyDescent="0.2">
      <c r="A485" s="17"/>
      <c r="B485" s="13"/>
      <c r="C485" s="13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ht="12.75" customHeight="1" x14ac:dyDescent="0.2">
      <c r="A486" s="12" t="s">
        <v>312</v>
      </c>
      <c r="B486" s="13"/>
      <c r="C486" s="13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</row>
    <row r="487" spans="1:23" ht="12.75" customHeight="1" x14ac:dyDescent="0.2">
      <c r="A487" s="17"/>
      <c r="B487" s="13"/>
      <c r="C487" s="13"/>
      <c r="D487" s="18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</row>
    <row r="488" spans="1:23" ht="12.75" customHeight="1" x14ac:dyDescent="0.2">
      <c r="A488" s="17" t="s">
        <v>313</v>
      </c>
      <c r="B488" s="13"/>
      <c r="C488" s="13"/>
      <c r="D488" s="18"/>
      <c r="E488" s="54"/>
      <c r="F488" s="54"/>
      <c r="G488" s="54"/>
      <c r="H488" s="54"/>
      <c r="I488" s="54"/>
      <c r="J488" s="54"/>
      <c r="K488" s="54"/>
      <c r="L488" s="54"/>
      <c r="M488" s="54"/>
      <c r="N488" s="54">
        <v>9343.5499999999993</v>
      </c>
      <c r="O488" s="54">
        <v>12736.31</v>
      </c>
      <c r="P488" s="54">
        <v>13068.01</v>
      </c>
      <c r="Q488" s="55">
        <f t="shared" ref="Q488:Q497" si="113">SUM(E488:P488)</f>
        <v>35147.870000000003</v>
      </c>
      <c r="R488" s="54"/>
      <c r="S488" s="54"/>
      <c r="T488" s="54"/>
      <c r="U488" s="54"/>
      <c r="V488" s="54"/>
      <c r="W488" s="54"/>
    </row>
    <row r="489" spans="1:23" ht="12.75" customHeight="1" x14ac:dyDescent="0.2">
      <c r="A489" s="17" t="s">
        <v>314</v>
      </c>
      <c r="B489" s="13"/>
      <c r="C489" s="13"/>
      <c r="D489" s="18"/>
      <c r="E489" s="54"/>
      <c r="F489" s="54"/>
      <c r="G489" s="54"/>
      <c r="H489" s="54"/>
      <c r="I489" s="54"/>
      <c r="J489" s="54"/>
      <c r="K489" s="54"/>
      <c r="L489" s="54"/>
      <c r="M489" s="54"/>
      <c r="N489" s="54">
        <v>72642.31</v>
      </c>
      <c r="O489" s="54">
        <v>74668.479999999996</v>
      </c>
      <c r="P489" s="54">
        <v>83709.16</v>
      </c>
      <c r="Q489" s="55">
        <f t="shared" si="113"/>
        <v>231019.94999999998</v>
      </c>
      <c r="R489" s="54"/>
      <c r="S489" s="54"/>
      <c r="T489" s="54"/>
      <c r="U489" s="54"/>
      <c r="V489" s="54"/>
      <c r="W489" s="54"/>
    </row>
    <row r="490" spans="1:23" ht="12.75" customHeight="1" x14ac:dyDescent="0.2">
      <c r="A490" s="17" t="s">
        <v>315</v>
      </c>
      <c r="B490" s="13"/>
      <c r="C490" s="13"/>
      <c r="D490" s="18"/>
      <c r="E490" s="54"/>
      <c r="F490" s="54"/>
      <c r="G490" s="54"/>
      <c r="H490" s="54"/>
      <c r="I490" s="54"/>
      <c r="J490" s="54"/>
      <c r="K490" s="54"/>
      <c r="L490" s="54"/>
      <c r="M490" s="54"/>
      <c r="N490" s="54">
        <v>53869.440000000002</v>
      </c>
      <c r="O490" s="54">
        <v>40913.370000000003</v>
      </c>
      <c r="P490" s="54">
        <v>47351.040000000001</v>
      </c>
      <c r="Q490" s="55">
        <f t="shared" si="113"/>
        <v>142133.85</v>
      </c>
      <c r="R490" s="54"/>
      <c r="S490" s="54"/>
      <c r="T490" s="54"/>
      <c r="U490" s="54"/>
      <c r="V490" s="54"/>
      <c r="W490" s="54"/>
    </row>
    <row r="491" spans="1:23" ht="12.75" customHeight="1" x14ac:dyDescent="0.2">
      <c r="A491" s="17" t="s">
        <v>316</v>
      </c>
      <c r="B491" s="13"/>
      <c r="C491" s="13"/>
      <c r="D491" s="18"/>
      <c r="E491" s="54"/>
      <c r="F491" s="54"/>
      <c r="G491" s="54"/>
      <c r="H491" s="54"/>
      <c r="I491" s="54"/>
      <c r="J491" s="54"/>
      <c r="K491" s="54"/>
      <c r="L491" s="54"/>
      <c r="M491" s="54"/>
      <c r="N491" s="54">
        <v>5935.39</v>
      </c>
      <c r="O491" s="54">
        <v>4813.83</v>
      </c>
      <c r="P491" s="54">
        <v>4134.0200000000004</v>
      </c>
      <c r="Q491" s="55">
        <f t="shared" si="113"/>
        <v>14883.240000000002</v>
      </c>
      <c r="R491" s="54"/>
      <c r="S491" s="54"/>
      <c r="T491" s="54"/>
      <c r="U491" s="54"/>
      <c r="V491" s="54"/>
      <c r="W491" s="54"/>
    </row>
    <row r="492" spans="1:23" ht="12.75" customHeight="1" x14ac:dyDescent="0.2">
      <c r="A492" s="17" t="s">
        <v>317</v>
      </c>
      <c r="B492" s="13"/>
      <c r="C492" s="13"/>
      <c r="D492" s="18"/>
      <c r="E492" s="54"/>
      <c r="F492" s="54"/>
      <c r="G492" s="54"/>
      <c r="H492" s="54"/>
      <c r="I492" s="54"/>
      <c r="J492" s="54"/>
      <c r="K492" s="54"/>
      <c r="L492" s="54"/>
      <c r="M492" s="54"/>
      <c r="N492" s="54">
        <v>731.16</v>
      </c>
      <c r="O492" s="54">
        <v>2223.23</v>
      </c>
      <c r="P492" s="54">
        <v>0</v>
      </c>
      <c r="Q492" s="55">
        <f t="shared" si="113"/>
        <v>2954.39</v>
      </c>
      <c r="R492" s="54"/>
      <c r="S492" s="54"/>
      <c r="T492" s="54"/>
      <c r="U492" s="54"/>
      <c r="V492" s="54"/>
      <c r="W492" s="54"/>
    </row>
    <row r="493" spans="1:23" ht="12.75" customHeight="1" x14ac:dyDescent="0.2">
      <c r="A493" s="17" t="s">
        <v>318</v>
      </c>
      <c r="B493" s="13"/>
      <c r="C493" s="13"/>
      <c r="D493" s="18"/>
      <c r="E493" s="54"/>
      <c r="F493" s="54"/>
      <c r="G493" s="54"/>
      <c r="H493" s="54"/>
      <c r="I493" s="54"/>
      <c r="J493" s="54"/>
      <c r="K493" s="54"/>
      <c r="L493" s="54"/>
      <c r="M493" s="54"/>
      <c r="N493" s="54">
        <v>0</v>
      </c>
      <c r="O493" s="54">
        <v>7317.56</v>
      </c>
      <c r="P493" s="54">
        <v>5564.01</v>
      </c>
      <c r="Q493" s="55">
        <f t="shared" si="113"/>
        <v>12881.57</v>
      </c>
      <c r="R493" s="54"/>
      <c r="S493" s="54"/>
      <c r="T493" s="54"/>
      <c r="U493" s="54"/>
      <c r="V493" s="54"/>
      <c r="W493" s="54"/>
    </row>
    <row r="494" spans="1:23" ht="12.75" customHeight="1" x14ac:dyDescent="0.2">
      <c r="A494" s="17" t="s">
        <v>319</v>
      </c>
      <c r="B494" s="13"/>
      <c r="C494" s="13"/>
      <c r="D494" s="18"/>
      <c r="E494" s="54"/>
      <c r="F494" s="54"/>
      <c r="G494" s="54"/>
      <c r="H494" s="54"/>
      <c r="I494" s="54"/>
      <c r="J494" s="54"/>
      <c r="K494" s="54"/>
      <c r="L494" s="54"/>
      <c r="M494" s="54"/>
      <c r="N494" s="54">
        <v>5802.26</v>
      </c>
      <c r="O494" s="54">
        <v>7048.59</v>
      </c>
      <c r="P494" s="54">
        <v>14262.68</v>
      </c>
      <c r="Q494" s="55">
        <f t="shared" si="113"/>
        <v>27113.53</v>
      </c>
      <c r="R494" s="54"/>
      <c r="S494" s="54"/>
      <c r="T494" s="54"/>
      <c r="U494" s="54"/>
      <c r="V494" s="54"/>
      <c r="W494" s="54"/>
    </row>
    <row r="495" spans="1:23" ht="12.75" customHeight="1" x14ac:dyDescent="0.2">
      <c r="A495" s="17" t="s">
        <v>320</v>
      </c>
      <c r="B495" s="13"/>
      <c r="C495" s="13"/>
      <c r="D495" s="18"/>
      <c r="E495" s="54"/>
      <c r="F495" s="54"/>
      <c r="G495" s="54"/>
      <c r="H495" s="54"/>
      <c r="I495" s="54"/>
      <c r="J495" s="54"/>
      <c r="K495" s="54"/>
      <c r="L495" s="54"/>
      <c r="M495" s="54"/>
      <c r="N495" s="54">
        <v>47730.03</v>
      </c>
      <c r="O495" s="54">
        <v>46833.37</v>
      </c>
      <c r="P495" s="54">
        <v>53445.2</v>
      </c>
      <c r="Q495" s="55">
        <f t="shared" si="113"/>
        <v>148008.59999999998</v>
      </c>
      <c r="R495" s="54"/>
      <c r="S495" s="54"/>
      <c r="T495" s="54"/>
      <c r="U495" s="54"/>
      <c r="V495" s="54"/>
      <c r="W495" s="54"/>
    </row>
    <row r="496" spans="1:23" ht="12.75" customHeight="1" x14ac:dyDescent="0.2">
      <c r="A496" s="17" t="s">
        <v>321</v>
      </c>
      <c r="B496" s="13"/>
      <c r="C496" s="13"/>
      <c r="D496" s="18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>
        <v>117102.93</v>
      </c>
      <c r="Q496" s="55">
        <f t="shared" si="113"/>
        <v>117102.93</v>
      </c>
      <c r="R496" s="54"/>
      <c r="S496" s="54"/>
      <c r="T496" s="54"/>
      <c r="U496" s="54"/>
      <c r="V496" s="54"/>
      <c r="W496" s="54"/>
    </row>
    <row r="497" spans="1:23" ht="12.75" customHeight="1" x14ac:dyDescent="0.2">
      <c r="A497" s="17" t="s">
        <v>37</v>
      </c>
      <c r="B497" s="13"/>
      <c r="C497" s="13"/>
      <c r="D497" s="26"/>
      <c r="E497" s="56">
        <f t="shared" ref="E497:O497" si="114">SUM(E488:E495)</f>
        <v>0</v>
      </c>
      <c r="F497" s="56">
        <f t="shared" si="114"/>
        <v>0</v>
      </c>
      <c r="G497" s="56">
        <f t="shared" si="114"/>
        <v>0</v>
      </c>
      <c r="H497" s="56">
        <f t="shared" si="114"/>
        <v>0</v>
      </c>
      <c r="I497" s="56">
        <f t="shared" si="114"/>
        <v>0</v>
      </c>
      <c r="J497" s="56">
        <f t="shared" si="114"/>
        <v>0</v>
      </c>
      <c r="K497" s="56">
        <f t="shared" si="114"/>
        <v>0</v>
      </c>
      <c r="L497" s="56">
        <f t="shared" si="114"/>
        <v>0</v>
      </c>
      <c r="M497" s="56">
        <f t="shared" si="114"/>
        <v>0</v>
      </c>
      <c r="N497" s="56">
        <f t="shared" si="114"/>
        <v>196054.14</v>
      </c>
      <c r="O497" s="56">
        <f t="shared" si="114"/>
        <v>196554.74</v>
      </c>
      <c r="P497" s="56">
        <f>SUM(P488:P496)</f>
        <v>338637.05</v>
      </c>
      <c r="Q497" s="55">
        <f t="shared" si="113"/>
        <v>731245.92999999993</v>
      </c>
      <c r="R497" s="56">
        <f t="shared" ref="R497:W497" si="115">SUM(R488:R495)</f>
        <v>0</v>
      </c>
      <c r="S497" s="56">
        <f t="shared" si="115"/>
        <v>0</v>
      </c>
      <c r="T497" s="56">
        <f t="shared" si="115"/>
        <v>0</v>
      </c>
      <c r="U497" s="56">
        <f t="shared" si="115"/>
        <v>0</v>
      </c>
      <c r="V497" s="56">
        <f t="shared" si="115"/>
        <v>0</v>
      </c>
      <c r="W497" s="56">
        <f t="shared" si="115"/>
        <v>0</v>
      </c>
    </row>
    <row r="498" spans="1:23" ht="12.75" customHeight="1" x14ac:dyDescent="0.2">
      <c r="A498" s="17"/>
      <c r="B498" s="13"/>
      <c r="C498" s="13"/>
      <c r="D498" s="18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3"/>
      <c r="R498" s="54"/>
      <c r="S498" s="54"/>
      <c r="T498" s="54"/>
      <c r="U498" s="54"/>
      <c r="V498" s="54"/>
      <c r="W498" s="54"/>
    </row>
    <row r="499" spans="1:23" ht="12.75" customHeight="1" x14ac:dyDescent="0.2">
      <c r="A499" s="12" t="s">
        <v>322</v>
      </c>
      <c r="B499" s="13"/>
      <c r="C499" s="13"/>
      <c r="D499" s="18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3"/>
      <c r="R499" s="54"/>
      <c r="S499" s="54"/>
      <c r="T499" s="54"/>
      <c r="U499" s="54"/>
      <c r="V499" s="54"/>
      <c r="W499" s="54"/>
    </row>
    <row r="500" spans="1:23" ht="12.75" customHeight="1" x14ac:dyDescent="0.2">
      <c r="A500" s="17"/>
      <c r="B500" s="13"/>
      <c r="C500" s="13"/>
      <c r="D500" s="18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5">
        <f t="shared" ref="Q500:Q510" si="116">SUM(E500:P500)</f>
        <v>0</v>
      </c>
      <c r="R500" s="54"/>
      <c r="S500" s="54"/>
      <c r="T500" s="54"/>
      <c r="U500" s="54"/>
      <c r="V500" s="54"/>
      <c r="W500" s="54"/>
    </row>
    <row r="501" spans="1:23" ht="12.75" customHeight="1" x14ac:dyDescent="0.2">
      <c r="A501" s="17" t="s">
        <v>323</v>
      </c>
      <c r="B501" s="13"/>
      <c r="C501" s="13"/>
      <c r="D501" s="18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5">
        <f t="shared" si="116"/>
        <v>0</v>
      </c>
      <c r="R501" s="54"/>
      <c r="S501" s="54"/>
      <c r="T501" s="54"/>
      <c r="U501" s="54"/>
      <c r="V501" s="54"/>
      <c r="W501" s="54"/>
    </row>
    <row r="502" spans="1:23" ht="12.75" customHeight="1" x14ac:dyDescent="0.2">
      <c r="A502" s="17" t="s">
        <v>324</v>
      </c>
      <c r="B502" s="13"/>
      <c r="C502" s="13"/>
      <c r="D502" s="18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5">
        <f t="shared" si="116"/>
        <v>0</v>
      </c>
      <c r="R502" s="54"/>
      <c r="S502" s="54"/>
      <c r="T502" s="54"/>
      <c r="U502" s="54"/>
      <c r="V502" s="54"/>
      <c r="W502" s="54"/>
    </row>
    <row r="503" spans="1:23" ht="12.75" customHeight="1" x14ac:dyDescent="0.2">
      <c r="A503" s="17" t="s">
        <v>325</v>
      </c>
      <c r="B503" s="13"/>
      <c r="C503" s="13"/>
      <c r="D503" s="18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5">
        <f t="shared" si="116"/>
        <v>0</v>
      </c>
      <c r="R503" s="54"/>
      <c r="S503" s="54"/>
      <c r="T503" s="54"/>
      <c r="U503" s="54"/>
      <c r="V503" s="54"/>
      <c r="W503" s="54"/>
    </row>
    <row r="504" spans="1:23" ht="12.75" customHeight="1" x14ac:dyDescent="0.2">
      <c r="A504" s="17" t="s">
        <v>326</v>
      </c>
      <c r="B504" s="13"/>
      <c r="C504" s="13"/>
      <c r="D504" s="18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5">
        <f t="shared" si="116"/>
        <v>0</v>
      </c>
      <c r="R504" s="54"/>
      <c r="S504" s="54"/>
      <c r="T504" s="54"/>
      <c r="U504" s="54"/>
      <c r="V504" s="54"/>
      <c r="W504" s="54"/>
    </row>
    <row r="505" spans="1:23" ht="12.75" customHeight="1" x14ac:dyDescent="0.2">
      <c r="A505" s="17" t="s">
        <v>327</v>
      </c>
      <c r="B505" s="13"/>
      <c r="C505" s="13"/>
      <c r="D505" s="18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5">
        <f t="shared" si="116"/>
        <v>0</v>
      </c>
      <c r="R505" s="54"/>
      <c r="S505" s="54"/>
      <c r="T505" s="54"/>
      <c r="U505" s="54"/>
      <c r="V505" s="54"/>
      <c r="W505" s="54"/>
    </row>
    <row r="506" spans="1:23" ht="12.75" customHeight="1" x14ac:dyDescent="0.2">
      <c r="A506" s="17" t="s">
        <v>328</v>
      </c>
      <c r="B506" s="13"/>
      <c r="C506" s="13"/>
      <c r="D506" s="18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5">
        <f t="shared" si="116"/>
        <v>0</v>
      </c>
      <c r="R506" s="54"/>
      <c r="S506" s="54"/>
      <c r="T506" s="54"/>
      <c r="U506" s="54"/>
      <c r="V506" s="54"/>
      <c r="W506" s="54"/>
    </row>
    <row r="507" spans="1:23" ht="12.75" customHeight="1" x14ac:dyDescent="0.2">
      <c r="A507" s="17"/>
      <c r="B507" s="13"/>
      <c r="C507" s="13"/>
      <c r="D507" s="18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5">
        <f t="shared" si="116"/>
        <v>0</v>
      </c>
      <c r="R507" s="54"/>
      <c r="S507" s="54"/>
      <c r="T507" s="54"/>
      <c r="U507" s="54"/>
      <c r="V507" s="54"/>
      <c r="W507" s="54"/>
    </row>
    <row r="508" spans="1:23" ht="12.75" customHeight="1" x14ac:dyDescent="0.2">
      <c r="A508" s="17" t="s">
        <v>40</v>
      </c>
      <c r="B508" s="13"/>
      <c r="C508" s="13"/>
      <c r="D508" s="26"/>
      <c r="E508" s="56">
        <f t="shared" ref="E508:P508" si="117">SUM(E501:E506)</f>
        <v>0</v>
      </c>
      <c r="F508" s="56">
        <f t="shared" si="117"/>
        <v>0</v>
      </c>
      <c r="G508" s="56">
        <f t="shared" si="117"/>
        <v>0</v>
      </c>
      <c r="H508" s="56">
        <f t="shared" si="117"/>
        <v>0</v>
      </c>
      <c r="I508" s="56">
        <f t="shared" si="117"/>
        <v>0</v>
      </c>
      <c r="J508" s="56">
        <f t="shared" si="117"/>
        <v>0</v>
      </c>
      <c r="K508" s="56">
        <f t="shared" si="117"/>
        <v>0</v>
      </c>
      <c r="L508" s="56">
        <f t="shared" si="117"/>
        <v>0</v>
      </c>
      <c r="M508" s="56">
        <f t="shared" si="117"/>
        <v>0</v>
      </c>
      <c r="N508" s="56">
        <f t="shared" si="117"/>
        <v>0</v>
      </c>
      <c r="O508" s="56">
        <f t="shared" si="117"/>
        <v>0</v>
      </c>
      <c r="P508" s="56">
        <f t="shared" si="117"/>
        <v>0</v>
      </c>
      <c r="Q508" s="55">
        <f t="shared" si="116"/>
        <v>0</v>
      </c>
      <c r="R508" s="56">
        <f t="shared" ref="R508:W508" si="118">SUM(R501:R506)</f>
        <v>0</v>
      </c>
      <c r="S508" s="56">
        <f t="shared" si="118"/>
        <v>0</v>
      </c>
      <c r="T508" s="56">
        <f t="shared" si="118"/>
        <v>0</v>
      </c>
      <c r="U508" s="56">
        <f t="shared" si="118"/>
        <v>0</v>
      </c>
      <c r="V508" s="56">
        <f t="shared" si="118"/>
        <v>0</v>
      </c>
      <c r="W508" s="56">
        <f t="shared" si="118"/>
        <v>0</v>
      </c>
    </row>
    <row r="509" spans="1:23" ht="12.75" customHeight="1" x14ac:dyDescent="0.2">
      <c r="A509" s="17"/>
      <c r="B509" s="13"/>
      <c r="C509" s="13"/>
      <c r="D509" s="18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28">
        <f t="shared" si="116"/>
        <v>0</v>
      </c>
      <c r="R509" s="54"/>
      <c r="S509" s="54"/>
      <c r="T509" s="54"/>
      <c r="U509" s="54"/>
      <c r="V509" s="54"/>
      <c r="W509" s="54"/>
    </row>
    <row r="510" spans="1:23" ht="12.75" customHeight="1" x14ac:dyDescent="0.2">
      <c r="A510" s="17" t="s">
        <v>329</v>
      </c>
      <c r="B510" s="13"/>
      <c r="C510" s="13"/>
      <c r="D510" s="26"/>
      <c r="E510" s="56">
        <f t="shared" ref="E510:P510" si="119">SUM(E497+E508)</f>
        <v>0</v>
      </c>
      <c r="F510" s="56">
        <f t="shared" si="119"/>
        <v>0</v>
      </c>
      <c r="G510" s="56">
        <f t="shared" si="119"/>
        <v>0</v>
      </c>
      <c r="H510" s="56">
        <f t="shared" si="119"/>
        <v>0</v>
      </c>
      <c r="I510" s="56">
        <f t="shared" si="119"/>
        <v>0</v>
      </c>
      <c r="J510" s="56">
        <f t="shared" si="119"/>
        <v>0</v>
      </c>
      <c r="K510" s="56">
        <f t="shared" si="119"/>
        <v>0</v>
      </c>
      <c r="L510" s="56">
        <f t="shared" si="119"/>
        <v>0</v>
      </c>
      <c r="M510" s="56">
        <f t="shared" si="119"/>
        <v>0</v>
      </c>
      <c r="N510" s="56">
        <f t="shared" si="119"/>
        <v>196054.14</v>
      </c>
      <c r="O510" s="56">
        <f t="shared" si="119"/>
        <v>196554.74</v>
      </c>
      <c r="P510" s="56">
        <f t="shared" si="119"/>
        <v>338637.05</v>
      </c>
      <c r="Q510" s="55">
        <f t="shared" si="116"/>
        <v>731245.92999999993</v>
      </c>
      <c r="R510" s="56">
        <f t="shared" ref="R510:W510" si="120">SUM(R497+R508)</f>
        <v>0</v>
      </c>
      <c r="S510" s="56">
        <f t="shared" si="120"/>
        <v>0</v>
      </c>
      <c r="T510" s="56">
        <f t="shared" si="120"/>
        <v>0</v>
      </c>
      <c r="U510" s="56">
        <f t="shared" si="120"/>
        <v>0</v>
      </c>
      <c r="V510" s="56">
        <f t="shared" si="120"/>
        <v>0</v>
      </c>
      <c r="W510" s="56">
        <f t="shared" si="120"/>
        <v>0</v>
      </c>
    </row>
    <row r="511" spans="1:23" ht="12.75" customHeight="1" x14ac:dyDescent="0.2">
      <c r="A511" s="17"/>
      <c r="B511" s="13"/>
      <c r="C511" s="13"/>
      <c r="D511" s="18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3"/>
      <c r="R511" s="54"/>
      <c r="S511" s="54"/>
      <c r="T511" s="54"/>
      <c r="U511" s="54"/>
      <c r="V511" s="54"/>
      <c r="W511" s="54"/>
    </row>
    <row r="512" spans="1:23" ht="12.75" customHeight="1" x14ac:dyDescent="0.2">
      <c r="A512" s="12" t="s">
        <v>330</v>
      </c>
      <c r="B512" s="13"/>
      <c r="C512" s="13"/>
      <c r="D512" s="18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3"/>
      <c r="R512" s="54"/>
      <c r="S512" s="54"/>
      <c r="T512" s="54"/>
      <c r="U512" s="54"/>
      <c r="V512" s="54"/>
      <c r="W512" s="54"/>
    </row>
    <row r="513" spans="1:23" ht="12.75" customHeight="1" x14ac:dyDescent="0.2">
      <c r="A513" s="17"/>
      <c r="B513" s="13"/>
      <c r="C513" s="13"/>
      <c r="D513" s="18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3"/>
      <c r="R513" s="54"/>
      <c r="S513" s="54"/>
      <c r="T513" s="54"/>
      <c r="U513" s="54"/>
      <c r="V513" s="54"/>
      <c r="W513" s="54"/>
    </row>
    <row r="514" spans="1:23" ht="12.75" customHeight="1" x14ac:dyDescent="0.2">
      <c r="A514" s="17" t="s">
        <v>331</v>
      </c>
      <c r="B514" s="13"/>
      <c r="C514" s="13"/>
      <c r="D514" s="18"/>
      <c r="E514" s="54"/>
      <c r="F514" s="54"/>
      <c r="G514" s="54"/>
      <c r="H514" s="54"/>
      <c r="I514" s="54"/>
      <c r="J514" s="54"/>
      <c r="K514" s="54"/>
      <c r="L514" s="54"/>
      <c r="M514" s="54"/>
      <c r="N514" s="54">
        <v>54749.03</v>
      </c>
      <c r="O514" s="54">
        <v>49759.65</v>
      </c>
      <c r="P514" s="54">
        <v>94270.57</v>
      </c>
      <c r="Q514" s="55">
        <f t="shared" ref="Q514:Q528" si="121">SUM(E514:P514)</f>
        <v>198779.25</v>
      </c>
      <c r="R514" s="54"/>
      <c r="S514" s="54"/>
      <c r="T514" s="54"/>
      <c r="U514" s="54"/>
      <c r="V514" s="54"/>
      <c r="W514" s="54"/>
    </row>
    <row r="515" spans="1:23" ht="12.75" customHeight="1" x14ac:dyDescent="0.2">
      <c r="A515" s="17" t="s">
        <v>332</v>
      </c>
      <c r="B515" s="13"/>
      <c r="C515" s="13"/>
      <c r="D515" s="18"/>
      <c r="E515" s="54"/>
      <c r="F515" s="54"/>
      <c r="G515" s="54"/>
      <c r="H515" s="54"/>
      <c r="I515" s="54"/>
      <c r="J515" s="54"/>
      <c r="K515" s="54"/>
      <c r="L515" s="54"/>
      <c r="M515" s="54"/>
      <c r="N515" s="54">
        <v>19304.95</v>
      </c>
      <c r="O515" s="54">
        <v>9005.8799999999992</v>
      </c>
      <c r="P515" s="54">
        <v>19472.57</v>
      </c>
      <c r="Q515" s="55">
        <f t="shared" si="121"/>
        <v>47783.4</v>
      </c>
      <c r="R515" s="54"/>
      <c r="S515" s="54"/>
      <c r="T515" s="54"/>
      <c r="U515" s="54"/>
      <c r="V515" s="54"/>
      <c r="W515" s="54"/>
    </row>
    <row r="516" spans="1:23" ht="12.75" customHeight="1" x14ac:dyDescent="0.2">
      <c r="A516" s="17" t="s">
        <v>333</v>
      </c>
      <c r="B516" s="13"/>
      <c r="C516" s="13"/>
      <c r="D516" s="18"/>
      <c r="E516" s="54"/>
      <c r="F516" s="54"/>
      <c r="G516" s="54"/>
      <c r="H516" s="54"/>
      <c r="I516" s="54"/>
      <c r="J516" s="54"/>
      <c r="K516" s="54"/>
      <c r="L516" s="54"/>
      <c r="M516" s="54"/>
      <c r="N516" s="54">
        <v>8918</v>
      </c>
      <c r="O516" s="54">
        <v>8397.85</v>
      </c>
      <c r="P516" s="54">
        <v>12335.31</v>
      </c>
      <c r="Q516" s="55">
        <f t="shared" si="121"/>
        <v>29651.159999999996</v>
      </c>
      <c r="R516" s="54"/>
      <c r="S516" s="54"/>
      <c r="T516" s="54"/>
      <c r="U516" s="54"/>
      <c r="V516" s="54"/>
      <c r="W516" s="54"/>
    </row>
    <row r="517" spans="1:23" ht="12.75" customHeight="1" x14ac:dyDescent="0.2">
      <c r="A517" s="17" t="s">
        <v>334</v>
      </c>
      <c r="B517" s="13"/>
      <c r="C517" s="13"/>
      <c r="D517" s="18"/>
      <c r="E517" s="54"/>
      <c r="F517" s="54"/>
      <c r="G517" s="54"/>
      <c r="H517" s="54"/>
      <c r="I517" s="54"/>
      <c r="J517" s="54"/>
      <c r="K517" s="54"/>
      <c r="L517" s="54"/>
      <c r="M517" s="54"/>
      <c r="N517" s="54">
        <v>6556.95</v>
      </c>
      <c r="O517" s="54">
        <v>14912.01</v>
      </c>
      <c r="P517" s="54">
        <v>13150.4</v>
      </c>
      <c r="Q517" s="55">
        <f t="shared" si="121"/>
        <v>34619.360000000001</v>
      </c>
      <c r="R517" s="54"/>
      <c r="S517" s="54"/>
      <c r="T517" s="54"/>
      <c r="U517" s="54"/>
      <c r="V517" s="54"/>
      <c r="W517" s="54"/>
    </row>
    <row r="518" spans="1:23" ht="12.75" customHeight="1" x14ac:dyDescent="0.2">
      <c r="A518" s="17" t="s">
        <v>335</v>
      </c>
      <c r="B518" s="13"/>
      <c r="C518" s="13"/>
      <c r="D518" s="18"/>
      <c r="E518" s="54"/>
      <c r="F518" s="54"/>
      <c r="G518" s="54"/>
      <c r="H518" s="54"/>
      <c r="I518" s="54"/>
      <c r="J518" s="54"/>
      <c r="K518" s="54"/>
      <c r="L518" s="54"/>
      <c r="M518" s="54"/>
      <c r="N518" s="54">
        <v>74879.7</v>
      </c>
      <c r="O518" s="54">
        <v>80164.23</v>
      </c>
      <c r="P518" s="54">
        <v>80001</v>
      </c>
      <c r="Q518" s="55">
        <f t="shared" si="121"/>
        <v>235044.93</v>
      </c>
      <c r="R518" s="54"/>
      <c r="S518" s="54"/>
      <c r="T518" s="54"/>
      <c r="U518" s="54"/>
      <c r="V518" s="54"/>
      <c r="W518" s="54"/>
    </row>
    <row r="519" spans="1:23" ht="12.75" customHeight="1" x14ac:dyDescent="0.2">
      <c r="A519" s="17" t="s">
        <v>336</v>
      </c>
      <c r="B519" s="13"/>
      <c r="C519" s="13"/>
      <c r="D519" s="18"/>
      <c r="E519" s="54"/>
      <c r="F519" s="54"/>
      <c r="G519" s="54"/>
      <c r="H519" s="54"/>
      <c r="I519" s="54"/>
      <c r="J519" s="54"/>
      <c r="K519" s="54"/>
      <c r="L519" s="54"/>
      <c r="M519" s="54"/>
      <c r="N519" s="54">
        <v>7333.17</v>
      </c>
      <c r="O519" s="54">
        <v>0</v>
      </c>
      <c r="P519" s="54">
        <v>12108.11</v>
      </c>
      <c r="Q519" s="55">
        <f t="shared" si="121"/>
        <v>19441.28</v>
      </c>
      <c r="R519" s="54"/>
      <c r="S519" s="54"/>
      <c r="T519" s="54"/>
      <c r="U519" s="54"/>
      <c r="V519" s="54"/>
      <c r="W519" s="54"/>
    </row>
    <row r="520" spans="1:23" ht="12.75" customHeight="1" x14ac:dyDescent="0.2">
      <c r="A520" s="17" t="s">
        <v>337</v>
      </c>
      <c r="B520" s="13"/>
      <c r="C520" s="13"/>
      <c r="D520" s="18"/>
      <c r="E520" s="54"/>
      <c r="F520" s="54"/>
      <c r="G520" s="54"/>
      <c r="H520" s="54"/>
      <c r="I520" s="54"/>
      <c r="J520" s="54"/>
      <c r="K520" s="54"/>
      <c r="L520" s="54"/>
      <c r="M520" s="54"/>
      <c r="N520" s="54">
        <v>28460.48</v>
      </c>
      <c r="O520" s="54">
        <v>23791.07</v>
      </c>
      <c r="P520" s="54">
        <v>49748.58</v>
      </c>
      <c r="Q520" s="55">
        <f t="shared" si="121"/>
        <v>102000.13</v>
      </c>
      <c r="R520" s="54"/>
      <c r="S520" s="54"/>
      <c r="T520" s="54"/>
      <c r="U520" s="54"/>
      <c r="V520" s="54"/>
      <c r="W520" s="54"/>
    </row>
    <row r="521" spans="1:23" ht="12.75" customHeight="1" x14ac:dyDescent="0.2">
      <c r="A521" s="17" t="s">
        <v>338</v>
      </c>
      <c r="B521" s="13"/>
      <c r="C521" s="13"/>
      <c r="D521" s="18"/>
      <c r="E521" s="54"/>
      <c r="F521" s="54"/>
      <c r="G521" s="54"/>
      <c r="H521" s="54"/>
      <c r="I521" s="54"/>
      <c r="J521" s="54"/>
      <c r="K521" s="54"/>
      <c r="L521" s="54"/>
      <c r="M521" s="54"/>
      <c r="N521" s="54">
        <v>1505.18</v>
      </c>
      <c r="O521" s="54">
        <v>2484.92</v>
      </c>
      <c r="P521" s="54">
        <v>5991.47</v>
      </c>
      <c r="Q521" s="55">
        <f t="shared" si="121"/>
        <v>9981.57</v>
      </c>
      <c r="R521" s="54"/>
      <c r="S521" s="54"/>
      <c r="T521" s="54"/>
      <c r="U521" s="54"/>
      <c r="V521" s="54"/>
      <c r="W521" s="54"/>
    </row>
    <row r="522" spans="1:23" ht="12.75" customHeight="1" x14ac:dyDescent="0.2">
      <c r="A522" s="17" t="s">
        <v>339</v>
      </c>
      <c r="B522" s="13"/>
      <c r="C522" s="13"/>
      <c r="D522" s="18"/>
      <c r="E522" s="54"/>
      <c r="F522" s="54"/>
      <c r="G522" s="54"/>
      <c r="H522" s="54"/>
      <c r="I522" s="54"/>
      <c r="J522" s="54"/>
      <c r="K522" s="54"/>
      <c r="L522" s="54"/>
      <c r="M522" s="54"/>
      <c r="N522" s="54">
        <v>2119.0700000000002</v>
      </c>
      <c r="O522" s="54">
        <v>2195.5500000000002</v>
      </c>
      <c r="P522" s="54">
        <v>2239.6</v>
      </c>
      <c r="Q522" s="55">
        <f t="shared" si="121"/>
        <v>6554.2200000000012</v>
      </c>
      <c r="R522" s="54"/>
      <c r="S522" s="54"/>
      <c r="T522" s="54"/>
      <c r="U522" s="54"/>
      <c r="V522" s="54"/>
      <c r="W522" s="54"/>
    </row>
    <row r="523" spans="1:23" ht="12.75" customHeight="1" x14ac:dyDescent="0.2">
      <c r="A523" s="17" t="s">
        <v>340</v>
      </c>
      <c r="B523" s="13"/>
      <c r="C523" s="13"/>
      <c r="D523" s="18"/>
      <c r="E523" s="54"/>
      <c r="F523" s="54"/>
      <c r="G523" s="54"/>
      <c r="H523" s="54"/>
      <c r="I523" s="54"/>
      <c r="J523" s="54"/>
      <c r="K523" s="54"/>
      <c r="L523" s="54"/>
      <c r="M523" s="54"/>
      <c r="N523" s="54">
        <v>650.97</v>
      </c>
      <c r="O523" s="54">
        <v>0</v>
      </c>
      <c r="P523" s="54">
        <v>1360.66</v>
      </c>
      <c r="Q523" s="55">
        <f t="shared" si="121"/>
        <v>2011.63</v>
      </c>
      <c r="R523" s="54"/>
      <c r="S523" s="54"/>
      <c r="T523" s="54"/>
      <c r="U523" s="54"/>
      <c r="V523" s="54"/>
      <c r="W523" s="54"/>
    </row>
    <row r="524" spans="1:23" ht="12.75" customHeight="1" x14ac:dyDescent="0.2">
      <c r="A524" s="17" t="s">
        <v>341</v>
      </c>
      <c r="B524" s="13"/>
      <c r="C524" s="13"/>
      <c r="D524" s="18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>
        <v>1650</v>
      </c>
      <c r="P524" s="54">
        <v>1489.89</v>
      </c>
      <c r="Q524" s="55">
        <f t="shared" si="121"/>
        <v>3139.8900000000003</v>
      </c>
      <c r="R524" s="54"/>
      <c r="S524" s="54"/>
      <c r="T524" s="54"/>
      <c r="U524" s="54"/>
      <c r="V524" s="54"/>
      <c r="W524" s="54"/>
    </row>
    <row r="525" spans="1:23" ht="12.75" customHeight="1" x14ac:dyDescent="0.2">
      <c r="A525" s="17" t="s">
        <v>342</v>
      </c>
      <c r="B525" s="13"/>
      <c r="C525" s="13"/>
      <c r="D525" s="18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>
        <v>0</v>
      </c>
      <c r="Q525" s="55">
        <f t="shared" si="121"/>
        <v>0</v>
      </c>
      <c r="R525" s="54"/>
      <c r="S525" s="54"/>
      <c r="T525" s="54"/>
      <c r="U525" s="54"/>
      <c r="V525" s="54"/>
      <c r="W525" s="54"/>
    </row>
    <row r="526" spans="1:23" ht="12.75" customHeight="1" x14ac:dyDescent="0.2">
      <c r="A526" s="17" t="s">
        <v>343</v>
      </c>
      <c r="B526" s="13"/>
      <c r="C526" s="13"/>
      <c r="D526" s="18"/>
      <c r="E526" s="54"/>
      <c r="F526" s="54"/>
      <c r="G526" s="54"/>
      <c r="H526" s="54"/>
      <c r="I526" s="54"/>
      <c r="J526" s="54"/>
      <c r="K526" s="54"/>
      <c r="L526" s="54"/>
      <c r="M526" s="54"/>
      <c r="N526" s="54">
        <v>10405.68</v>
      </c>
      <c r="O526" s="54">
        <v>8214.56</v>
      </c>
      <c r="P526" s="54">
        <v>19849.259999999998</v>
      </c>
      <c r="Q526" s="55">
        <f t="shared" si="121"/>
        <v>38469.5</v>
      </c>
      <c r="R526" s="54"/>
      <c r="S526" s="54"/>
      <c r="T526" s="54"/>
      <c r="U526" s="54"/>
      <c r="V526" s="54"/>
      <c r="W526" s="54"/>
    </row>
    <row r="527" spans="1:23" ht="12.75" customHeight="1" x14ac:dyDescent="0.2">
      <c r="A527" s="17"/>
      <c r="B527" s="13"/>
      <c r="C527" s="13"/>
      <c r="D527" s="18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5">
        <f t="shared" si="121"/>
        <v>0</v>
      </c>
      <c r="R527" s="54"/>
      <c r="S527" s="54"/>
      <c r="T527" s="54"/>
      <c r="U527" s="54"/>
      <c r="V527" s="54"/>
      <c r="W527" s="54"/>
    </row>
    <row r="528" spans="1:23" ht="12.75" customHeight="1" x14ac:dyDescent="0.2">
      <c r="A528" s="35" t="s">
        <v>344</v>
      </c>
      <c r="B528" s="36"/>
      <c r="C528" s="36"/>
      <c r="D528" s="26"/>
      <c r="E528" s="56">
        <f t="shared" ref="E528:P528" si="122">SUM(E514:E526)</f>
        <v>0</v>
      </c>
      <c r="F528" s="56">
        <f t="shared" si="122"/>
        <v>0</v>
      </c>
      <c r="G528" s="56">
        <f t="shared" si="122"/>
        <v>0</v>
      </c>
      <c r="H528" s="56">
        <f t="shared" si="122"/>
        <v>0</v>
      </c>
      <c r="I528" s="56">
        <f t="shared" si="122"/>
        <v>0</v>
      </c>
      <c r="J528" s="56">
        <f t="shared" si="122"/>
        <v>0</v>
      </c>
      <c r="K528" s="56">
        <f t="shared" si="122"/>
        <v>0</v>
      </c>
      <c r="L528" s="56">
        <f t="shared" si="122"/>
        <v>0</v>
      </c>
      <c r="M528" s="56">
        <f t="shared" si="122"/>
        <v>0</v>
      </c>
      <c r="N528" s="56">
        <f t="shared" si="122"/>
        <v>214883.18000000002</v>
      </c>
      <c r="O528" s="56">
        <f t="shared" si="122"/>
        <v>200575.72</v>
      </c>
      <c r="P528" s="56">
        <f t="shared" si="122"/>
        <v>312017.42</v>
      </c>
      <c r="Q528" s="55">
        <f t="shared" si="121"/>
        <v>727476.32000000007</v>
      </c>
      <c r="R528" s="56">
        <f t="shared" ref="R528:W528" si="123">SUM(R514:R526)</f>
        <v>0</v>
      </c>
      <c r="S528" s="56">
        <f t="shared" si="123"/>
        <v>0</v>
      </c>
      <c r="T528" s="56">
        <f t="shared" si="123"/>
        <v>0</v>
      </c>
      <c r="U528" s="56">
        <f t="shared" si="123"/>
        <v>0</v>
      </c>
      <c r="V528" s="56">
        <f t="shared" si="123"/>
        <v>0</v>
      </c>
      <c r="W528" s="56">
        <f t="shared" si="123"/>
        <v>0</v>
      </c>
    </row>
    <row r="529" spans="1:23" ht="12.75" customHeight="1" x14ac:dyDescent="0.2">
      <c r="E529" s="94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 t="s">
        <v>5</v>
      </c>
    </row>
    <row r="530" spans="1:23" ht="12.75" customHeight="1" x14ac:dyDescent="0.2">
      <c r="A530" s="2" t="s">
        <v>186</v>
      </c>
      <c r="E530" s="94"/>
      <c r="F530" s="60" t="s">
        <v>5</v>
      </c>
      <c r="G530" s="60"/>
      <c r="H530" s="95"/>
      <c r="I530" s="95"/>
      <c r="J530" s="95"/>
      <c r="K530" s="60"/>
      <c r="L530" s="60"/>
      <c r="M530" s="60"/>
      <c r="N530" s="60"/>
      <c r="O530" s="60"/>
      <c r="P530" s="60"/>
      <c r="Q530" s="95" t="s">
        <v>5</v>
      </c>
    </row>
    <row r="531" spans="1:23" ht="12.75" customHeight="1" x14ac:dyDescent="0.2">
      <c r="E531" s="94"/>
      <c r="F531" s="60"/>
      <c r="G531" s="60"/>
      <c r="H531" s="95" t="s">
        <v>5</v>
      </c>
      <c r="I531" s="95"/>
      <c r="J531" s="96"/>
      <c r="K531" s="60"/>
      <c r="L531" s="60"/>
      <c r="M531" s="60"/>
      <c r="N531" s="60"/>
      <c r="O531" s="60"/>
      <c r="P531" s="60"/>
      <c r="Q531" s="6" t="str">
        <f>Q5</f>
        <v xml:space="preserve"> </v>
      </c>
    </row>
    <row r="532" spans="1:23" ht="12.75" customHeight="1" x14ac:dyDescent="0.2">
      <c r="A532" s="7"/>
      <c r="B532" s="8"/>
      <c r="C532" s="8"/>
      <c r="D532" s="7"/>
      <c r="E532" s="461" t="s">
        <v>8</v>
      </c>
      <c r="F532" s="462"/>
      <c r="G532" s="462"/>
      <c r="H532" s="462"/>
      <c r="I532" s="462"/>
      <c r="J532" s="462"/>
      <c r="K532" s="462"/>
      <c r="L532" s="462"/>
      <c r="M532" s="462"/>
      <c r="N532" s="462"/>
      <c r="O532" s="462"/>
      <c r="P532" s="462"/>
      <c r="Q532" s="462"/>
      <c r="R532" s="462"/>
      <c r="S532" s="462"/>
      <c r="T532" s="462"/>
      <c r="U532" s="462"/>
      <c r="V532" s="462"/>
      <c r="W532" s="463"/>
    </row>
    <row r="533" spans="1:23" ht="12.75" customHeight="1" x14ac:dyDescent="0.2">
      <c r="A533" s="12" t="s">
        <v>345</v>
      </c>
      <c r="B533" s="13"/>
      <c r="C533" s="13"/>
      <c r="D533" s="14"/>
      <c r="E533" s="97" t="s">
        <v>10</v>
      </c>
      <c r="F533" s="69" t="s">
        <v>11</v>
      </c>
      <c r="G533" s="69" t="s">
        <v>12</v>
      </c>
      <c r="H533" s="69" t="s">
        <v>13</v>
      </c>
      <c r="I533" s="69" t="s">
        <v>14</v>
      </c>
      <c r="J533" s="69" t="s">
        <v>15</v>
      </c>
      <c r="K533" s="98" t="s">
        <v>16</v>
      </c>
      <c r="L533" s="98" t="s">
        <v>17</v>
      </c>
      <c r="M533" s="98" t="s">
        <v>18</v>
      </c>
      <c r="N533" s="98" t="s">
        <v>19</v>
      </c>
      <c r="O533" s="98" t="s">
        <v>20</v>
      </c>
      <c r="P533" s="98" t="s">
        <v>21</v>
      </c>
      <c r="Q533" s="65" t="s">
        <v>22</v>
      </c>
      <c r="R533" s="97" t="s">
        <v>16</v>
      </c>
      <c r="S533" s="69" t="s">
        <v>17</v>
      </c>
      <c r="T533" s="69" t="s">
        <v>23</v>
      </c>
      <c r="U533" s="69" t="s">
        <v>24</v>
      </c>
      <c r="V533" s="69" t="s">
        <v>25</v>
      </c>
      <c r="W533" s="69" t="s">
        <v>26</v>
      </c>
    </row>
    <row r="534" spans="1:23" ht="12.75" customHeight="1" x14ac:dyDescent="0.2">
      <c r="A534" s="17"/>
      <c r="B534" s="13"/>
      <c r="C534" s="13"/>
      <c r="D534" s="9"/>
      <c r="E534" s="70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70"/>
      <c r="S534" s="66"/>
      <c r="T534" s="66"/>
      <c r="U534" s="66"/>
      <c r="V534" s="66"/>
      <c r="W534" s="66"/>
    </row>
    <row r="535" spans="1:23" ht="12.75" customHeight="1" x14ac:dyDescent="0.2">
      <c r="A535" s="17" t="s">
        <v>346</v>
      </c>
      <c r="B535" s="13"/>
      <c r="C535" s="13"/>
      <c r="D535" s="18"/>
      <c r="E535" s="54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5">
        <f t="shared" ref="Q535:Q551" si="124">SUM(E535:P535)</f>
        <v>0</v>
      </c>
      <c r="R535" s="54"/>
      <c r="S535" s="53"/>
      <c r="T535" s="53"/>
      <c r="U535" s="53"/>
      <c r="V535" s="53"/>
      <c r="W535" s="53"/>
    </row>
    <row r="536" spans="1:23" ht="12.75" customHeight="1" x14ac:dyDescent="0.2">
      <c r="A536" s="17" t="s">
        <v>347</v>
      </c>
      <c r="B536" s="13"/>
      <c r="C536" s="13"/>
      <c r="D536" s="18"/>
      <c r="E536" s="54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5">
        <f t="shared" si="124"/>
        <v>0</v>
      </c>
      <c r="R536" s="54"/>
      <c r="S536" s="53"/>
      <c r="T536" s="53"/>
      <c r="U536" s="53"/>
      <c r="V536" s="53"/>
      <c r="W536" s="53"/>
    </row>
    <row r="537" spans="1:23" ht="12.75" customHeight="1" x14ac:dyDescent="0.2">
      <c r="A537" s="17" t="s">
        <v>348</v>
      </c>
      <c r="B537" s="13"/>
      <c r="C537" s="13"/>
      <c r="D537" s="18"/>
      <c r="E537" s="54"/>
      <c r="F537" s="99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5">
        <f t="shared" si="124"/>
        <v>0</v>
      </c>
      <c r="R537" s="54"/>
      <c r="S537" s="99"/>
      <c r="T537" s="53"/>
      <c r="U537" s="53"/>
      <c r="V537" s="53"/>
      <c r="W537" s="53"/>
    </row>
    <row r="538" spans="1:23" ht="12.75" customHeight="1" x14ac:dyDescent="0.2">
      <c r="A538" s="17" t="s">
        <v>349</v>
      </c>
      <c r="B538" s="13"/>
      <c r="C538" s="13"/>
      <c r="D538" s="18"/>
      <c r="E538" s="54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5">
        <f t="shared" si="124"/>
        <v>0</v>
      </c>
      <c r="R538" s="54"/>
      <c r="S538" s="53"/>
      <c r="T538" s="53"/>
      <c r="U538" s="53"/>
      <c r="V538" s="53"/>
      <c r="W538" s="53"/>
    </row>
    <row r="539" spans="1:23" ht="12.75" customHeight="1" x14ac:dyDescent="0.2">
      <c r="A539" s="17" t="s">
        <v>350</v>
      </c>
      <c r="B539" s="13"/>
      <c r="C539" s="13"/>
      <c r="D539" s="18"/>
      <c r="E539" s="54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5">
        <f t="shared" si="124"/>
        <v>0</v>
      </c>
      <c r="R539" s="54"/>
      <c r="S539" s="53"/>
      <c r="T539" s="53"/>
      <c r="U539" s="53"/>
      <c r="V539" s="53"/>
      <c r="W539" s="53"/>
    </row>
    <row r="540" spans="1:23" ht="12.75" customHeight="1" x14ac:dyDescent="0.2">
      <c r="A540" s="17" t="s">
        <v>351</v>
      </c>
      <c r="B540" s="13"/>
      <c r="C540" s="13"/>
      <c r="D540" s="18"/>
      <c r="E540" s="54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5">
        <f t="shared" si="124"/>
        <v>0</v>
      </c>
      <c r="R540" s="54"/>
      <c r="S540" s="53"/>
      <c r="T540" s="53"/>
      <c r="U540" s="53"/>
      <c r="V540" s="53"/>
      <c r="W540" s="53"/>
    </row>
    <row r="541" spans="1:23" ht="12.75" customHeight="1" x14ac:dyDescent="0.2">
      <c r="A541" s="17" t="s">
        <v>352</v>
      </c>
      <c r="B541" s="13"/>
      <c r="C541" s="13"/>
      <c r="D541" s="18"/>
      <c r="E541" s="54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5">
        <f t="shared" si="124"/>
        <v>0</v>
      </c>
      <c r="R541" s="54"/>
      <c r="S541" s="53"/>
      <c r="T541" s="53"/>
      <c r="U541" s="53"/>
      <c r="V541" s="53"/>
      <c r="W541" s="53"/>
    </row>
    <row r="542" spans="1:23" ht="12.75" customHeight="1" x14ac:dyDescent="0.2">
      <c r="A542" s="17"/>
      <c r="B542" s="13"/>
      <c r="C542" s="13"/>
      <c r="D542" s="18"/>
      <c r="E542" s="54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5">
        <f t="shared" si="124"/>
        <v>0</v>
      </c>
      <c r="R542" s="54"/>
      <c r="S542" s="53"/>
      <c r="T542" s="53"/>
      <c r="U542" s="53"/>
      <c r="V542" s="53"/>
      <c r="W542" s="53"/>
    </row>
    <row r="543" spans="1:23" ht="12.75" customHeight="1" x14ac:dyDescent="0.2">
      <c r="A543" s="17" t="s">
        <v>353</v>
      </c>
      <c r="B543" s="13"/>
      <c r="C543" s="13"/>
      <c r="D543" s="26"/>
      <c r="E543" s="56">
        <f t="shared" ref="E543:P543" si="125">SUM(E535:E541)</f>
        <v>0</v>
      </c>
      <c r="F543" s="56">
        <f t="shared" si="125"/>
        <v>0</v>
      </c>
      <c r="G543" s="56">
        <f t="shared" si="125"/>
        <v>0</v>
      </c>
      <c r="H543" s="56">
        <f t="shared" si="125"/>
        <v>0</v>
      </c>
      <c r="I543" s="56">
        <f t="shared" si="125"/>
        <v>0</v>
      </c>
      <c r="J543" s="56">
        <f t="shared" si="125"/>
        <v>0</v>
      </c>
      <c r="K543" s="56">
        <f t="shared" si="125"/>
        <v>0</v>
      </c>
      <c r="L543" s="56">
        <f t="shared" si="125"/>
        <v>0</v>
      </c>
      <c r="M543" s="56">
        <f t="shared" si="125"/>
        <v>0</v>
      </c>
      <c r="N543" s="56">
        <f t="shared" si="125"/>
        <v>0</v>
      </c>
      <c r="O543" s="56">
        <f t="shared" si="125"/>
        <v>0</v>
      </c>
      <c r="P543" s="56">
        <f t="shared" si="125"/>
        <v>0</v>
      </c>
      <c r="Q543" s="55">
        <f t="shared" si="124"/>
        <v>0</v>
      </c>
      <c r="R543" s="56">
        <f t="shared" ref="R543:W543" si="126">SUM(R535:R541)</f>
        <v>0</v>
      </c>
      <c r="S543" s="56">
        <f t="shared" si="126"/>
        <v>0</v>
      </c>
      <c r="T543" s="56">
        <f t="shared" si="126"/>
        <v>0</v>
      </c>
      <c r="U543" s="56">
        <f t="shared" si="126"/>
        <v>0</v>
      </c>
      <c r="V543" s="56">
        <f t="shared" si="126"/>
        <v>0</v>
      </c>
      <c r="W543" s="56">
        <f t="shared" si="126"/>
        <v>0</v>
      </c>
    </row>
    <row r="544" spans="1:23" ht="12.75" customHeight="1" x14ac:dyDescent="0.2">
      <c r="A544" s="17"/>
      <c r="B544" s="13"/>
      <c r="C544" s="13"/>
      <c r="D544" s="18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5">
        <f t="shared" si="124"/>
        <v>0</v>
      </c>
      <c r="R544" s="54"/>
      <c r="S544" s="54"/>
      <c r="T544" s="54"/>
      <c r="U544" s="54"/>
      <c r="V544" s="54"/>
      <c r="W544" s="54"/>
    </row>
    <row r="545" spans="1:23" ht="12.75" customHeight="1" x14ac:dyDescent="0.2">
      <c r="A545" s="17" t="s">
        <v>354</v>
      </c>
      <c r="B545" s="13"/>
      <c r="C545" s="13"/>
      <c r="D545" s="26"/>
      <c r="E545" s="56">
        <f t="shared" ref="E545:P545" si="127">SUM(E528+E543)</f>
        <v>0</v>
      </c>
      <c r="F545" s="56">
        <f t="shared" si="127"/>
        <v>0</v>
      </c>
      <c r="G545" s="56">
        <f t="shared" si="127"/>
        <v>0</v>
      </c>
      <c r="H545" s="56">
        <f t="shared" si="127"/>
        <v>0</v>
      </c>
      <c r="I545" s="56">
        <f t="shared" si="127"/>
        <v>0</v>
      </c>
      <c r="J545" s="56">
        <f t="shared" si="127"/>
        <v>0</v>
      </c>
      <c r="K545" s="56">
        <f t="shared" si="127"/>
        <v>0</v>
      </c>
      <c r="L545" s="56">
        <f t="shared" si="127"/>
        <v>0</v>
      </c>
      <c r="M545" s="56">
        <f t="shared" si="127"/>
        <v>0</v>
      </c>
      <c r="N545" s="56">
        <f t="shared" si="127"/>
        <v>214883.18000000002</v>
      </c>
      <c r="O545" s="56">
        <f t="shared" si="127"/>
        <v>200575.72</v>
      </c>
      <c r="P545" s="56">
        <f t="shared" si="127"/>
        <v>312017.42</v>
      </c>
      <c r="Q545" s="55">
        <f t="shared" si="124"/>
        <v>727476.32000000007</v>
      </c>
      <c r="R545" s="56">
        <f t="shared" ref="R545:W545" si="128">SUM(R528+R543)</f>
        <v>0</v>
      </c>
      <c r="S545" s="56">
        <f t="shared" si="128"/>
        <v>0</v>
      </c>
      <c r="T545" s="56">
        <f t="shared" si="128"/>
        <v>0</v>
      </c>
      <c r="U545" s="56">
        <f t="shared" si="128"/>
        <v>0</v>
      </c>
      <c r="V545" s="56">
        <f t="shared" si="128"/>
        <v>0</v>
      </c>
      <c r="W545" s="56">
        <f t="shared" si="128"/>
        <v>0</v>
      </c>
    </row>
    <row r="546" spans="1:23" ht="12.75" customHeight="1" x14ac:dyDescent="0.2">
      <c r="A546" s="17"/>
      <c r="B546" s="13"/>
      <c r="C546" s="13"/>
      <c r="D546" s="18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5">
        <f t="shared" si="124"/>
        <v>0</v>
      </c>
      <c r="R546" s="54"/>
      <c r="S546" s="54"/>
      <c r="T546" s="54"/>
      <c r="U546" s="54"/>
      <c r="V546" s="54"/>
      <c r="W546" s="54"/>
    </row>
    <row r="547" spans="1:23" ht="12.75" customHeight="1" x14ac:dyDescent="0.2">
      <c r="A547" s="17" t="s">
        <v>355</v>
      </c>
      <c r="B547" s="13"/>
      <c r="C547" s="13"/>
      <c r="D547" s="26"/>
      <c r="E547" s="56">
        <f t="shared" ref="E547:P547" si="129">SUM(E497+E508-E528-E543)</f>
        <v>0</v>
      </c>
      <c r="F547" s="56">
        <f t="shared" si="129"/>
        <v>0</v>
      </c>
      <c r="G547" s="56">
        <f t="shared" si="129"/>
        <v>0</v>
      </c>
      <c r="H547" s="56">
        <f t="shared" si="129"/>
        <v>0</v>
      </c>
      <c r="I547" s="56">
        <f t="shared" si="129"/>
        <v>0</v>
      </c>
      <c r="J547" s="56">
        <f t="shared" si="129"/>
        <v>0</v>
      </c>
      <c r="K547" s="56">
        <f t="shared" si="129"/>
        <v>0</v>
      </c>
      <c r="L547" s="56">
        <f t="shared" si="129"/>
        <v>0</v>
      </c>
      <c r="M547" s="56">
        <f t="shared" si="129"/>
        <v>0</v>
      </c>
      <c r="N547" s="56">
        <f t="shared" si="129"/>
        <v>-18829.040000000008</v>
      </c>
      <c r="O547" s="56">
        <f t="shared" si="129"/>
        <v>-4020.9800000000105</v>
      </c>
      <c r="P547" s="56">
        <f t="shared" si="129"/>
        <v>26619.630000000005</v>
      </c>
      <c r="Q547" s="55">
        <f t="shared" si="124"/>
        <v>3769.609999999986</v>
      </c>
      <c r="R547" s="56">
        <f t="shared" ref="R547:W547" si="130">SUM(R497+R508-R528-R543)</f>
        <v>0</v>
      </c>
      <c r="S547" s="56">
        <f t="shared" si="130"/>
        <v>0</v>
      </c>
      <c r="T547" s="56">
        <f t="shared" si="130"/>
        <v>0</v>
      </c>
      <c r="U547" s="56">
        <f t="shared" si="130"/>
        <v>0</v>
      </c>
      <c r="V547" s="56">
        <f t="shared" si="130"/>
        <v>0</v>
      </c>
      <c r="W547" s="56">
        <f t="shared" si="130"/>
        <v>0</v>
      </c>
    </row>
    <row r="548" spans="1:23" ht="12.75" customHeight="1" x14ac:dyDescent="0.2">
      <c r="A548" s="17"/>
      <c r="B548" s="13"/>
      <c r="C548" s="13"/>
      <c r="D548" s="18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5">
        <f t="shared" si="124"/>
        <v>0</v>
      </c>
      <c r="R548" s="54"/>
      <c r="S548" s="54"/>
      <c r="T548" s="54"/>
      <c r="U548" s="54"/>
      <c r="V548" s="54"/>
      <c r="W548" s="54"/>
    </row>
    <row r="549" spans="1:23" ht="12.75" customHeight="1" x14ac:dyDescent="0.2">
      <c r="A549" s="17" t="s">
        <v>356</v>
      </c>
      <c r="B549" s="13"/>
      <c r="C549" s="13"/>
      <c r="D549" s="2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5">
        <f t="shared" si="124"/>
        <v>0</v>
      </c>
      <c r="R549" s="56"/>
      <c r="S549" s="56"/>
      <c r="T549" s="56"/>
      <c r="U549" s="56"/>
      <c r="V549" s="56"/>
      <c r="W549" s="56"/>
    </row>
    <row r="550" spans="1:23" ht="12.75" customHeight="1" x14ac:dyDescent="0.2">
      <c r="A550" s="17"/>
      <c r="B550" s="13"/>
      <c r="C550" s="13"/>
      <c r="D550" s="18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5">
        <f t="shared" si="124"/>
        <v>0</v>
      </c>
      <c r="R550" s="54"/>
      <c r="S550" s="54"/>
      <c r="T550" s="54"/>
      <c r="U550" s="54"/>
      <c r="V550" s="54"/>
      <c r="W550" s="54"/>
    </row>
    <row r="551" spans="1:23" ht="12.75" customHeight="1" x14ac:dyDescent="0.2">
      <c r="A551" s="17" t="s">
        <v>357</v>
      </c>
      <c r="B551" s="13"/>
      <c r="C551" s="13"/>
      <c r="D551" s="26"/>
      <c r="E551" s="56">
        <f t="shared" ref="E551:P551" si="131">SUM(E547+E549)</f>
        <v>0</v>
      </c>
      <c r="F551" s="56">
        <f t="shared" si="131"/>
        <v>0</v>
      </c>
      <c r="G551" s="56">
        <f t="shared" si="131"/>
        <v>0</v>
      </c>
      <c r="H551" s="56">
        <f t="shared" si="131"/>
        <v>0</v>
      </c>
      <c r="I551" s="56">
        <f t="shared" si="131"/>
        <v>0</v>
      </c>
      <c r="J551" s="56">
        <f t="shared" si="131"/>
        <v>0</v>
      </c>
      <c r="K551" s="56">
        <f t="shared" si="131"/>
        <v>0</v>
      </c>
      <c r="L551" s="56">
        <f t="shared" si="131"/>
        <v>0</v>
      </c>
      <c r="M551" s="56">
        <f t="shared" si="131"/>
        <v>0</v>
      </c>
      <c r="N551" s="56">
        <f t="shared" si="131"/>
        <v>-18829.040000000008</v>
      </c>
      <c r="O551" s="56">
        <f t="shared" si="131"/>
        <v>-4020.9800000000105</v>
      </c>
      <c r="P551" s="56">
        <f t="shared" si="131"/>
        <v>26619.630000000005</v>
      </c>
      <c r="Q551" s="55">
        <f t="shared" si="124"/>
        <v>3769.609999999986</v>
      </c>
      <c r="R551" s="56">
        <f t="shared" ref="R551:W551" si="132">SUM(R547+R549)</f>
        <v>0</v>
      </c>
      <c r="S551" s="56">
        <f t="shared" si="132"/>
        <v>0</v>
      </c>
      <c r="T551" s="56">
        <f t="shared" si="132"/>
        <v>0</v>
      </c>
      <c r="U551" s="56">
        <f t="shared" si="132"/>
        <v>0</v>
      </c>
      <c r="V551" s="56">
        <f t="shared" si="132"/>
        <v>0</v>
      </c>
      <c r="W551" s="56">
        <f t="shared" si="132"/>
        <v>0</v>
      </c>
    </row>
    <row r="552" spans="1:23" ht="12.75" customHeight="1" x14ac:dyDescent="0.2">
      <c r="A552" s="17"/>
      <c r="B552" s="13"/>
      <c r="C552" s="13"/>
      <c r="D552" s="18"/>
      <c r="E552" s="54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4"/>
      <c r="S552" s="53"/>
      <c r="T552" s="53"/>
      <c r="U552" s="53"/>
      <c r="V552" s="53"/>
      <c r="W552" s="53"/>
    </row>
    <row r="553" spans="1:23" ht="12.75" customHeight="1" x14ac:dyDescent="0.2">
      <c r="A553" s="17"/>
      <c r="B553" s="13"/>
      <c r="C553" s="13"/>
      <c r="D553" s="18"/>
      <c r="E553" s="54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4"/>
      <c r="S553" s="53"/>
      <c r="T553" s="53"/>
      <c r="U553" s="53"/>
      <c r="V553" s="53"/>
      <c r="W553" s="53"/>
    </row>
    <row r="554" spans="1:23" ht="12.75" customHeight="1" x14ac:dyDescent="0.2">
      <c r="A554" s="12" t="s">
        <v>358</v>
      </c>
      <c r="B554" s="13"/>
      <c r="C554" s="13"/>
      <c r="D554" s="18"/>
      <c r="E554" s="54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4"/>
      <c r="S554" s="53"/>
      <c r="T554" s="53"/>
      <c r="U554" s="53"/>
      <c r="V554" s="53"/>
      <c r="W554" s="53"/>
    </row>
    <row r="555" spans="1:23" ht="12.75" customHeight="1" x14ac:dyDescent="0.2">
      <c r="A555" s="17"/>
      <c r="B555" s="13"/>
      <c r="C555" s="13"/>
      <c r="D555" s="18"/>
      <c r="E555" s="54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4"/>
      <c r="S555" s="53"/>
      <c r="T555" s="53"/>
      <c r="U555" s="53"/>
      <c r="V555" s="53"/>
      <c r="W555" s="53"/>
    </row>
    <row r="556" spans="1:23" ht="12.75" customHeight="1" x14ac:dyDescent="0.2">
      <c r="A556" s="17" t="s">
        <v>359</v>
      </c>
      <c r="B556" s="13"/>
      <c r="C556" s="13"/>
      <c r="D556" s="18"/>
      <c r="E556" s="54"/>
      <c r="F556" s="53"/>
      <c r="G556" s="53"/>
      <c r="H556" s="53"/>
      <c r="I556" s="53"/>
      <c r="J556" s="53"/>
      <c r="K556" s="53"/>
      <c r="L556" s="53"/>
      <c r="M556" s="53"/>
      <c r="N556" s="53">
        <v>65649.91</v>
      </c>
      <c r="O556" s="53">
        <v>72739.899999999994</v>
      </c>
      <c r="P556" s="53">
        <v>56576.86</v>
      </c>
      <c r="Q556" s="55">
        <f t="shared" ref="Q556:Q561" si="133">SUM(E556:P556)</f>
        <v>194966.66999999998</v>
      </c>
      <c r="R556" s="54"/>
      <c r="S556" s="53"/>
      <c r="T556" s="53"/>
      <c r="U556" s="53"/>
      <c r="V556" s="53"/>
      <c r="W556" s="53"/>
    </row>
    <row r="557" spans="1:23" ht="12.75" customHeight="1" x14ac:dyDescent="0.2">
      <c r="A557" s="17" t="s">
        <v>360</v>
      </c>
      <c r="B557" s="13"/>
      <c r="C557" s="13"/>
      <c r="D557" s="18"/>
      <c r="E557" s="54"/>
      <c r="F557" s="53"/>
      <c r="G557" s="53"/>
      <c r="H557" s="53"/>
      <c r="I557" s="53"/>
      <c r="J557" s="53"/>
      <c r="K557" s="53"/>
      <c r="L557" s="53"/>
      <c r="M557" s="53"/>
      <c r="N557" s="53">
        <v>85755.4</v>
      </c>
      <c r="O557" s="53">
        <v>50334.81</v>
      </c>
      <c r="P557" s="53">
        <v>11054.96</v>
      </c>
      <c r="Q557" s="55">
        <f t="shared" si="133"/>
        <v>147145.16999999998</v>
      </c>
      <c r="R557" s="54"/>
      <c r="S557" s="53"/>
      <c r="T557" s="53"/>
      <c r="U557" s="53"/>
      <c r="V557" s="53"/>
      <c r="W557" s="53"/>
    </row>
    <row r="558" spans="1:23" ht="12.75" customHeight="1" x14ac:dyDescent="0.2">
      <c r="A558" s="17" t="s">
        <v>361</v>
      </c>
      <c r="B558" s="13"/>
      <c r="C558" s="13"/>
      <c r="D558" s="18"/>
      <c r="E558" s="54"/>
      <c r="F558" s="53"/>
      <c r="G558" s="53"/>
      <c r="H558" s="53"/>
      <c r="I558" s="53"/>
      <c r="J558" s="53"/>
      <c r="K558" s="53"/>
      <c r="L558" s="53"/>
      <c r="M558" s="53"/>
      <c r="N558" s="53">
        <v>49332.26</v>
      </c>
      <c r="O558" s="53">
        <v>34768.019999999997</v>
      </c>
      <c r="P558" s="53">
        <v>46734.65</v>
      </c>
      <c r="Q558" s="55">
        <f t="shared" si="133"/>
        <v>130834.93</v>
      </c>
      <c r="R558" s="54"/>
      <c r="S558" s="53"/>
      <c r="T558" s="53"/>
      <c r="U558" s="53"/>
      <c r="V558" s="53"/>
      <c r="W558" s="53"/>
    </row>
    <row r="559" spans="1:23" ht="12.75" customHeight="1" x14ac:dyDescent="0.2">
      <c r="A559" s="17" t="s">
        <v>362</v>
      </c>
      <c r="B559" s="13"/>
      <c r="C559" s="13"/>
      <c r="D559" s="18"/>
      <c r="E559" s="54"/>
      <c r="F559" s="53"/>
      <c r="G559" s="53"/>
      <c r="H559" s="53"/>
      <c r="I559" s="53"/>
      <c r="J559" s="53"/>
      <c r="K559" s="53"/>
      <c r="L559" s="53"/>
      <c r="M559" s="53"/>
      <c r="N559" s="53"/>
      <c r="O559" s="53">
        <v>27322.38</v>
      </c>
      <c r="P559" s="53">
        <v>19802.48</v>
      </c>
      <c r="Q559" s="55">
        <f t="shared" si="133"/>
        <v>47124.86</v>
      </c>
      <c r="R559" s="54"/>
      <c r="S559" s="53"/>
      <c r="T559" s="53"/>
      <c r="U559" s="53"/>
      <c r="V559" s="53"/>
      <c r="W559" s="53"/>
    </row>
    <row r="560" spans="1:23" ht="12.75" customHeight="1" x14ac:dyDescent="0.2">
      <c r="A560" s="17" t="s">
        <v>363</v>
      </c>
      <c r="B560" s="13"/>
      <c r="C560" s="13"/>
      <c r="D560" s="18"/>
      <c r="E560" s="54"/>
      <c r="F560" s="53"/>
      <c r="G560" s="53"/>
      <c r="H560" s="53"/>
      <c r="I560" s="53"/>
      <c r="J560" s="53"/>
      <c r="K560" s="53"/>
      <c r="L560" s="53"/>
      <c r="M560" s="53"/>
      <c r="N560" s="53"/>
      <c r="O560" s="53">
        <v>15298.1</v>
      </c>
      <c r="P560" s="53">
        <v>11408.75</v>
      </c>
      <c r="Q560" s="55">
        <f t="shared" si="133"/>
        <v>26706.85</v>
      </c>
      <c r="R560" s="54"/>
      <c r="S560" s="53"/>
      <c r="T560" s="53"/>
      <c r="U560" s="53"/>
      <c r="V560" s="53"/>
      <c r="W560" s="53"/>
    </row>
    <row r="561" spans="1:23" ht="12.75" customHeight="1" x14ac:dyDescent="0.2">
      <c r="A561" s="17" t="s">
        <v>364</v>
      </c>
      <c r="B561" s="13"/>
      <c r="C561" s="13"/>
      <c r="D561" s="18"/>
      <c r="E561" s="54"/>
      <c r="F561" s="53"/>
      <c r="G561" s="53"/>
      <c r="H561" s="53"/>
      <c r="I561" s="53"/>
      <c r="J561" s="53"/>
      <c r="K561" s="53"/>
      <c r="L561" s="53"/>
      <c r="M561" s="53"/>
      <c r="N561" s="53"/>
      <c r="O561" s="53">
        <v>16453.36</v>
      </c>
      <c r="P561" s="53">
        <v>14000.79</v>
      </c>
      <c r="Q561" s="55">
        <f t="shared" si="133"/>
        <v>30454.15</v>
      </c>
      <c r="R561" s="54"/>
      <c r="S561" s="53"/>
      <c r="T561" s="53"/>
      <c r="U561" s="53"/>
      <c r="V561" s="53"/>
      <c r="W561" s="53"/>
    </row>
    <row r="562" spans="1:23" ht="12.75" customHeight="1" x14ac:dyDescent="0.2">
      <c r="A562" s="17" t="s">
        <v>365</v>
      </c>
      <c r="B562" s="13"/>
      <c r="C562" s="13"/>
      <c r="D562" s="18"/>
      <c r="E562" s="54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5"/>
      <c r="R562" s="54"/>
      <c r="S562" s="53"/>
      <c r="T562" s="53"/>
      <c r="U562" s="53"/>
      <c r="V562" s="53"/>
      <c r="W562" s="53"/>
    </row>
    <row r="563" spans="1:23" ht="12.75" customHeight="1" x14ac:dyDescent="0.2">
      <c r="A563" s="17"/>
      <c r="B563" s="13"/>
      <c r="C563" s="13"/>
      <c r="D563" s="18"/>
      <c r="E563" s="54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5"/>
      <c r="R563" s="54"/>
      <c r="S563" s="53"/>
      <c r="T563" s="53"/>
      <c r="U563" s="53"/>
      <c r="V563" s="53"/>
      <c r="W563" s="53"/>
    </row>
    <row r="564" spans="1:23" ht="12.75" customHeight="1" x14ac:dyDescent="0.2">
      <c r="A564" s="17"/>
      <c r="B564" s="13"/>
      <c r="C564" s="13"/>
      <c r="D564" s="18"/>
      <c r="E564" s="54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5"/>
      <c r="R564" s="54"/>
      <c r="S564" s="53"/>
      <c r="T564" s="53"/>
      <c r="U564" s="53"/>
      <c r="V564" s="53"/>
      <c r="W564" s="53"/>
    </row>
    <row r="565" spans="1:23" ht="12.75" customHeight="1" x14ac:dyDescent="0.2">
      <c r="A565" s="17"/>
      <c r="B565" s="13"/>
      <c r="C565" s="13"/>
      <c r="D565" s="18"/>
      <c r="E565" s="54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5"/>
      <c r="R565" s="54"/>
      <c r="S565" s="53"/>
      <c r="T565" s="53"/>
      <c r="U565" s="53"/>
      <c r="V565" s="53"/>
      <c r="W565" s="53"/>
    </row>
    <row r="566" spans="1:23" ht="12.75" customHeight="1" x14ac:dyDescent="0.2">
      <c r="A566" s="17"/>
      <c r="B566" s="13"/>
      <c r="C566" s="13"/>
      <c r="D566" s="18"/>
      <c r="E566" s="54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5"/>
      <c r="R566" s="54"/>
      <c r="S566" s="53"/>
      <c r="T566" s="53"/>
      <c r="U566" s="53"/>
      <c r="V566" s="53"/>
      <c r="W566" s="53"/>
    </row>
    <row r="567" spans="1:23" ht="12.75" customHeight="1" x14ac:dyDescent="0.2">
      <c r="A567" s="17"/>
      <c r="B567" s="13"/>
      <c r="C567" s="13"/>
      <c r="D567" s="18"/>
      <c r="E567" s="54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5"/>
      <c r="R567" s="54"/>
      <c r="S567" s="53"/>
      <c r="T567" s="53"/>
      <c r="U567" s="53"/>
      <c r="V567" s="53"/>
      <c r="W567" s="53"/>
    </row>
    <row r="568" spans="1:23" ht="12.75" customHeight="1" x14ac:dyDescent="0.2">
      <c r="A568" s="17"/>
      <c r="B568" s="13"/>
      <c r="C568" s="13"/>
      <c r="D568" s="18"/>
      <c r="E568" s="54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5"/>
      <c r="R568" s="54"/>
      <c r="S568" s="53"/>
      <c r="T568" s="53"/>
      <c r="U568" s="53"/>
      <c r="V568" s="53"/>
      <c r="W568" s="53"/>
    </row>
    <row r="569" spans="1:23" ht="12.75" customHeight="1" x14ac:dyDescent="0.2">
      <c r="A569" s="17"/>
      <c r="B569" s="13"/>
      <c r="C569" s="13"/>
      <c r="D569" s="18"/>
      <c r="E569" s="54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5"/>
      <c r="R569" s="54"/>
      <c r="S569" s="53"/>
      <c r="T569" s="53"/>
      <c r="U569" s="53"/>
      <c r="V569" s="53"/>
      <c r="W569" s="53"/>
    </row>
    <row r="570" spans="1:23" ht="12.75" customHeight="1" x14ac:dyDescent="0.2">
      <c r="A570" s="17"/>
      <c r="B570" s="13"/>
      <c r="C570" s="13"/>
      <c r="D570" s="18"/>
      <c r="E570" s="54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5"/>
      <c r="R570" s="54"/>
      <c r="S570" s="53"/>
      <c r="T570" s="53"/>
      <c r="U570" s="53"/>
      <c r="V570" s="53"/>
      <c r="W570" s="53"/>
    </row>
    <row r="571" spans="1:23" ht="12.75" customHeight="1" x14ac:dyDescent="0.2">
      <c r="A571" s="17"/>
      <c r="B571" s="13"/>
      <c r="C571" s="13"/>
      <c r="D571" s="18"/>
      <c r="E571" s="54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5">
        <f>SUM(E571:P571)</f>
        <v>0</v>
      </c>
      <c r="R571" s="54"/>
      <c r="S571" s="53"/>
      <c r="T571" s="53"/>
      <c r="U571" s="53"/>
      <c r="V571" s="53"/>
      <c r="W571" s="53"/>
    </row>
    <row r="572" spans="1:23" ht="12.75" customHeight="1" x14ac:dyDescent="0.2">
      <c r="A572" s="35" t="s">
        <v>366</v>
      </c>
      <c r="B572" s="36"/>
      <c r="C572" s="36"/>
      <c r="D572" s="26"/>
      <c r="E572" s="56">
        <f t="shared" ref="E572:P572" si="134">SUM(E556:E570)</f>
        <v>0</v>
      </c>
      <c r="F572" s="56">
        <f t="shared" si="134"/>
        <v>0</v>
      </c>
      <c r="G572" s="56">
        <f t="shared" si="134"/>
        <v>0</v>
      </c>
      <c r="H572" s="56">
        <f t="shared" si="134"/>
        <v>0</v>
      </c>
      <c r="I572" s="56">
        <f t="shared" si="134"/>
        <v>0</v>
      </c>
      <c r="J572" s="56">
        <f t="shared" si="134"/>
        <v>0</v>
      </c>
      <c r="K572" s="56">
        <f t="shared" si="134"/>
        <v>0</v>
      </c>
      <c r="L572" s="56">
        <f t="shared" si="134"/>
        <v>0</v>
      </c>
      <c r="M572" s="56">
        <f t="shared" si="134"/>
        <v>0</v>
      </c>
      <c r="N572" s="56">
        <f t="shared" si="134"/>
        <v>200737.57</v>
      </c>
      <c r="O572" s="56">
        <f t="shared" si="134"/>
        <v>216916.57</v>
      </c>
      <c r="P572" s="56">
        <f t="shared" si="134"/>
        <v>159578.49000000002</v>
      </c>
      <c r="Q572" s="55">
        <f>SUM(E572:P572)</f>
        <v>577232.63</v>
      </c>
      <c r="R572" s="56">
        <f t="shared" ref="R572:W572" si="135">SUM(R556:R570)</f>
        <v>0</v>
      </c>
      <c r="S572" s="56">
        <f t="shared" si="135"/>
        <v>0</v>
      </c>
      <c r="T572" s="56">
        <f t="shared" si="135"/>
        <v>0</v>
      </c>
      <c r="U572" s="56">
        <f t="shared" si="135"/>
        <v>0</v>
      </c>
      <c r="V572" s="56">
        <f t="shared" si="135"/>
        <v>0</v>
      </c>
      <c r="W572" s="56">
        <f t="shared" si="135"/>
        <v>0</v>
      </c>
    </row>
    <row r="573" spans="1:23" ht="12.75" customHeight="1" x14ac:dyDescent="0.2"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</row>
    <row r="574" spans="1:23" ht="12.75" customHeight="1" x14ac:dyDescent="0.2">
      <c r="A574" s="100" t="s">
        <v>367</v>
      </c>
    </row>
    <row r="575" spans="1:23" ht="12.75" customHeight="1" x14ac:dyDescent="0.2">
      <c r="A575" s="2" t="s">
        <v>368</v>
      </c>
    </row>
    <row r="576" spans="1:23" ht="12.75" customHeight="1" x14ac:dyDescent="0.2">
      <c r="A576" s="2" t="s">
        <v>369</v>
      </c>
    </row>
    <row r="577" spans="1:10" ht="12.75" customHeight="1" x14ac:dyDescent="0.2">
      <c r="A577" s="101" t="s">
        <v>370</v>
      </c>
    </row>
    <row r="578" spans="1:10" ht="12.75" customHeight="1" x14ac:dyDescent="0.2"/>
    <row r="579" spans="1:10" ht="12.75" customHeight="1" x14ac:dyDescent="0.2"/>
    <row r="580" spans="1:10" ht="12.75" customHeight="1" x14ac:dyDescent="0.2"/>
    <row r="581" spans="1:10" ht="12.75" customHeight="1" x14ac:dyDescent="0.2"/>
    <row r="582" spans="1:10" ht="12.75" customHeight="1" x14ac:dyDescent="0.2"/>
    <row r="583" spans="1:10" ht="12.75" customHeight="1" x14ac:dyDescent="0.2">
      <c r="H583" s="2" t="s">
        <v>5</v>
      </c>
      <c r="I583" s="2" t="s">
        <v>5</v>
      </c>
      <c r="J583" s="2" t="s">
        <v>5</v>
      </c>
    </row>
    <row r="584" spans="1:10" ht="12.75" customHeight="1" x14ac:dyDescent="0.2">
      <c r="A584" s="102">
        <f ca="1" xml:space="preserve"> TODAY()</f>
        <v>45241</v>
      </c>
      <c r="B584" s="103"/>
      <c r="C584" s="103"/>
      <c r="H584" s="104" t="s">
        <v>371</v>
      </c>
      <c r="J584" s="104" t="s">
        <v>5</v>
      </c>
    </row>
    <row r="585" spans="1:10" ht="12.75" customHeight="1" x14ac:dyDescent="0.2">
      <c r="A585" s="105" t="s">
        <v>372</v>
      </c>
      <c r="H585" s="104" t="s">
        <v>373</v>
      </c>
      <c r="J585" s="104"/>
    </row>
    <row r="586" spans="1:10" ht="12.75" customHeight="1" x14ac:dyDescent="0.2">
      <c r="H586" s="2" t="s">
        <v>374</v>
      </c>
    </row>
  </sheetData>
  <mergeCells count="11">
    <mergeCell ref="E7:W7"/>
    <mergeCell ref="E63:W63"/>
    <mergeCell ref="E120:W120"/>
    <mergeCell ref="E168:W168"/>
    <mergeCell ref="E423:W423"/>
    <mergeCell ref="E483:W483"/>
    <mergeCell ref="E532:W532"/>
    <mergeCell ref="E216:W216"/>
    <mergeCell ref="E277:W277"/>
    <mergeCell ref="E323:W323"/>
    <mergeCell ref="E375:W375"/>
  </mergeCells>
  <phoneticPr fontId="0" type="noConversion"/>
  <pageMargins left="0.78740157499999996" right="0.78740157499999996" top="0.984251969" bottom="0.984251969" header="0.49212598499999999" footer="0.49212598499999999"/>
  <pageSetup paperSize="9" scale="59" orientation="landscape" horizontalDpi="300" verticalDpi="300" r:id="rId1"/>
  <headerFooter alignWithMargins="0"/>
  <rowBreaks count="9" manualBreakCount="9">
    <brk id="60" max="16383" man="1"/>
    <brk id="117" max="16383" man="1"/>
    <brk id="165" max="16383" man="1"/>
    <brk id="213" max="16383" man="1"/>
    <brk id="274" max="16383" man="1"/>
    <brk id="320" max="16383" man="1"/>
    <brk id="372" max="16383" man="1"/>
    <brk id="420" max="16383" man="1"/>
    <brk id="48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9"/>
  <sheetViews>
    <sheetView workbookViewId="0">
      <selection sqref="A1:P1"/>
    </sheetView>
  </sheetViews>
  <sheetFormatPr defaultRowHeight="15" x14ac:dyDescent="0.2"/>
  <cols>
    <col min="1" max="1" width="23.140625" style="284" customWidth="1"/>
    <col min="2" max="5" width="11.7109375" style="284" customWidth="1"/>
    <col min="6" max="6" width="12.7109375" style="284" customWidth="1"/>
    <col min="7" max="7" width="13.42578125" style="284" customWidth="1"/>
    <col min="8" max="8" width="14.140625" style="284" customWidth="1"/>
    <col min="9" max="9" width="15.28515625" style="284" customWidth="1"/>
    <col min="10" max="10" width="15.5703125" style="284" customWidth="1"/>
    <col min="11" max="16" width="11.7109375" style="284" customWidth="1"/>
    <col min="17" max="16384" width="9.140625" style="285"/>
  </cols>
  <sheetData>
    <row r="1" spans="1:16" s="256" customFormat="1" ht="15.95" customHeight="1" x14ac:dyDescent="0.3">
      <c r="A1" s="473" t="s">
        <v>791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5"/>
    </row>
    <row r="2" spans="1:16" s="256" customFormat="1" ht="15.95" customHeight="1" x14ac:dyDescent="0.2">
      <c r="A2" s="299" t="s">
        <v>375</v>
      </c>
      <c r="B2" s="300" t="s">
        <v>376</v>
      </c>
      <c r="C2" s="300" t="s">
        <v>377</v>
      </c>
      <c r="D2" s="300" t="s">
        <v>378</v>
      </c>
      <c r="E2" s="300" t="s">
        <v>379</v>
      </c>
      <c r="F2" s="300" t="s">
        <v>793</v>
      </c>
      <c r="G2" s="301" t="s">
        <v>788</v>
      </c>
      <c r="H2" s="300" t="s">
        <v>380</v>
      </c>
      <c r="I2" s="300" t="s">
        <v>381</v>
      </c>
      <c r="J2" s="300" t="s">
        <v>382</v>
      </c>
      <c r="K2" s="300" t="s">
        <v>789</v>
      </c>
      <c r="L2" s="300" t="s">
        <v>383</v>
      </c>
      <c r="M2" s="300" t="s">
        <v>384</v>
      </c>
      <c r="N2" s="300" t="s">
        <v>385</v>
      </c>
      <c r="O2" s="300" t="s">
        <v>386</v>
      </c>
      <c r="P2" s="302" t="s">
        <v>83</v>
      </c>
    </row>
    <row r="3" spans="1:16" s="256" customFormat="1" ht="15.95" customHeight="1" x14ac:dyDescent="0.2">
      <c r="A3" s="257" t="s">
        <v>387</v>
      </c>
      <c r="B3" s="258">
        <f>B77</f>
        <v>0</v>
      </c>
      <c r="C3" s="258">
        <f>B78</f>
        <v>0</v>
      </c>
      <c r="D3" s="258">
        <f>B79</f>
        <v>0</v>
      </c>
      <c r="E3" s="258">
        <f>B80</f>
        <v>0</v>
      </c>
      <c r="F3" s="258">
        <f>B81</f>
        <v>0</v>
      </c>
      <c r="G3" s="258">
        <f>B82</f>
        <v>0</v>
      </c>
      <c r="H3" s="258">
        <f>B83</f>
        <v>0</v>
      </c>
      <c r="I3" s="258">
        <f>B84</f>
        <v>0</v>
      </c>
      <c r="J3" s="258">
        <f>B85</f>
        <v>0</v>
      </c>
      <c r="K3" s="258">
        <f>B86</f>
        <v>0</v>
      </c>
      <c r="L3" s="258">
        <f>B87</f>
        <v>0</v>
      </c>
      <c r="M3" s="258">
        <f>B88</f>
        <v>0</v>
      </c>
      <c r="N3" s="258">
        <f>B89</f>
        <v>0</v>
      </c>
      <c r="O3" s="258">
        <f>B90</f>
        <v>0</v>
      </c>
      <c r="P3" s="259">
        <f t="shared" ref="P3:P13" si="0">SUM(B3:O3)</f>
        <v>0</v>
      </c>
    </row>
    <row r="4" spans="1:16" s="256" customFormat="1" ht="15.95" customHeight="1" x14ac:dyDescent="0.2">
      <c r="A4" s="257" t="s">
        <v>388</v>
      </c>
      <c r="B4" s="258">
        <f>B3*9.5/100</f>
        <v>0</v>
      </c>
      <c r="C4" s="258">
        <f t="shared" ref="C4:O4" si="1">C3*9.5/100</f>
        <v>0</v>
      </c>
      <c r="D4" s="258">
        <f t="shared" si="1"/>
        <v>0</v>
      </c>
      <c r="E4" s="258">
        <f t="shared" si="1"/>
        <v>0</v>
      </c>
      <c r="F4" s="258">
        <f t="shared" si="1"/>
        <v>0</v>
      </c>
      <c r="G4" s="258">
        <f t="shared" si="1"/>
        <v>0</v>
      </c>
      <c r="H4" s="258">
        <f t="shared" si="1"/>
        <v>0</v>
      </c>
      <c r="I4" s="258">
        <f t="shared" si="1"/>
        <v>0</v>
      </c>
      <c r="J4" s="258">
        <f t="shared" si="1"/>
        <v>0</v>
      </c>
      <c r="K4" s="258">
        <f t="shared" si="1"/>
        <v>0</v>
      </c>
      <c r="L4" s="258">
        <f t="shared" si="1"/>
        <v>0</v>
      </c>
      <c r="M4" s="258">
        <f t="shared" si="1"/>
        <v>0</v>
      </c>
      <c r="N4" s="258">
        <f t="shared" si="1"/>
        <v>0</v>
      </c>
      <c r="O4" s="258">
        <f t="shared" si="1"/>
        <v>0</v>
      </c>
      <c r="P4" s="259">
        <f t="shared" si="0"/>
        <v>0</v>
      </c>
    </row>
    <row r="5" spans="1:16" s="256" customFormat="1" ht="15.95" customHeight="1" x14ac:dyDescent="0.2">
      <c r="A5" s="257" t="s">
        <v>389</v>
      </c>
      <c r="B5" s="258">
        <f>B3/12</f>
        <v>0</v>
      </c>
      <c r="C5" s="258">
        <f t="shared" ref="C5:O5" si="2">C3/12</f>
        <v>0</v>
      </c>
      <c r="D5" s="258">
        <f t="shared" si="2"/>
        <v>0</v>
      </c>
      <c r="E5" s="258">
        <f t="shared" si="2"/>
        <v>0</v>
      </c>
      <c r="F5" s="258">
        <f t="shared" si="2"/>
        <v>0</v>
      </c>
      <c r="G5" s="258">
        <f t="shared" si="2"/>
        <v>0</v>
      </c>
      <c r="H5" s="258">
        <f t="shared" si="2"/>
        <v>0</v>
      </c>
      <c r="I5" s="258">
        <f t="shared" si="2"/>
        <v>0</v>
      </c>
      <c r="J5" s="258">
        <f t="shared" si="2"/>
        <v>0</v>
      </c>
      <c r="K5" s="258">
        <f t="shared" si="2"/>
        <v>0</v>
      </c>
      <c r="L5" s="258">
        <f t="shared" si="2"/>
        <v>0</v>
      </c>
      <c r="M5" s="258">
        <f t="shared" si="2"/>
        <v>0</v>
      </c>
      <c r="N5" s="258">
        <f t="shared" si="2"/>
        <v>0</v>
      </c>
      <c r="O5" s="258">
        <f t="shared" si="2"/>
        <v>0</v>
      </c>
      <c r="P5" s="259">
        <f t="shared" si="0"/>
        <v>0</v>
      </c>
    </row>
    <row r="6" spans="1:16" s="256" customFormat="1" ht="15.95" customHeight="1" x14ac:dyDescent="0.2">
      <c r="A6" s="257" t="s">
        <v>390</v>
      </c>
      <c r="B6" s="258">
        <f>B3/12</f>
        <v>0</v>
      </c>
      <c r="C6" s="258">
        <f t="shared" ref="C6:O6" si="3">C3/12</f>
        <v>0</v>
      </c>
      <c r="D6" s="258">
        <f t="shared" si="3"/>
        <v>0</v>
      </c>
      <c r="E6" s="258">
        <f t="shared" si="3"/>
        <v>0</v>
      </c>
      <c r="F6" s="258">
        <f t="shared" si="3"/>
        <v>0</v>
      </c>
      <c r="G6" s="258">
        <f t="shared" si="3"/>
        <v>0</v>
      </c>
      <c r="H6" s="258">
        <f t="shared" si="3"/>
        <v>0</v>
      </c>
      <c r="I6" s="258">
        <f t="shared" si="3"/>
        <v>0</v>
      </c>
      <c r="J6" s="258">
        <f t="shared" si="3"/>
        <v>0</v>
      </c>
      <c r="K6" s="258">
        <f t="shared" si="3"/>
        <v>0</v>
      </c>
      <c r="L6" s="258">
        <f t="shared" si="3"/>
        <v>0</v>
      </c>
      <c r="M6" s="258">
        <f t="shared" si="3"/>
        <v>0</v>
      </c>
      <c r="N6" s="258">
        <f t="shared" si="3"/>
        <v>0</v>
      </c>
      <c r="O6" s="258">
        <f t="shared" si="3"/>
        <v>0</v>
      </c>
      <c r="P6" s="259">
        <f t="shared" si="0"/>
        <v>0</v>
      </c>
    </row>
    <row r="7" spans="1:16" s="256" customFormat="1" ht="15.95" customHeight="1" x14ac:dyDescent="0.2">
      <c r="A7" s="257" t="s">
        <v>391</v>
      </c>
      <c r="B7" s="258">
        <f>B5*9.5/100</f>
        <v>0</v>
      </c>
      <c r="C7" s="258">
        <f t="shared" ref="C7:O7" si="4">C5*9.5/100</f>
        <v>0</v>
      </c>
      <c r="D7" s="258">
        <f t="shared" si="4"/>
        <v>0</v>
      </c>
      <c r="E7" s="258">
        <f t="shared" si="4"/>
        <v>0</v>
      </c>
      <c r="F7" s="258">
        <f t="shared" si="4"/>
        <v>0</v>
      </c>
      <c r="G7" s="258">
        <f t="shared" si="4"/>
        <v>0</v>
      </c>
      <c r="H7" s="258">
        <f t="shared" si="4"/>
        <v>0</v>
      </c>
      <c r="I7" s="258">
        <f t="shared" si="4"/>
        <v>0</v>
      </c>
      <c r="J7" s="258">
        <f t="shared" si="4"/>
        <v>0</v>
      </c>
      <c r="K7" s="258">
        <f t="shared" si="4"/>
        <v>0</v>
      </c>
      <c r="L7" s="258">
        <f t="shared" si="4"/>
        <v>0</v>
      </c>
      <c r="M7" s="258">
        <f t="shared" si="4"/>
        <v>0</v>
      </c>
      <c r="N7" s="258">
        <f t="shared" si="4"/>
        <v>0</v>
      </c>
      <c r="O7" s="258">
        <f t="shared" si="4"/>
        <v>0</v>
      </c>
      <c r="P7" s="259">
        <f t="shared" si="0"/>
        <v>0</v>
      </c>
    </row>
    <row r="8" spans="1:16" s="256" customFormat="1" ht="15.95" customHeight="1" x14ac:dyDescent="0.2">
      <c r="A8" s="257" t="s">
        <v>392</v>
      </c>
      <c r="B8" s="258">
        <f>B6*42.8/100</f>
        <v>0</v>
      </c>
      <c r="C8" s="258">
        <f t="shared" ref="C8:O8" si="5">C6*42.8/100</f>
        <v>0</v>
      </c>
      <c r="D8" s="258">
        <f t="shared" si="5"/>
        <v>0</v>
      </c>
      <c r="E8" s="258">
        <f t="shared" si="5"/>
        <v>0</v>
      </c>
      <c r="F8" s="258">
        <f t="shared" si="5"/>
        <v>0</v>
      </c>
      <c r="G8" s="258">
        <f t="shared" si="5"/>
        <v>0</v>
      </c>
      <c r="H8" s="258">
        <f t="shared" si="5"/>
        <v>0</v>
      </c>
      <c r="I8" s="258">
        <f t="shared" si="5"/>
        <v>0</v>
      </c>
      <c r="J8" s="258">
        <f t="shared" si="5"/>
        <v>0</v>
      </c>
      <c r="K8" s="258">
        <f t="shared" si="5"/>
        <v>0</v>
      </c>
      <c r="L8" s="258">
        <f t="shared" si="5"/>
        <v>0</v>
      </c>
      <c r="M8" s="258">
        <f t="shared" si="5"/>
        <v>0</v>
      </c>
      <c r="N8" s="258">
        <f t="shared" si="5"/>
        <v>0</v>
      </c>
      <c r="O8" s="258">
        <f t="shared" si="5"/>
        <v>0</v>
      </c>
      <c r="P8" s="259">
        <f t="shared" si="0"/>
        <v>0</v>
      </c>
    </row>
    <row r="9" spans="1:16" s="256" customFormat="1" ht="15.95" customHeight="1" x14ac:dyDescent="0.2">
      <c r="A9" s="257" t="s">
        <v>393</v>
      </c>
      <c r="B9" s="258">
        <f>C77</f>
        <v>0</v>
      </c>
      <c r="C9" s="258">
        <f>C78</f>
        <v>0</v>
      </c>
      <c r="D9" s="258">
        <f>C79</f>
        <v>0</v>
      </c>
      <c r="E9" s="258">
        <f>C80</f>
        <v>0</v>
      </c>
      <c r="F9" s="258">
        <f>C81</f>
        <v>0</v>
      </c>
      <c r="G9" s="258">
        <f>C82</f>
        <v>0</v>
      </c>
      <c r="H9" s="258">
        <f>C83</f>
        <v>0</v>
      </c>
      <c r="I9" s="258">
        <f>C84</f>
        <v>0</v>
      </c>
      <c r="J9" s="258">
        <f>C85</f>
        <v>0</v>
      </c>
      <c r="K9" s="258">
        <f>C86</f>
        <v>0</v>
      </c>
      <c r="L9" s="258">
        <f>C87</f>
        <v>0</v>
      </c>
      <c r="M9" s="258">
        <f>C88</f>
        <v>0</v>
      </c>
      <c r="N9" s="258">
        <f>C89</f>
        <v>0</v>
      </c>
      <c r="O9" s="258">
        <f>C90</f>
        <v>0</v>
      </c>
      <c r="P9" s="259">
        <f t="shared" si="0"/>
        <v>0</v>
      </c>
    </row>
    <row r="10" spans="1:16" s="256" customFormat="1" ht="15.95" customHeight="1" x14ac:dyDescent="0.2">
      <c r="A10" s="257" t="s">
        <v>394</v>
      </c>
      <c r="B10" s="258">
        <f>D77</f>
        <v>0</v>
      </c>
      <c r="C10" s="258">
        <f>D78</f>
        <v>0</v>
      </c>
      <c r="D10" s="258">
        <f>D79</f>
        <v>0</v>
      </c>
      <c r="E10" s="258">
        <f>D80</f>
        <v>0</v>
      </c>
      <c r="F10" s="258">
        <f>D81</f>
        <v>0</v>
      </c>
      <c r="G10" s="258">
        <f>D82</f>
        <v>0</v>
      </c>
      <c r="H10" s="258">
        <f>D83</f>
        <v>0</v>
      </c>
      <c r="I10" s="258">
        <f>D84</f>
        <v>0</v>
      </c>
      <c r="J10" s="258">
        <f>D85</f>
        <v>0</v>
      </c>
      <c r="K10" s="258">
        <f>D86</f>
        <v>0</v>
      </c>
      <c r="L10" s="258">
        <f>D87</f>
        <v>0</v>
      </c>
      <c r="M10" s="258">
        <f>D88</f>
        <v>0</v>
      </c>
      <c r="N10" s="258">
        <f>D89</f>
        <v>0</v>
      </c>
      <c r="O10" s="258">
        <f>D90</f>
        <v>0</v>
      </c>
      <c r="P10" s="259">
        <f t="shared" si="0"/>
        <v>0</v>
      </c>
    </row>
    <row r="11" spans="1:16" s="256" customFormat="1" ht="15.95" customHeight="1" x14ac:dyDescent="0.2">
      <c r="A11" s="257" t="s">
        <v>395</v>
      </c>
      <c r="B11" s="258"/>
      <c r="C11" s="258">
        <f>J78</f>
        <v>0</v>
      </c>
      <c r="D11" s="258">
        <f>J79</f>
        <v>0</v>
      </c>
      <c r="E11" s="258">
        <f>J80</f>
        <v>0</v>
      </c>
      <c r="F11" s="258">
        <f>J81</f>
        <v>0</v>
      </c>
      <c r="G11" s="258">
        <f>J82</f>
        <v>0</v>
      </c>
      <c r="H11" s="258">
        <f>J83</f>
        <v>0</v>
      </c>
      <c r="I11" s="258"/>
      <c r="J11" s="258"/>
      <c r="K11" s="258"/>
      <c r="L11" s="258"/>
      <c r="M11" s="258"/>
      <c r="N11" s="258"/>
      <c r="O11" s="258"/>
      <c r="P11" s="259">
        <f t="shared" si="0"/>
        <v>0</v>
      </c>
    </row>
    <row r="12" spans="1:16" s="256" customFormat="1" ht="15.95" customHeight="1" x14ac:dyDescent="0.2">
      <c r="A12" s="257" t="s">
        <v>396</v>
      </c>
      <c r="B12" s="258">
        <f>E77</f>
        <v>0</v>
      </c>
      <c r="C12" s="258">
        <f>E78</f>
        <v>0</v>
      </c>
      <c r="D12" s="258">
        <f>E79</f>
        <v>0</v>
      </c>
      <c r="E12" s="258">
        <f>E80</f>
        <v>0</v>
      </c>
      <c r="F12" s="258">
        <f>E81</f>
        <v>0</v>
      </c>
      <c r="G12" s="258">
        <f>E82</f>
        <v>0</v>
      </c>
      <c r="H12" s="258">
        <f>E83</f>
        <v>0</v>
      </c>
      <c r="I12" s="258">
        <f>E84</f>
        <v>0</v>
      </c>
      <c r="J12" s="258">
        <f>E85</f>
        <v>0</v>
      </c>
      <c r="K12" s="258">
        <f>E86</f>
        <v>0</v>
      </c>
      <c r="L12" s="258">
        <f>E87</f>
        <v>0</v>
      </c>
      <c r="M12" s="258">
        <f>E88</f>
        <v>0</v>
      </c>
      <c r="N12" s="258">
        <f>E89</f>
        <v>0</v>
      </c>
      <c r="O12" s="258">
        <f>E90</f>
        <v>0</v>
      </c>
      <c r="P12" s="259">
        <f t="shared" si="0"/>
        <v>0</v>
      </c>
    </row>
    <row r="13" spans="1:16" s="256" customFormat="1" ht="15.95" customHeight="1" x14ac:dyDescent="0.2">
      <c r="A13" s="257" t="s">
        <v>397</v>
      </c>
      <c r="B13" s="258">
        <f>F77</f>
        <v>0</v>
      </c>
      <c r="C13" s="258">
        <f>F78</f>
        <v>0</v>
      </c>
      <c r="D13" s="258">
        <f>F79</f>
        <v>0</v>
      </c>
      <c r="E13" s="258">
        <f>F80</f>
        <v>0</v>
      </c>
      <c r="F13" s="258">
        <f>F81</f>
        <v>0</v>
      </c>
      <c r="G13" s="258">
        <f>F82</f>
        <v>0</v>
      </c>
      <c r="H13" s="258">
        <f>F83</f>
        <v>0</v>
      </c>
      <c r="I13" s="258">
        <f>F84</f>
        <v>0</v>
      </c>
      <c r="J13" s="258">
        <f>F85</f>
        <v>0</v>
      </c>
      <c r="K13" s="258">
        <f>F86</f>
        <v>0</v>
      </c>
      <c r="L13" s="258">
        <f>F87</f>
        <v>0</v>
      </c>
      <c r="M13" s="258">
        <f>F88</f>
        <v>0</v>
      </c>
      <c r="N13" s="258">
        <f>F89</f>
        <v>0</v>
      </c>
      <c r="O13" s="258">
        <f>F90</f>
        <v>0</v>
      </c>
      <c r="P13" s="259">
        <f t="shared" si="0"/>
        <v>0</v>
      </c>
    </row>
    <row r="14" spans="1:16" s="256" customFormat="1" ht="15.95" customHeight="1" x14ac:dyDescent="0.2">
      <c r="A14" s="257" t="s">
        <v>398</v>
      </c>
      <c r="B14" s="258">
        <f>G77</f>
        <v>0</v>
      </c>
      <c r="C14" s="258">
        <f>G78</f>
        <v>0</v>
      </c>
      <c r="D14" s="258">
        <f>G79</f>
        <v>0</v>
      </c>
      <c r="E14" s="258">
        <f>G80</f>
        <v>0</v>
      </c>
      <c r="F14" s="258">
        <f>G81</f>
        <v>0</v>
      </c>
      <c r="G14" s="258">
        <f>G82</f>
        <v>0</v>
      </c>
      <c r="H14" s="258">
        <f>G83</f>
        <v>0</v>
      </c>
      <c r="I14" s="258">
        <f>G84</f>
        <v>0</v>
      </c>
      <c r="J14" s="258">
        <f>G85</f>
        <v>0</v>
      </c>
      <c r="K14" s="258">
        <f>G86</f>
        <v>0</v>
      </c>
      <c r="L14" s="258">
        <f>G87</f>
        <v>0</v>
      </c>
      <c r="M14" s="258">
        <f>G88</f>
        <v>0</v>
      </c>
      <c r="N14" s="258">
        <f>G89</f>
        <v>0</v>
      </c>
      <c r="O14" s="258">
        <f>G90</f>
        <v>0</v>
      </c>
      <c r="P14" s="259">
        <f t="shared" ref="P14:P21" si="6">SUM(B14:O14)</f>
        <v>0</v>
      </c>
    </row>
    <row r="15" spans="1:16" s="256" customFormat="1" ht="15.95" customHeight="1" x14ac:dyDescent="0.2">
      <c r="A15" s="257" t="s">
        <v>399</v>
      </c>
      <c r="B15" s="258">
        <f>H77</f>
        <v>0</v>
      </c>
      <c r="C15" s="258">
        <f>H78</f>
        <v>0</v>
      </c>
      <c r="D15" s="258">
        <f>H79</f>
        <v>0</v>
      </c>
      <c r="E15" s="258">
        <f>H80</f>
        <v>0</v>
      </c>
      <c r="F15" s="258">
        <f>H81</f>
        <v>0</v>
      </c>
      <c r="G15" s="258">
        <f>H82</f>
        <v>0</v>
      </c>
      <c r="H15" s="258">
        <f>H83</f>
        <v>0</v>
      </c>
      <c r="I15" s="258">
        <f>H84</f>
        <v>0</v>
      </c>
      <c r="J15" s="258">
        <f>H85</f>
        <v>0</v>
      </c>
      <c r="K15" s="258">
        <f>H86</f>
        <v>0</v>
      </c>
      <c r="L15" s="258">
        <f>H87</f>
        <v>0</v>
      </c>
      <c r="M15" s="258">
        <f>H88</f>
        <v>0</v>
      </c>
      <c r="N15" s="258">
        <f>H89</f>
        <v>0</v>
      </c>
      <c r="O15" s="258">
        <f>H90</f>
        <v>0</v>
      </c>
      <c r="P15" s="259">
        <f t="shared" si="6"/>
        <v>0</v>
      </c>
    </row>
    <row r="16" spans="1:16" s="256" customFormat="1" ht="15.95" customHeight="1" x14ac:dyDescent="0.2">
      <c r="A16" s="257" t="s">
        <v>400</v>
      </c>
      <c r="B16" s="258">
        <f>K77</f>
        <v>0</v>
      </c>
      <c r="C16" s="258">
        <f>K78</f>
        <v>0</v>
      </c>
      <c r="D16" s="258">
        <f>K79</f>
        <v>0</v>
      </c>
      <c r="E16" s="258">
        <f>K80</f>
        <v>0</v>
      </c>
      <c r="F16" s="258">
        <f>K81</f>
        <v>0</v>
      </c>
      <c r="G16" s="258">
        <f>K82</f>
        <v>0</v>
      </c>
      <c r="H16" s="258">
        <f>K83</f>
        <v>0</v>
      </c>
      <c r="I16" s="258">
        <f>K84</f>
        <v>0</v>
      </c>
      <c r="J16" s="258">
        <f>K85</f>
        <v>0</v>
      </c>
      <c r="K16" s="258">
        <f>K86</f>
        <v>0</v>
      </c>
      <c r="L16" s="258">
        <f>K87</f>
        <v>0</v>
      </c>
      <c r="M16" s="258">
        <f>K88</f>
        <v>0</v>
      </c>
      <c r="N16" s="258">
        <f>K89</f>
        <v>0</v>
      </c>
      <c r="O16" s="258">
        <f>K90</f>
        <v>0</v>
      </c>
      <c r="P16" s="259">
        <f t="shared" si="6"/>
        <v>0</v>
      </c>
    </row>
    <row r="17" spans="1:16" s="256" customFormat="1" ht="15.95" customHeight="1" x14ac:dyDescent="0.2">
      <c r="A17" s="257" t="s">
        <v>401</v>
      </c>
      <c r="B17" s="258">
        <f>L77</f>
        <v>0</v>
      </c>
      <c r="C17" s="258">
        <f>L78</f>
        <v>0</v>
      </c>
      <c r="D17" s="258">
        <f>L79</f>
        <v>0</v>
      </c>
      <c r="E17" s="258">
        <f>L80</f>
        <v>0</v>
      </c>
      <c r="F17" s="258">
        <f>L81</f>
        <v>0</v>
      </c>
      <c r="G17" s="258">
        <f>L82</f>
        <v>0</v>
      </c>
      <c r="H17" s="258">
        <f>L83</f>
        <v>0</v>
      </c>
      <c r="I17" s="258">
        <f>L84</f>
        <v>0</v>
      </c>
      <c r="J17" s="258">
        <f>L85</f>
        <v>0</v>
      </c>
      <c r="K17" s="258">
        <f>L86</f>
        <v>0</v>
      </c>
      <c r="L17" s="258">
        <f>L87</f>
        <v>0</v>
      </c>
      <c r="M17" s="258">
        <f>L88</f>
        <v>0</v>
      </c>
      <c r="N17" s="258">
        <f>L89</f>
        <v>0</v>
      </c>
      <c r="O17" s="258">
        <f>L90</f>
        <v>0</v>
      </c>
      <c r="P17" s="259">
        <f t="shared" si="6"/>
        <v>0</v>
      </c>
    </row>
    <row r="18" spans="1:16" s="256" customFormat="1" ht="15.95" customHeight="1" x14ac:dyDescent="0.2">
      <c r="A18" s="257" t="s">
        <v>402</v>
      </c>
      <c r="B18" s="258">
        <f>M77</f>
        <v>0</v>
      </c>
      <c r="C18" s="258">
        <f>M78</f>
        <v>0</v>
      </c>
      <c r="D18" s="258">
        <f>M79</f>
        <v>0</v>
      </c>
      <c r="E18" s="258">
        <f>M80</f>
        <v>0</v>
      </c>
      <c r="F18" s="258">
        <f>M81</f>
        <v>0</v>
      </c>
      <c r="G18" s="258">
        <f>M82</f>
        <v>0</v>
      </c>
      <c r="H18" s="258">
        <f>M83</f>
        <v>0</v>
      </c>
      <c r="I18" s="258">
        <f>M84</f>
        <v>0</v>
      </c>
      <c r="J18" s="258">
        <f>M85</f>
        <v>0</v>
      </c>
      <c r="K18" s="258">
        <f>M86</f>
        <v>0</v>
      </c>
      <c r="L18" s="258">
        <f>M87</f>
        <v>0</v>
      </c>
      <c r="M18" s="258">
        <f>M88</f>
        <v>0</v>
      </c>
      <c r="N18" s="258">
        <f>M89</f>
        <v>0</v>
      </c>
      <c r="O18" s="258">
        <f>M90</f>
        <v>0</v>
      </c>
      <c r="P18" s="259">
        <f t="shared" si="6"/>
        <v>0</v>
      </c>
    </row>
    <row r="19" spans="1:16" s="256" customFormat="1" ht="15.95" customHeight="1" x14ac:dyDescent="0.2">
      <c r="A19" s="257" t="s">
        <v>403</v>
      </c>
      <c r="B19" s="258">
        <f>N77</f>
        <v>0</v>
      </c>
      <c r="C19" s="258">
        <f>N78</f>
        <v>0</v>
      </c>
      <c r="D19" s="258">
        <f>N79</f>
        <v>0</v>
      </c>
      <c r="E19" s="258">
        <f>N80</f>
        <v>0</v>
      </c>
      <c r="F19" s="258">
        <f>N81</f>
        <v>0</v>
      </c>
      <c r="G19" s="258">
        <f>N82</f>
        <v>0</v>
      </c>
      <c r="H19" s="258">
        <f>N83</f>
        <v>0</v>
      </c>
      <c r="I19" s="258">
        <f>N84</f>
        <v>0</v>
      </c>
      <c r="J19" s="258">
        <f>N85</f>
        <v>0</v>
      </c>
      <c r="K19" s="258">
        <f>N86</f>
        <v>0</v>
      </c>
      <c r="L19" s="258">
        <f>N87</f>
        <v>0</v>
      </c>
      <c r="M19" s="258">
        <f>N88</f>
        <v>0</v>
      </c>
      <c r="N19" s="258">
        <f>N89</f>
        <v>0</v>
      </c>
      <c r="O19" s="258">
        <f>N90</f>
        <v>0</v>
      </c>
      <c r="P19" s="259">
        <f t="shared" si="6"/>
        <v>0</v>
      </c>
    </row>
    <row r="20" spans="1:16" s="256" customFormat="1" ht="15.95" customHeight="1" x14ac:dyDescent="0.2">
      <c r="A20" s="257" t="s">
        <v>404</v>
      </c>
      <c r="B20" s="258">
        <f>O77</f>
        <v>0</v>
      </c>
      <c r="C20" s="258">
        <f>O78</f>
        <v>0</v>
      </c>
      <c r="D20" s="258">
        <f>O79</f>
        <v>0</v>
      </c>
      <c r="E20" s="258">
        <f>O80</f>
        <v>0</v>
      </c>
      <c r="F20" s="258">
        <f>O81</f>
        <v>0</v>
      </c>
      <c r="G20" s="258">
        <f>O82</f>
        <v>0</v>
      </c>
      <c r="H20" s="258">
        <f>O83</f>
        <v>0</v>
      </c>
      <c r="I20" s="258">
        <f>O84</f>
        <v>0</v>
      </c>
      <c r="J20" s="258">
        <f>O85</f>
        <v>0</v>
      </c>
      <c r="K20" s="258">
        <f>O86</f>
        <v>0</v>
      </c>
      <c r="L20" s="258">
        <f>O87</f>
        <v>0</v>
      </c>
      <c r="M20" s="258">
        <f>O88</f>
        <v>0</v>
      </c>
      <c r="N20" s="258">
        <f>O89</f>
        <v>0</v>
      </c>
      <c r="O20" s="258">
        <f>O90</f>
        <v>0</v>
      </c>
      <c r="P20" s="259">
        <f t="shared" si="6"/>
        <v>0</v>
      </c>
    </row>
    <row r="21" spans="1:16" s="256" customFormat="1" ht="15.95" customHeight="1" x14ac:dyDescent="0.2">
      <c r="A21" s="257" t="s">
        <v>405</v>
      </c>
      <c r="B21" s="258">
        <f>P77</f>
        <v>0</v>
      </c>
      <c r="C21" s="258">
        <f>P78</f>
        <v>0</v>
      </c>
      <c r="D21" s="258">
        <f>P79</f>
        <v>0</v>
      </c>
      <c r="E21" s="258">
        <f>P80</f>
        <v>0</v>
      </c>
      <c r="F21" s="258">
        <f>P81</f>
        <v>0</v>
      </c>
      <c r="G21" s="258">
        <f>P82</f>
        <v>0</v>
      </c>
      <c r="H21" s="258">
        <f>P83</f>
        <v>0</v>
      </c>
      <c r="I21" s="258">
        <f>P84</f>
        <v>0</v>
      </c>
      <c r="J21" s="258">
        <f>P85</f>
        <v>0</v>
      </c>
      <c r="K21" s="258">
        <f>P86</f>
        <v>0</v>
      </c>
      <c r="L21" s="258">
        <f>P87</f>
        <v>0</v>
      </c>
      <c r="M21" s="258">
        <f>P88</f>
        <v>0</v>
      </c>
      <c r="N21" s="258">
        <f>P89</f>
        <v>0</v>
      </c>
      <c r="O21" s="258">
        <f>P90</f>
        <v>0</v>
      </c>
      <c r="P21" s="259">
        <f t="shared" si="6"/>
        <v>0</v>
      </c>
    </row>
    <row r="22" spans="1:16" s="256" customFormat="1" ht="15.95" customHeight="1" x14ac:dyDescent="0.2">
      <c r="A22" s="257" t="s">
        <v>406</v>
      </c>
      <c r="B22" s="258">
        <f>I77</f>
        <v>0</v>
      </c>
      <c r="C22" s="258">
        <f>I78</f>
        <v>0</v>
      </c>
      <c r="D22" s="258">
        <f>I79</f>
        <v>0</v>
      </c>
      <c r="E22" s="258">
        <f>I80</f>
        <v>0</v>
      </c>
      <c r="F22" s="258">
        <f>I81</f>
        <v>0</v>
      </c>
      <c r="G22" s="258">
        <f>I82</f>
        <v>0</v>
      </c>
      <c r="H22" s="258">
        <f>I83</f>
        <v>0</v>
      </c>
      <c r="I22" s="258">
        <f>I84</f>
        <v>0</v>
      </c>
      <c r="J22" s="258">
        <f>I85</f>
        <v>0</v>
      </c>
      <c r="K22" s="258">
        <f>I86</f>
        <v>0</v>
      </c>
      <c r="L22" s="258">
        <f>I87</f>
        <v>0</v>
      </c>
      <c r="M22" s="258">
        <f>I88</f>
        <v>0</v>
      </c>
      <c r="N22" s="258">
        <f>I89</f>
        <v>0</v>
      </c>
      <c r="O22" s="258">
        <f>I90</f>
        <v>0</v>
      </c>
      <c r="P22" s="259">
        <f>SUM(B22:O22)</f>
        <v>0</v>
      </c>
    </row>
    <row r="23" spans="1:16" s="256" customFormat="1" ht="15.95" customHeight="1" x14ac:dyDescent="0.2">
      <c r="A23" s="257"/>
      <c r="B23" s="258" t="s">
        <v>5</v>
      </c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8"/>
      <c r="P23" s="259"/>
    </row>
    <row r="24" spans="1:16" s="256" customFormat="1" ht="15.95" customHeight="1" x14ac:dyDescent="0.2">
      <c r="A24" s="257" t="s">
        <v>407</v>
      </c>
      <c r="B24" s="258">
        <f t="shared" ref="B24:P24" si="7">SUM(B3:B23)</f>
        <v>0</v>
      </c>
      <c r="C24" s="258">
        <f t="shared" si="7"/>
        <v>0</v>
      </c>
      <c r="D24" s="258">
        <f>SUM(D3:D23)+G24</f>
        <v>0</v>
      </c>
      <c r="E24" s="258">
        <f t="shared" si="7"/>
        <v>0</v>
      </c>
      <c r="F24" s="258">
        <f t="shared" si="7"/>
        <v>0</v>
      </c>
      <c r="G24" s="258">
        <f t="shared" si="7"/>
        <v>0</v>
      </c>
      <c r="H24" s="258">
        <f t="shared" si="7"/>
        <v>0</v>
      </c>
      <c r="I24" s="258">
        <f t="shared" si="7"/>
        <v>0</v>
      </c>
      <c r="J24" s="258">
        <f t="shared" si="7"/>
        <v>0</v>
      </c>
      <c r="K24" s="258">
        <f t="shared" si="7"/>
        <v>0</v>
      </c>
      <c r="L24" s="258">
        <f t="shared" si="7"/>
        <v>0</v>
      </c>
      <c r="M24" s="258">
        <f t="shared" si="7"/>
        <v>0</v>
      </c>
      <c r="N24" s="258">
        <f t="shared" si="7"/>
        <v>0</v>
      </c>
      <c r="O24" s="258">
        <f t="shared" si="7"/>
        <v>0</v>
      </c>
      <c r="P24" s="259">
        <f t="shared" si="7"/>
        <v>0</v>
      </c>
    </row>
    <row r="25" spans="1:16" s="256" customFormat="1" ht="15.95" customHeight="1" x14ac:dyDescent="0.2">
      <c r="A25" s="257"/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9"/>
    </row>
    <row r="26" spans="1:16" s="256" customFormat="1" ht="15.95" customHeight="1" x14ac:dyDescent="0.2">
      <c r="A26" s="257" t="s">
        <v>408</v>
      </c>
      <c r="B26" s="260">
        <f>G72</f>
        <v>0</v>
      </c>
      <c r="C26" s="260">
        <f>G57</f>
        <v>0</v>
      </c>
      <c r="D26" s="260">
        <f>G58</f>
        <v>0</v>
      </c>
      <c r="E26" s="260">
        <f>G59</f>
        <v>0</v>
      </c>
      <c r="F26" s="260">
        <f>G60</f>
        <v>0</v>
      </c>
      <c r="G26" s="260">
        <f>G61</f>
        <v>0</v>
      </c>
      <c r="H26" s="260">
        <f>L72</f>
        <v>0</v>
      </c>
      <c r="I26" s="260">
        <f>H72</f>
        <v>0</v>
      </c>
      <c r="J26" s="260">
        <f>M72</f>
        <v>0</v>
      </c>
      <c r="K26" s="260">
        <f>B72</f>
        <v>0</v>
      </c>
      <c r="L26" s="260">
        <f>C72</f>
        <v>0</v>
      </c>
      <c r="M26" s="260">
        <f>D72</f>
        <v>0</v>
      </c>
      <c r="N26" s="260">
        <f>E72</f>
        <v>0</v>
      </c>
      <c r="O26" s="260">
        <f>F72</f>
        <v>0</v>
      </c>
      <c r="P26" s="261">
        <f>B26</f>
        <v>0</v>
      </c>
    </row>
    <row r="27" spans="1:16" s="256" customFormat="1" ht="15.95" customHeight="1" x14ac:dyDescent="0.2">
      <c r="A27" s="257"/>
      <c r="B27" s="258"/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9"/>
    </row>
    <row r="28" spans="1:16" s="256" customFormat="1" ht="15.95" customHeight="1" x14ac:dyDescent="0.2">
      <c r="A28" s="287" t="s">
        <v>409</v>
      </c>
      <c r="B28" s="288" t="e">
        <f>B24/B26</f>
        <v>#DIV/0!</v>
      </c>
      <c r="C28" s="288" t="e">
        <f t="shared" ref="C28:O28" si="8">SUM(C24)/C26</f>
        <v>#DIV/0!</v>
      </c>
      <c r="D28" s="288" t="e">
        <f t="shared" si="8"/>
        <v>#DIV/0!</v>
      </c>
      <c r="E28" s="288" t="e">
        <f t="shared" si="8"/>
        <v>#DIV/0!</v>
      </c>
      <c r="F28" s="288" t="e">
        <f t="shared" si="8"/>
        <v>#DIV/0!</v>
      </c>
      <c r="G28" s="288" t="e">
        <f t="shared" si="8"/>
        <v>#DIV/0!</v>
      </c>
      <c r="H28" s="288" t="e">
        <f t="shared" si="8"/>
        <v>#DIV/0!</v>
      </c>
      <c r="I28" s="288" t="e">
        <f t="shared" si="8"/>
        <v>#DIV/0!</v>
      </c>
      <c r="J28" s="288" t="e">
        <f t="shared" si="8"/>
        <v>#DIV/0!</v>
      </c>
      <c r="K28" s="288" t="e">
        <f t="shared" si="8"/>
        <v>#DIV/0!</v>
      </c>
      <c r="L28" s="288" t="e">
        <f t="shared" si="8"/>
        <v>#DIV/0!</v>
      </c>
      <c r="M28" s="288" t="e">
        <f t="shared" si="8"/>
        <v>#DIV/0!</v>
      </c>
      <c r="N28" s="288" t="e">
        <f t="shared" si="8"/>
        <v>#DIV/0!</v>
      </c>
      <c r="O28" s="288" t="e">
        <f t="shared" si="8"/>
        <v>#DIV/0!</v>
      </c>
      <c r="P28" s="289" t="e">
        <f>SUM(B24:O24)/P26</f>
        <v>#DIV/0!</v>
      </c>
    </row>
    <row r="29" spans="1:16" s="256" customFormat="1" ht="15.95" customHeight="1" x14ac:dyDescent="0.2">
      <c r="A29" s="257"/>
      <c r="B29" s="258"/>
      <c r="C29" s="258"/>
      <c r="D29" s="258"/>
      <c r="E29" s="258"/>
      <c r="F29" s="258"/>
      <c r="G29" s="258"/>
      <c r="H29" s="258"/>
      <c r="I29" s="258"/>
      <c r="J29" s="258"/>
      <c r="K29" s="258" t="s">
        <v>5</v>
      </c>
      <c r="L29" s="258" t="s">
        <v>5</v>
      </c>
      <c r="M29" s="258"/>
      <c r="N29" s="258"/>
      <c r="O29" s="258"/>
      <c r="P29" s="259"/>
    </row>
    <row r="30" spans="1:16" s="256" customFormat="1" ht="15.95" customHeight="1" x14ac:dyDescent="0.2">
      <c r="A30" s="257"/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9"/>
    </row>
    <row r="31" spans="1:16" s="256" customFormat="1" ht="15.75" customHeight="1" x14ac:dyDescent="0.2">
      <c r="A31" s="257" t="s">
        <v>789</v>
      </c>
      <c r="B31" s="258" t="e">
        <f>B56*K28</f>
        <v>#DIV/0!</v>
      </c>
      <c r="C31" s="258" t="e">
        <f>B57*(K28)</f>
        <v>#DIV/0!</v>
      </c>
      <c r="D31" s="258" t="e">
        <f>B58*(K28)</f>
        <v>#DIV/0!</v>
      </c>
      <c r="E31" s="258" t="e">
        <f>B59*(K28)</f>
        <v>#DIV/0!</v>
      </c>
      <c r="F31" s="258" t="e">
        <f>B60*(K28)</f>
        <v>#DIV/0!</v>
      </c>
      <c r="G31" s="258" t="e">
        <f>B61*(K28)</f>
        <v>#DIV/0!</v>
      </c>
      <c r="H31" s="258" t="e">
        <f>B62*(K28)</f>
        <v>#DIV/0!</v>
      </c>
      <c r="I31" s="258" t="e">
        <f>B63*(K28)</f>
        <v>#DIV/0!</v>
      </c>
      <c r="J31" s="258" t="e">
        <f>B64*(K28)</f>
        <v>#DIV/0!</v>
      </c>
      <c r="K31" s="258">
        <f>0</f>
        <v>0</v>
      </c>
      <c r="L31" s="258" t="e">
        <f>B66*(K28)</f>
        <v>#DIV/0!</v>
      </c>
      <c r="M31" s="258" t="e">
        <f>B67*(K28)</f>
        <v>#DIV/0!</v>
      </c>
      <c r="N31" s="258" t="e">
        <f>B68*(K28)</f>
        <v>#DIV/0!</v>
      </c>
      <c r="O31" s="258" t="e">
        <f>B69*(K28)</f>
        <v>#DIV/0!</v>
      </c>
      <c r="P31" s="259" t="e">
        <f t="shared" ref="P31:P36" si="9">SUM(B31:O31)</f>
        <v>#DIV/0!</v>
      </c>
    </row>
    <row r="32" spans="1:16" s="256" customFormat="1" ht="15.95" customHeight="1" x14ac:dyDescent="0.2">
      <c r="A32" s="257" t="s">
        <v>383</v>
      </c>
      <c r="B32" s="258" t="e">
        <f>L28*C56</f>
        <v>#DIV/0!</v>
      </c>
      <c r="C32" s="258" t="e">
        <f>C57*(L28)</f>
        <v>#DIV/0!</v>
      </c>
      <c r="D32" s="258" t="e">
        <f>C58*L28</f>
        <v>#DIV/0!</v>
      </c>
      <c r="E32" s="258" t="e">
        <f>C59*(L28)</f>
        <v>#DIV/0!</v>
      </c>
      <c r="F32" s="258" t="e">
        <f>C60*(L28)</f>
        <v>#DIV/0!</v>
      </c>
      <c r="G32" s="258" t="e">
        <f>C61*(L28)</f>
        <v>#DIV/0!</v>
      </c>
      <c r="H32" s="258" t="e">
        <f>C62*(L28)</f>
        <v>#DIV/0!</v>
      </c>
      <c r="I32" s="258" t="e">
        <f>C63*(L28)</f>
        <v>#DIV/0!</v>
      </c>
      <c r="J32" s="258" t="e">
        <f>C64*(L28)</f>
        <v>#DIV/0!</v>
      </c>
      <c r="K32" s="258" t="e">
        <f>C65*L28</f>
        <v>#DIV/0!</v>
      </c>
      <c r="L32" s="258" t="e">
        <f>C66*L28</f>
        <v>#DIV/0!</v>
      </c>
      <c r="M32" s="258" t="e">
        <f>C67*(L28)</f>
        <v>#DIV/0!</v>
      </c>
      <c r="N32" s="258" t="e">
        <f>C68*(L28)</f>
        <v>#DIV/0!</v>
      </c>
      <c r="O32" s="258" t="e">
        <f>C69*(L28)</f>
        <v>#DIV/0!</v>
      </c>
      <c r="P32" s="259" t="e">
        <f t="shared" si="9"/>
        <v>#DIV/0!</v>
      </c>
    </row>
    <row r="33" spans="1:16" s="256" customFormat="1" ht="15.95" customHeight="1" x14ac:dyDescent="0.2">
      <c r="A33" s="286" t="s">
        <v>411</v>
      </c>
      <c r="B33" s="258" t="e">
        <f>M28*D56</f>
        <v>#DIV/0!</v>
      </c>
      <c r="C33" s="258" t="e">
        <f>D57*(M28)</f>
        <v>#DIV/0!</v>
      </c>
      <c r="D33" s="258" t="e">
        <f>D58*(M28)</f>
        <v>#DIV/0!</v>
      </c>
      <c r="E33" s="258" t="e">
        <f>D59*(M28)</f>
        <v>#DIV/0!</v>
      </c>
      <c r="F33" s="258" t="e">
        <f>D60*(M28)</f>
        <v>#DIV/0!</v>
      </c>
      <c r="G33" s="258" t="e">
        <f>D61*(M28)</f>
        <v>#DIV/0!</v>
      </c>
      <c r="H33" s="258" t="e">
        <f>D62*(M28)</f>
        <v>#DIV/0!</v>
      </c>
      <c r="I33" s="258" t="e">
        <f>D63*(M28)</f>
        <v>#DIV/0!</v>
      </c>
      <c r="J33" s="258" t="e">
        <f>D64*(M28)</f>
        <v>#DIV/0!</v>
      </c>
      <c r="K33" s="258" t="e">
        <f>D65*(M28)</f>
        <v>#DIV/0!</v>
      </c>
      <c r="L33" s="258" t="e">
        <f>D66*(M28)</f>
        <v>#DIV/0!</v>
      </c>
      <c r="M33" s="258" t="e">
        <f>D67*(M28)</f>
        <v>#DIV/0!</v>
      </c>
      <c r="N33" s="258" t="e">
        <f>D68*(M28+M46)</f>
        <v>#DIV/0!</v>
      </c>
      <c r="O33" s="258" t="e">
        <f>D69*(M28+M46)</f>
        <v>#DIV/0!</v>
      </c>
      <c r="P33" s="259" t="e">
        <f t="shared" si="9"/>
        <v>#DIV/0!</v>
      </c>
    </row>
    <row r="34" spans="1:16" s="256" customFormat="1" ht="15.95" customHeight="1" x14ac:dyDescent="0.2">
      <c r="A34" s="257" t="s">
        <v>386</v>
      </c>
      <c r="B34" s="258" t="e">
        <f>F56*O28</f>
        <v>#DIV/0!</v>
      </c>
      <c r="C34" s="258" t="e">
        <f>F57*O28</f>
        <v>#DIV/0!</v>
      </c>
      <c r="D34" s="258" t="e">
        <f>F58*O28</f>
        <v>#DIV/0!</v>
      </c>
      <c r="E34" s="258" t="e">
        <f>F59*O28</f>
        <v>#DIV/0!</v>
      </c>
      <c r="F34" s="258" t="e">
        <f>F60*O28</f>
        <v>#DIV/0!</v>
      </c>
      <c r="G34" s="258" t="e">
        <f>F61*O28</f>
        <v>#DIV/0!</v>
      </c>
      <c r="H34" s="258" t="e">
        <f>F62*O28</f>
        <v>#DIV/0!</v>
      </c>
      <c r="I34" s="258" t="e">
        <f>F63*O28</f>
        <v>#DIV/0!</v>
      </c>
      <c r="J34" s="258" t="e">
        <f>F64*O28</f>
        <v>#DIV/0!</v>
      </c>
      <c r="K34" s="258" t="e">
        <f>F65*O28</f>
        <v>#DIV/0!</v>
      </c>
      <c r="L34" s="258" t="e">
        <f>F66*O28</f>
        <v>#DIV/0!</v>
      </c>
      <c r="M34" s="258" t="e">
        <f>F67*O28</f>
        <v>#DIV/0!</v>
      </c>
      <c r="N34" s="258" t="e">
        <f>F68*O28</f>
        <v>#DIV/0!</v>
      </c>
      <c r="O34" s="258" t="e">
        <f>F69*O28</f>
        <v>#DIV/0!</v>
      </c>
      <c r="P34" s="259" t="e">
        <f t="shared" si="9"/>
        <v>#DIV/0!</v>
      </c>
    </row>
    <row r="35" spans="1:16" s="256" customFormat="1" ht="15.95" customHeight="1" x14ac:dyDescent="0.2">
      <c r="A35" s="257" t="s">
        <v>412</v>
      </c>
      <c r="B35" s="258">
        <f>0</f>
        <v>0</v>
      </c>
      <c r="C35" s="258" t="e">
        <f>B49*C44</f>
        <v>#DIV/0!</v>
      </c>
      <c r="D35" s="258" t="e">
        <f>B49*D44</f>
        <v>#DIV/0!</v>
      </c>
      <c r="E35" s="258" t="e">
        <f>B49*E44</f>
        <v>#DIV/0!</v>
      </c>
      <c r="F35" s="258" t="e">
        <f>B49*F44</f>
        <v>#DIV/0!</v>
      </c>
      <c r="G35" s="258" t="e">
        <f>B49*G44</f>
        <v>#DIV/0!</v>
      </c>
      <c r="H35" s="258">
        <f>0</f>
        <v>0</v>
      </c>
      <c r="I35" s="258" t="e">
        <f>B49*I44</f>
        <v>#DIV/0!</v>
      </c>
      <c r="J35" s="258">
        <f>0</f>
        <v>0</v>
      </c>
      <c r="K35" s="258">
        <f>0</f>
        <v>0</v>
      </c>
      <c r="L35" s="258">
        <f>0</f>
        <v>0</v>
      </c>
      <c r="M35" s="258">
        <f>0</f>
        <v>0</v>
      </c>
      <c r="N35" s="258">
        <f>0</f>
        <v>0</v>
      </c>
      <c r="O35" s="258">
        <f>0</f>
        <v>0</v>
      </c>
      <c r="P35" s="259" t="e">
        <f>SUM(B35:O35)-I35-G35</f>
        <v>#DIV/0!</v>
      </c>
    </row>
    <row r="36" spans="1:16" s="256" customFormat="1" ht="15.95" customHeight="1" x14ac:dyDescent="0.2">
      <c r="A36" s="257" t="s">
        <v>413</v>
      </c>
      <c r="B36" s="258">
        <f>0</f>
        <v>0</v>
      </c>
      <c r="C36" s="258" t="e">
        <f>M57*J28</f>
        <v>#DIV/0!</v>
      </c>
      <c r="D36" s="258" t="e">
        <f>M58*J28</f>
        <v>#DIV/0!</v>
      </c>
      <c r="E36" s="258" t="e">
        <f>M59*J28</f>
        <v>#DIV/0!</v>
      </c>
      <c r="F36" s="258" t="e">
        <f>M60*J28</f>
        <v>#DIV/0!</v>
      </c>
      <c r="G36" s="258" t="e">
        <f>M61*J28</f>
        <v>#DIV/0!</v>
      </c>
      <c r="H36" s="258" t="e">
        <f>M62*J28</f>
        <v>#DIV/0!</v>
      </c>
      <c r="I36" s="258" t="e">
        <f>M63*J28</f>
        <v>#DIV/0!</v>
      </c>
      <c r="J36" s="258">
        <f>0</f>
        <v>0</v>
      </c>
      <c r="K36" s="258">
        <f>0</f>
        <v>0</v>
      </c>
      <c r="L36" s="258">
        <f>0</f>
        <v>0</v>
      </c>
      <c r="M36" s="258">
        <f>0</f>
        <v>0</v>
      </c>
      <c r="N36" s="258">
        <f>0</f>
        <v>0</v>
      </c>
      <c r="O36" s="258">
        <f>0</f>
        <v>0</v>
      </c>
      <c r="P36" s="259" t="e">
        <f t="shared" si="9"/>
        <v>#DIV/0!</v>
      </c>
    </row>
    <row r="37" spans="1:16" s="256" customFormat="1" ht="15.95" customHeight="1" x14ac:dyDescent="0.2">
      <c r="A37" s="257"/>
      <c r="B37" s="258"/>
      <c r="C37" s="258"/>
      <c r="D37" s="258"/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9"/>
    </row>
    <row r="38" spans="1:16" s="256" customFormat="1" ht="15.95" customHeight="1" x14ac:dyDescent="0.2">
      <c r="A38" s="257"/>
      <c r="B38" s="258"/>
      <c r="C38" s="258"/>
      <c r="D38" s="258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9"/>
    </row>
    <row r="39" spans="1:16" s="256" customFormat="1" ht="15.95" customHeight="1" x14ac:dyDescent="0.2">
      <c r="A39" s="257"/>
      <c r="B39" s="258" t="s">
        <v>5</v>
      </c>
      <c r="C39" s="258" t="s">
        <v>5</v>
      </c>
      <c r="D39" s="258" t="s">
        <v>5</v>
      </c>
      <c r="E39" s="258" t="s">
        <v>5</v>
      </c>
      <c r="F39" s="258" t="s">
        <v>5</v>
      </c>
      <c r="G39" s="258" t="s">
        <v>5</v>
      </c>
      <c r="H39" s="258" t="s">
        <v>5</v>
      </c>
      <c r="I39" s="258" t="s">
        <v>5</v>
      </c>
      <c r="J39" s="258" t="s">
        <v>5</v>
      </c>
      <c r="K39" s="258" t="s">
        <v>5</v>
      </c>
      <c r="L39" s="258"/>
      <c r="M39" s="258" t="s">
        <v>5</v>
      </c>
      <c r="N39" s="258" t="s">
        <v>5</v>
      </c>
      <c r="O39" s="258" t="s">
        <v>5</v>
      </c>
      <c r="P39" s="259" t="s">
        <v>5</v>
      </c>
    </row>
    <row r="40" spans="1:16" s="256" customFormat="1" ht="15.95" customHeight="1" x14ac:dyDescent="0.2">
      <c r="A40" s="257" t="s">
        <v>414</v>
      </c>
      <c r="B40" s="258" t="e">
        <f t="shared" ref="B40:P40" si="10">SUM(B30:B39)</f>
        <v>#DIV/0!</v>
      </c>
      <c r="C40" s="258" t="e">
        <f t="shared" si="10"/>
        <v>#DIV/0!</v>
      </c>
      <c r="D40" s="258" t="e">
        <f>SUM(D30:D39)+G40</f>
        <v>#DIV/0!</v>
      </c>
      <c r="E40" s="258" t="e">
        <f t="shared" si="10"/>
        <v>#DIV/0!</v>
      </c>
      <c r="F40" s="258" t="e">
        <f t="shared" si="10"/>
        <v>#DIV/0!</v>
      </c>
      <c r="G40" s="258" t="e">
        <f t="shared" si="10"/>
        <v>#DIV/0!</v>
      </c>
      <c r="H40" s="258" t="e">
        <f t="shared" si="10"/>
        <v>#DIV/0!</v>
      </c>
      <c r="I40" s="258" t="e">
        <f t="shared" si="10"/>
        <v>#DIV/0!</v>
      </c>
      <c r="J40" s="258" t="e">
        <f t="shared" si="10"/>
        <v>#DIV/0!</v>
      </c>
      <c r="K40" s="258" t="e">
        <f t="shared" si="10"/>
        <v>#DIV/0!</v>
      </c>
      <c r="L40" s="258" t="e">
        <f t="shared" si="10"/>
        <v>#DIV/0!</v>
      </c>
      <c r="M40" s="258" t="e">
        <f t="shared" si="10"/>
        <v>#DIV/0!</v>
      </c>
      <c r="N40" s="258" t="e">
        <f t="shared" si="10"/>
        <v>#DIV/0!</v>
      </c>
      <c r="O40" s="258" t="e">
        <f t="shared" si="10"/>
        <v>#DIV/0!</v>
      </c>
      <c r="P40" s="259" t="e">
        <f t="shared" si="10"/>
        <v>#DIV/0!</v>
      </c>
    </row>
    <row r="41" spans="1:16" s="256" customFormat="1" ht="15.95" customHeight="1" x14ac:dyDescent="0.2">
      <c r="A41" s="257"/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9"/>
    </row>
    <row r="42" spans="1:16" s="256" customFormat="1" ht="15.95" customHeight="1" x14ac:dyDescent="0.2">
      <c r="A42" s="257" t="s">
        <v>415</v>
      </c>
      <c r="B42" s="258" t="e">
        <f t="shared" ref="B42:P42" si="11">SUM(B24+B40)</f>
        <v>#DIV/0!</v>
      </c>
      <c r="C42" s="258" t="e">
        <f t="shared" si="11"/>
        <v>#DIV/0!</v>
      </c>
      <c r="D42" s="258" t="e">
        <f>SUM(D24+D40)+G42</f>
        <v>#DIV/0!</v>
      </c>
      <c r="E42" s="258" t="e">
        <f t="shared" si="11"/>
        <v>#DIV/0!</v>
      </c>
      <c r="F42" s="258" t="e">
        <f t="shared" si="11"/>
        <v>#DIV/0!</v>
      </c>
      <c r="G42" s="258" t="e">
        <f t="shared" si="11"/>
        <v>#DIV/0!</v>
      </c>
      <c r="H42" s="258" t="e">
        <f t="shared" si="11"/>
        <v>#DIV/0!</v>
      </c>
      <c r="I42" s="258" t="e">
        <f t="shared" si="11"/>
        <v>#DIV/0!</v>
      </c>
      <c r="J42" s="258" t="e">
        <f t="shared" si="11"/>
        <v>#DIV/0!</v>
      </c>
      <c r="K42" s="258" t="e">
        <f t="shared" si="11"/>
        <v>#DIV/0!</v>
      </c>
      <c r="L42" s="258" t="e">
        <f t="shared" si="11"/>
        <v>#DIV/0!</v>
      </c>
      <c r="M42" s="258" t="e">
        <f t="shared" si="11"/>
        <v>#DIV/0!</v>
      </c>
      <c r="N42" s="258" t="e">
        <f t="shared" si="11"/>
        <v>#DIV/0!</v>
      </c>
      <c r="O42" s="258" t="e">
        <f t="shared" si="11"/>
        <v>#DIV/0!</v>
      </c>
      <c r="P42" s="259" t="e">
        <f t="shared" si="11"/>
        <v>#DIV/0!</v>
      </c>
    </row>
    <row r="43" spans="1:16" s="256" customFormat="1" ht="15.95" customHeight="1" x14ac:dyDescent="0.2">
      <c r="A43" s="257"/>
      <c r="B43" s="258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9"/>
    </row>
    <row r="44" spans="1:16" s="256" customFormat="1" ht="15.95" customHeight="1" x14ac:dyDescent="0.2">
      <c r="A44" s="257" t="s">
        <v>408</v>
      </c>
      <c r="B44" s="260">
        <f>G72</f>
        <v>0</v>
      </c>
      <c r="C44" s="260">
        <f t="shared" ref="C44:O44" si="12">C26</f>
        <v>0</v>
      </c>
      <c r="D44" s="260">
        <f t="shared" si="12"/>
        <v>0</v>
      </c>
      <c r="E44" s="260">
        <f t="shared" si="12"/>
        <v>0</v>
      </c>
      <c r="F44" s="260">
        <f t="shared" si="12"/>
        <v>0</v>
      </c>
      <c r="G44" s="260">
        <f t="shared" si="12"/>
        <v>0</v>
      </c>
      <c r="H44" s="260">
        <f t="shared" si="12"/>
        <v>0</v>
      </c>
      <c r="I44" s="260">
        <f>G59</f>
        <v>0</v>
      </c>
      <c r="J44" s="260">
        <f t="shared" si="12"/>
        <v>0</v>
      </c>
      <c r="K44" s="260">
        <f t="shared" si="12"/>
        <v>0</v>
      </c>
      <c r="L44" s="260">
        <f t="shared" si="12"/>
        <v>0</v>
      </c>
      <c r="M44" s="260">
        <f t="shared" si="12"/>
        <v>0</v>
      </c>
      <c r="N44" s="260">
        <f t="shared" si="12"/>
        <v>0</v>
      </c>
      <c r="O44" s="260">
        <f t="shared" si="12"/>
        <v>0</v>
      </c>
      <c r="P44" s="261">
        <f>B44</f>
        <v>0</v>
      </c>
    </row>
    <row r="45" spans="1:16" s="256" customFormat="1" ht="15.95" customHeight="1" x14ac:dyDescent="0.2">
      <c r="A45" s="257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9"/>
    </row>
    <row r="46" spans="1:16" s="256" customFormat="1" ht="15.95" customHeight="1" x14ac:dyDescent="0.2">
      <c r="A46" s="290" t="s">
        <v>416</v>
      </c>
      <c r="B46" s="291" t="e">
        <f>B40/B44</f>
        <v>#DIV/0!</v>
      </c>
      <c r="C46" s="291" t="e">
        <f t="shared" ref="C46:P46" si="13">C40/C44</f>
        <v>#DIV/0!</v>
      </c>
      <c r="D46" s="291" t="e">
        <f t="shared" si="13"/>
        <v>#DIV/0!</v>
      </c>
      <c r="E46" s="291" t="e">
        <f t="shared" si="13"/>
        <v>#DIV/0!</v>
      </c>
      <c r="F46" s="291" t="e">
        <f t="shared" si="13"/>
        <v>#DIV/0!</v>
      </c>
      <c r="G46" s="291" t="e">
        <f t="shared" si="13"/>
        <v>#DIV/0!</v>
      </c>
      <c r="H46" s="291" t="e">
        <f t="shared" si="13"/>
        <v>#DIV/0!</v>
      </c>
      <c r="I46" s="291" t="e">
        <f t="shared" si="13"/>
        <v>#DIV/0!</v>
      </c>
      <c r="J46" s="291" t="e">
        <f t="shared" si="13"/>
        <v>#DIV/0!</v>
      </c>
      <c r="K46" s="291" t="e">
        <f>J40/J44</f>
        <v>#DIV/0!</v>
      </c>
      <c r="L46" s="291" t="e">
        <f t="shared" si="13"/>
        <v>#DIV/0!</v>
      </c>
      <c r="M46" s="291" t="e">
        <f t="shared" si="13"/>
        <v>#DIV/0!</v>
      </c>
      <c r="N46" s="291" t="e">
        <f t="shared" si="13"/>
        <v>#DIV/0!</v>
      </c>
      <c r="O46" s="291" t="e">
        <f t="shared" si="13"/>
        <v>#DIV/0!</v>
      </c>
      <c r="P46" s="292" t="e">
        <f t="shared" si="13"/>
        <v>#DIV/0!</v>
      </c>
    </row>
    <row r="47" spans="1:16" s="256" customFormat="1" ht="15.95" customHeight="1" x14ac:dyDescent="0.2">
      <c r="A47" s="257"/>
      <c r="B47" s="258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9"/>
    </row>
    <row r="48" spans="1:16" s="256" customFormat="1" ht="15.95" customHeight="1" x14ac:dyDescent="0.2">
      <c r="A48" s="257"/>
      <c r="B48" s="258"/>
      <c r="C48" s="258" t="s">
        <v>5</v>
      </c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58"/>
      <c r="O48" s="258"/>
      <c r="P48" s="259"/>
    </row>
    <row r="49" spans="1:255" s="256" customFormat="1" ht="15.95" customHeight="1" x14ac:dyDescent="0.25">
      <c r="A49" s="290" t="s">
        <v>417</v>
      </c>
      <c r="B49" s="291" t="e">
        <f>B42/B44</f>
        <v>#DIV/0!</v>
      </c>
      <c r="C49" s="291" t="e">
        <f t="shared" ref="C49:P49" si="14">SUM(C28+C46)</f>
        <v>#DIV/0!</v>
      </c>
      <c r="D49" s="291" t="e">
        <f t="shared" si="14"/>
        <v>#DIV/0!</v>
      </c>
      <c r="E49" s="291" t="e">
        <f t="shared" si="14"/>
        <v>#DIV/0!</v>
      </c>
      <c r="F49" s="291" t="e">
        <f t="shared" si="14"/>
        <v>#DIV/0!</v>
      </c>
      <c r="G49" s="293" t="e">
        <f t="shared" si="14"/>
        <v>#DIV/0!</v>
      </c>
      <c r="H49" s="293" t="e">
        <f t="shared" si="14"/>
        <v>#DIV/0!</v>
      </c>
      <c r="I49" s="293" t="e">
        <f t="shared" si="14"/>
        <v>#DIV/0!</v>
      </c>
      <c r="J49" s="293" t="e">
        <f t="shared" si="14"/>
        <v>#DIV/0!</v>
      </c>
      <c r="K49" s="293" t="e">
        <f t="shared" si="14"/>
        <v>#DIV/0!</v>
      </c>
      <c r="L49" s="293" t="e">
        <f t="shared" si="14"/>
        <v>#DIV/0!</v>
      </c>
      <c r="M49" s="293" t="e">
        <f t="shared" si="14"/>
        <v>#DIV/0!</v>
      </c>
      <c r="N49" s="293" t="e">
        <f>N44/P20</f>
        <v>#DIV/0!</v>
      </c>
      <c r="O49" s="293" t="e">
        <f t="shared" si="14"/>
        <v>#DIV/0!</v>
      </c>
      <c r="P49" s="292" t="e">
        <f t="shared" si="14"/>
        <v>#DIV/0!</v>
      </c>
    </row>
    <row r="50" spans="1:255" s="256" customFormat="1" ht="15.95" customHeight="1" x14ac:dyDescent="0.2">
      <c r="A50" s="257"/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9"/>
    </row>
    <row r="51" spans="1:255" s="256" customFormat="1" ht="15.95" customHeight="1" thickBot="1" x14ac:dyDescent="0.3">
      <c r="A51" s="294" t="s">
        <v>418</v>
      </c>
      <c r="B51" s="295" t="e">
        <f>B42/K72</f>
        <v>#DIV/0!</v>
      </c>
      <c r="C51" s="296" t="e">
        <f>C42/K57</f>
        <v>#DIV/0!</v>
      </c>
      <c r="D51" s="296" t="e">
        <f>D42/K58</f>
        <v>#DIV/0!</v>
      </c>
      <c r="E51" s="296" t="e">
        <f>E42/K59</f>
        <v>#DIV/0!</v>
      </c>
      <c r="F51" s="296" t="e">
        <f>F42/K60</f>
        <v>#DIV/0!</v>
      </c>
      <c r="G51" s="296" t="e">
        <f>G42/L60</f>
        <v>#DIV/0!</v>
      </c>
      <c r="H51" s="258"/>
      <c r="I51" s="258"/>
      <c r="J51" s="258"/>
      <c r="K51" s="258"/>
      <c r="L51" s="258"/>
      <c r="M51" s="258"/>
      <c r="N51" s="258"/>
      <c r="O51" s="258"/>
      <c r="P51" s="303" t="e">
        <f>P24/K72</f>
        <v>#DIV/0!</v>
      </c>
    </row>
    <row r="52" spans="1:255" s="256" customFormat="1" ht="15.95" customHeight="1" thickBot="1" x14ac:dyDescent="0.3">
      <c r="A52" s="297" t="s">
        <v>790</v>
      </c>
      <c r="B52" s="107"/>
      <c r="C52" s="108"/>
      <c r="D52" s="109"/>
      <c r="E52" s="109"/>
      <c r="F52" s="109"/>
      <c r="G52" s="262"/>
      <c r="H52" s="262"/>
      <c r="I52" s="262"/>
      <c r="J52" s="262"/>
      <c r="K52" s="262"/>
      <c r="L52" s="262"/>
      <c r="M52" s="262"/>
      <c r="N52" s="262"/>
      <c r="O52" s="262"/>
      <c r="P52" s="263"/>
    </row>
    <row r="53" spans="1:255" s="267" customFormat="1" ht="20.100000000000001" customHeight="1" thickBot="1" x14ac:dyDescent="0.3">
      <c r="A53" s="298" t="s">
        <v>790</v>
      </c>
      <c r="B53" s="264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  <c r="AX53" s="266"/>
      <c r="AY53" s="266"/>
      <c r="AZ53" s="266"/>
      <c r="BA53" s="266"/>
      <c r="BB53" s="266"/>
      <c r="BC53" s="266"/>
      <c r="BD53" s="266"/>
      <c r="BE53" s="266"/>
      <c r="BF53" s="266"/>
      <c r="BG53" s="266"/>
      <c r="BH53" s="266"/>
      <c r="BI53" s="266"/>
      <c r="BJ53" s="266"/>
      <c r="BK53" s="266"/>
      <c r="BL53" s="266"/>
      <c r="BM53" s="266"/>
      <c r="BN53" s="266"/>
      <c r="BO53" s="266"/>
      <c r="BP53" s="266"/>
      <c r="BQ53" s="266"/>
      <c r="BR53" s="266"/>
      <c r="BS53" s="266"/>
      <c r="BT53" s="266"/>
      <c r="BU53" s="266"/>
      <c r="BV53" s="266"/>
      <c r="BW53" s="266"/>
      <c r="BX53" s="266"/>
      <c r="BY53" s="266"/>
      <c r="BZ53" s="266"/>
      <c r="CA53" s="266"/>
      <c r="CB53" s="266"/>
      <c r="CC53" s="266"/>
      <c r="CD53" s="266"/>
      <c r="CE53" s="266"/>
      <c r="CF53" s="266"/>
      <c r="CG53" s="266"/>
      <c r="CH53" s="266"/>
      <c r="CI53" s="266"/>
      <c r="CJ53" s="266"/>
      <c r="CK53" s="266"/>
      <c r="CL53" s="266"/>
      <c r="CM53" s="266"/>
      <c r="CN53" s="266"/>
      <c r="CO53" s="266"/>
      <c r="CP53" s="266"/>
      <c r="CQ53" s="266"/>
      <c r="CR53" s="266"/>
      <c r="CS53" s="266"/>
      <c r="CT53" s="266"/>
      <c r="CU53" s="266"/>
      <c r="CV53" s="266"/>
      <c r="CW53" s="266"/>
      <c r="CX53" s="266"/>
      <c r="CY53" s="266"/>
      <c r="CZ53" s="266"/>
      <c r="DA53" s="266"/>
      <c r="DB53" s="266"/>
      <c r="DC53" s="266"/>
      <c r="DD53" s="266"/>
      <c r="DE53" s="266"/>
      <c r="DF53" s="266"/>
      <c r="DG53" s="266"/>
      <c r="DH53" s="266"/>
      <c r="DI53" s="266"/>
      <c r="DJ53" s="266"/>
      <c r="DK53" s="266"/>
      <c r="DL53" s="266"/>
      <c r="DM53" s="266"/>
      <c r="DN53" s="266"/>
      <c r="DO53" s="266"/>
      <c r="DP53" s="266"/>
      <c r="DQ53" s="266"/>
      <c r="DR53" s="266"/>
      <c r="DS53" s="266"/>
      <c r="DT53" s="266"/>
      <c r="DU53" s="266"/>
      <c r="DV53" s="266"/>
      <c r="DW53" s="266"/>
      <c r="DX53" s="266"/>
      <c r="DY53" s="266"/>
      <c r="DZ53" s="266"/>
      <c r="EA53" s="266"/>
      <c r="EB53" s="266"/>
      <c r="EC53" s="266"/>
      <c r="ED53" s="266"/>
      <c r="EE53" s="266"/>
      <c r="EF53" s="266"/>
      <c r="EG53" s="266"/>
      <c r="EH53" s="266"/>
      <c r="EI53" s="266"/>
      <c r="EJ53" s="266"/>
      <c r="EK53" s="266"/>
      <c r="EL53" s="266"/>
      <c r="EM53" s="266"/>
      <c r="EN53" s="266"/>
      <c r="EO53" s="266"/>
      <c r="EP53" s="266"/>
      <c r="EQ53" s="266"/>
      <c r="ER53" s="266"/>
      <c r="ES53" s="266"/>
      <c r="ET53" s="266"/>
      <c r="EU53" s="266"/>
      <c r="EV53" s="266"/>
      <c r="EW53" s="266"/>
      <c r="EX53" s="266"/>
      <c r="EY53" s="266"/>
      <c r="EZ53" s="266"/>
      <c r="FA53" s="266"/>
      <c r="FB53" s="266"/>
      <c r="FC53" s="266"/>
      <c r="FD53" s="266"/>
      <c r="FE53" s="266"/>
      <c r="FF53" s="266"/>
      <c r="FG53" s="266"/>
      <c r="FH53" s="266"/>
      <c r="FI53" s="266"/>
      <c r="FJ53" s="266"/>
      <c r="FK53" s="266"/>
      <c r="FL53" s="266"/>
      <c r="FM53" s="266"/>
      <c r="FN53" s="266"/>
      <c r="FO53" s="266"/>
      <c r="FP53" s="266"/>
      <c r="FQ53" s="266"/>
      <c r="FR53" s="266"/>
      <c r="FS53" s="266"/>
      <c r="FT53" s="266"/>
      <c r="FU53" s="266"/>
      <c r="FV53" s="266"/>
      <c r="FW53" s="266"/>
      <c r="FX53" s="266"/>
      <c r="FY53" s="266"/>
      <c r="FZ53" s="266"/>
      <c r="GA53" s="266"/>
      <c r="GB53" s="266"/>
      <c r="GC53" s="266"/>
      <c r="GD53" s="266"/>
      <c r="GE53" s="266"/>
      <c r="GF53" s="266"/>
      <c r="GG53" s="266"/>
      <c r="GH53" s="266"/>
      <c r="GI53" s="266"/>
      <c r="GJ53" s="266"/>
      <c r="GK53" s="266"/>
      <c r="GL53" s="266"/>
      <c r="GM53" s="266"/>
      <c r="GN53" s="266"/>
      <c r="GO53" s="266"/>
      <c r="GP53" s="266"/>
      <c r="GQ53" s="266"/>
      <c r="GR53" s="266"/>
      <c r="GS53" s="266"/>
      <c r="GT53" s="266"/>
      <c r="GU53" s="266"/>
      <c r="GV53" s="266"/>
      <c r="GW53" s="266"/>
      <c r="GX53" s="266"/>
      <c r="GY53" s="266"/>
      <c r="GZ53" s="266"/>
      <c r="HA53" s="266"/>
      <c r="HB53" s="266"/>
      <c r="HC53" s="266"/>
      <c r="HD53" s="266"/>
      <c r="HE53" s="266"/>
      <c r="HF53" s="266"/>
      <c r="HG53" s="266"/>
      <c r="HH53" s="266"/>
      <c r="HI53" s="266"/>
      <c r="HJ53" s="266"/>
      <c r="HK53" s="266"/>
      <c r="HL53" s="266"/>
      <c r="HM53" s="266"/>
      <c r="HN53" s="266"/>
      <c r="HO53" s="266"/>
      <c r="HP53" s="266"/>
      <c r="HQ53" s="266"/>
      <c r="HR53" s="266"/>
      <c r="HS53" s="266"/>
      <c r="HT53" s="266"/>
      <c r="HU53" s="266"/>
      <c r="HV53" s="266"/>
      <c r="HW53" s="266"/>
      <c r="HX53" s="266"/>
      <c r="HY53" s="266"/>
      <c r="HZ53" s="266"/>
      <c r="IA53" s="266"/>
      <c r="IB53" s="266"/>
      <c r="IC53" s="266"/>
      <c r="ID53" s="266"/>
      <c r="IE53" s="266"/>
      <c r="IF53" s="266"/>
      <c r="IG53" s="266"/>
      <c r="IH53" s="266"/>
      <c r="II53" s="266"/>
      <c r="IJ53" s="266"/>
      <c r="IK53" s="266"/>
      <c r="IL53" s="266"/>
      <c r="IM53" s="266"/>
      <c r="IN53" s="266"/>
      <c r="IO53" s="266"/>
      <c r="IP53" s="266"/>
      <c r="IQ53" s="266"/>
      <c r="IR53" s="266"/>
      <c r="IS53" s="266"/>
      <c r="IT53" s="266"/>
      <c r="IU53" s="266"/>
    </row>
    <row r="54" spans="1:255" s="271" customFormat="1" ht="12" customHeight="1" x14ac:dyDescent="0.2">
      <c r="A54" s="268">
        <v>2</v>
      </c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70"/>
    </row>
    <row r="55" spans="1:255" s="271" customFormat="1" ht="27" customHeight="1" x14ac:dyDescent="0.2">
      <c r="A55" s="270" t="s">
        <v>419</v>
      </c>
      <c r="B55" s="270" t="s">
        <v>410</v>
      </c>
      <c r="C55" s="270" t="s">
        <v>383</v>
      </c>
      <c r="D55" s="354" t="s">
        <v>384</v>
      </c>
      <c r="E55" s="270" t="s">
        <v>420</v>
      </c>
      <c r="F55" s="272" t="s">
        <v>421</v>
      </c>
      <c r="G55" s="273" t="s">
        <v>422</v>
      </c>
      <c r="H55" s="304" t="s">
        <v>792</v>
      </c>
      <c r="I55" s="270"/>
      <c r="J55" s="273"/>
      <c r="K55" s="273" t="s">
        <v>418</v>
      </c>
      <c r="L55" s="273" t="s">
        <v>423</v>
      </c>
      <c r="M55" s="273" t="s">
        <v>424</v>
      </c>
      <c r="N55" s="270"/>
      <c r="O55" s="270"/>
      <c r="P55" s="270"/>
    </row>
    <row r="56" spans="1:255" s="271" customFormat="1" ht="20.100000000000001" customHeight="1" x14ac:dyDescent="0.2">
      <c r="A56" s="270" t="s">
        <v>376</v>
      </c>
      <c r="B56" s="274"/>
      <c r="C56" s="274"/>
      <c r="D56" s="274">
        <f>D72*1/100</f>
        <v>0</v>
      </c>
      <c r="E56" s="274">
        <f>E72*20/100</f>
        <v>0</v>
      </c>
      <c r="F56" s="274"/>
      <c r="G56" s="270"/>
      <c r="H56" s="270"/>
      <c r="I56" s="270"/>
      <c r="J56" s="270"/>
      <c r="K56" s="270"/>
      <c r="L56" s="270"/>
      <c r="M56" s="270"/>
      <c r="N56" s="270"/>
      <c r="O56" s="270"/>
      <c r="P56" s="270"/>
    </row>
    <row r="57" spans="1:255" s="271" customFormat="1" ht="20.100000000000001" customHeight="1" x14ac:dyDescent="0.2">
      <c r="A57" s="270" t="s">
        <v>425</v>
      </c>
      <c r="B57" s="274"/>
      <c r="C57" s="274"/>
      <c r="D57" s="274">
        <f>D72*30/100</f>
        <v>0</v>
      </c>
      <c r="E57" s="274">
        <f>E72*10/100</f>
        <v>0</v>
      </c>
      <c r="F57" s="274"/>
      <c r="G57" s="274"/>
      <c r="H57" s="270"/>
      <c r="I57" s="270"/>
      <c r="J57" s="270"/>
      <c r="K57" s="274">
        <v>0</v>
      </c>
      <c r="L57" s="274"/>
      <c r="M57" s="274">
        <f>M72*10/100</f>
        <v>0</v>
      </c>
      <c r="N57" s="270"/>
      <c r="O57" s="270"/>
      <c r="P57" s="270"/>
    </row>
    <row r="58" spans="1:255" s="271" customFormat="1" ht="20.100000000000001" customHeight="1" x14ac:dyDescent="0.2">
      <c r="A58" s="270" t="s">
        <v>426</v>
      </c>
      <c r="B58" s="274"/>
      <c r="C58" s="274"/>
      <c r="D58" s="274">
        <f>D72*4/100</f>
        <v>0</v>
      </c>
      <c r="E58" s="274">
        <f>E72*10/100</f>
        <v>0</v>
      </c>
      <c r="F58" s="274"/>
      <c r="G58" s="274"/>
      <c r="H58" s="270"/>
      <c r="I58" s="270"/>
      <c r="J58" s="270"/>
      <c r="K58" s="274">
        <v>0</v>
      </c>
      <c r="L58" s="274"/>
      <c r="M58" s="274">
        <f>M72*10/100</f>
        <v>0</v>
      </c>
      <c r="N58" s="270"/>
      <c r="O58" s="270"/>
      <c r="P58" s="270"/>
    </row>
    <row r="59" spans="1:255" s="271" customFormat="1" ht="20.100000000000001" customHeight="1" x14ac:dyDescent="0.2">
      <c r="A59" s="270" t="s">
        <v>427</v>
      </c>
      <c r="B59" s="274"/>
      <c r="C59" s="274"/>
      <c r="D59" s="274">
        <f>D72*15/100</f>
        <v>0</v>
      </c>
      <c r="E59" s="274"/>
      <c r="F59" s="274"/>
      <c r="G59" s="274"/>
      <c r="H59" s="270"/>
      <c r="I59" s="270"/>
      <c r="J59" s="270"/>
      <c r="K59" s="274">
        <v>0</v>
      </c>
      <c r="L59" s="274"/>
      <c r="M59" s="274">
        <f>M72*10/100</f>
        <v>0</v>
      </c>
      <c r="N59" s="270"/>
      <c r="O59" s="270"/>
      <c r="P59" s="270"/>
    </row>
    <row r="60" spans="1:255" s="271" customFormat="1" ht="20.100000000000001" customHeight="1" x14ac:dyDescent="0.2">
      <c r="A60" s="270" t="s">
        <v>794</v>
      </c>
      <c r="B60" s="274"/>
      <c r="C60" s="274"/>
      <c r="D60" s="274">
        <f>D72*5/100</f>
        <v>0</v>
      </c>
      <c r="E60" s="274"/>
      <c r="F60" s="274"/>
      <c r="G60" s="274"/>
      <c r="H60" s="270"/>
      <c r="I60" s="270"/>
      <c r="J60" s="270"/>
      <c r="K60" s="274">
        <v>0</v>
      </c>
      <c r="L60" s="274"/>
      <c r="M60" s="274">
        <f>M72*10/100</f>
        <v>0</v>
      </c>
      <c r="N60" s="270"/>
      <c r="O60" s="270"/>
      <c r="P60" s="270"/>
    </row>
    <row r="61" spans="1:255" s="271" customFormat="1" ht="20.100000000000001" customHeight="1" x14ac:dyDescent="0.2">
      <c r="A61" s="270" t="s">
        <v>788</v>
      </c>
      <c r="B61" s="274"/>
      <c r="C61" s="274"/>
      <c r="D61" s="274">
        <f>D72*25/100</f>
        <v>0</v>
      </c>
      <c r="E61" s="274">
        <f>E72*15/10</f>
        <v>0</v>
      </c>
      <c r="F61" s="274"/>
      <c r="G61" s="274"/>
      <c r="H61" s="270"/>
      <c r="I61" s="270"/>
      <c r="J61" s="270"/>
      <c r="K61" s="274"/>
      <c r="L61" s="274"/>
      <c r="M61" s="274">
        <f>M72*5/100</f>
        <v>0</v>
      </c>
      <c r="N61" s="270"/>
      <c r="O61" s="270"/>
      <c r="P61" s="270"/>
    </row>
    <row r="62" spans="1:255" s="271" customFormat="1" ht="20.100000000000001" customHeight="1" x14ac:dyDescent="0.2">
      <c r="A62" s="270" t="s">
        <v>423</v>
      </c>
      <c r="B62" s="274"/>
      <c r="C62" s="274"/>
      <c r="D62" s="274">
        <f>D72*5/100</f>
        <v>0</v>
      </c>
      <c r="E62" s="274">
        <f>E72*45/100</f>
        <v>0</v>
      </c>
      <c r="F62" s="274"/>
      <c r="G62" s="274"/>
      <c r="H62" s="270"/>
      <c r="I62" s="270"/>
      <c r="J62" s="270"/>
      <c r="K62" s="274"/>
      <c r="L62" s="274"/>
      <c r="M62" s="274">
        <f>M72*15/100</f>
        <v>0</v>
      </c>
      <c r="N62" s="270"/>
      <c r="O62" s="270"/>
      <c r="P62" s="270"/>
    </row>
    <row r="63" spans="1:255" s="271" customFormat="1" ht="20.100000000000001" customHeight="1" x14ac:dyDescent="0.2">
      <c r="A63" s="270" t="s">
        <v>428</v>
      </c>
      <c r="B63" s="272"/>
      <c r="C63" s="274"/>
      <c r="D63" s="274">
        <f>D72*15/100</f>
        <v>0</v>
      </c>
      <c r="E63" s="274"/>
      <c r="F63" s="274"/>
      <c r="G63" s="274"/>
      <c r="H63" s="357">
        <v>0</v>
      </c>
      <c r="I63" s="275"/>
      <c r="J63" s="270"/>
      <c r="K63" s="274"/>
      <c r="L63" s="274"/>
      <c r="M63" s="274">
        <f>M72*40/100</f>
        <v>0</v>
      </c>
      <c r="N63" s="270"/>
      <c r="O63" s="270"/>
      <c r="P63" s="270"/>
    </row>
    <row r="64" spans="1:255" s="271" customFormat="1" ht="20.100000000000001" customHeight="1" x14ac:dyDescent="0.2">
      <c r="A64" s="270" t="s">
        <v>424</v>
      </c>
      <c r="B64" s="272"/>
      <c r="C64" s="274"/>
      <c r="D64" s="274">
        <f>D80*1/100</f>
        <v>0</v>
      </c>
      <c r="E64" s="274"/>
      <c r="F64" s="274"/>
      <c r="G64" s="274"/>
      <c r="H64" s="270"/>
      <c r="I64" s="270"/>
      <c r="J64" s="270"/>
      <c r="K64" s="274"/>
      <c r="L64" s="274"/>
      <c r="M64" s="274"/>
      <c r="N64" s="270"/>
      <c r="O64" s="270"/>
      <c r="P64" s="270"/>
    </row>
    <row r="65" spans="1:16" s="271" customFormat="1" ht="20.100000000000001" customHeight="1" x14ac:dyDescent="0.2">
      <c r="A65" s="270" t="s">
        <v>789</v>
      </c>
      <c r="B65" s="272"/>
      <c r="C65" s="274"/>
      <c r="D65" s="274"/>
      <c r="E65" s="274"/>
      <c r="F65" s="274"/>
      <c r="G65" s="274"/>
      <c r="H65" s="270"/>
      <c r="I65" s="270"/>
      <c r="J65" s="270"/>
      <c r="K65" s="274"/>
      <c r="L65" s="274"/>
      <c r="M65" s="274"/>
      <c r="N65" s="270"/>
      <c r="O65" s="270"/>
      <c r="P65" s="270"/>
    </row>
    <row r="66" spans="1:16" s="271" customFormat="1" ht="20.100000000000001" customHeight="1" x14ac:dyDescent="0.2">
      <c r="A66" s="270" t="s">
        <v>383</v>
      </c>
      <c r="B66" s="272"/>
      <c r="C66" s="274"/>
      <c r="D66" s="274">
        <v>0</v>
      </c>
      <c r="E66" s="274"/>
      <c r="F66" s="274"/>
      <c r="G66" s="274"/>
      <c r="H66" s="270"/>
      <c r="I66" s="270"/>
      <c r="J66" s="270"/>
      <c r="K66" s="274"/>
      <c r="L66" s="274"/>
      <c r="M66" s="274"/>
      <c r="N66" s="270"/>
      <c r="O66" s="270"/>
      <c r="P66" s="270"/>
    </row>
    <row r="67" spans="1:16" s="271" customFormat="1" ht="20.100000000000001" customHeight="1" x14ac:dyDescent="0.2">
      <c r="A67" s="354" t="s">
        <v>429</v>
      </c>
      <c r="B67" s="272"/>
      <c r="C67" s="274"/>
      <c r="D67" s="274"/>
      <c r="E67" s="274"/>
      <c r="F67" s="274"/>
      <c r="G67" s="274"/>
      <c r="H67" s="270"/>
      <c r="I67" s="270"/>
      <c r="J67" s="270"/>
      <c r="K67" s="274"/>
      <c r="L67" s="274"/>
      <c r="M67" s="274"/>
      <c r="N67" s="270"/>
      <c r="O67" s="270"/>
      <c r="P67" s="270"/>
    </row>
    <row r="68" spans="1:16" s="271" customFormat="1" ht="20.100000000000001" customHeight="1" x14ac:dyDescent="0.2">
      <c r="A68" s="270" t="s">
        <v>430</v>
      </c>
      <c r="B68" s="272"/>
      <c r="C68" s="274"/>
      <c r="D68" s="274"/>
      <c r="E68" s="274"/>
      <c r="F68" s="274"/>
      <c r="G68" s="274"/>
      <c r="H68" s="270"/>
      <c r="I68" s="270"/>
      <c r="J68" s="270"/>
      <c r="K68" s="274"/>
      <c r="L68" s="274"/>
      <c r="M68" s="274"/>
      <c r="N68" s="270"/>
      <c r="O68" s="270"/>
      <c r="P68" s="270"/>
    </row>
    <row r="69" spans="1:16" s="271" customFormat="1" ht="20.100000000000001" customHeight="1" x14ac:dyDescent="0.2">
      <c r="A69" s="270" t="s">
        <v>386</v>
      </c>
      <c r="B69" s="272"/>
      <c r="C69" s="274"/>
      <c r="D69" s="274"/>
      <c r="E69" s="274"/>
      <c r="F69" s="274"/>
      <c r="G69" s="274"/>
      <c r="H69" s="270"/>
      <c r="I69" s="270"/>
      <c r="J69" s="270"/>
      <c r="K69" s="274"/>
      <c r="L69" s="274"/>
      <c r="M69" s="274"/>
      <c r="N69" s="270"/>
      <c r="O69" s="270"/>
      <c r="P69" s="270"/>
    </row>
    <row r="70" spans="1:16" s="271" customFormat="1" ht="20.100000000000001" customHeight="1" x14ac:dyDescent="0.2">
      <c r="A70" s="270"/>
      <c r="B70" s="270"/>
      <c r="C70" s="274"/>
      <c r="D70" s="274"/>
      <c r="E70" s="274"/>
      <c r="F70" s="274"/>
      <c r="G70" s="274"/>
      <c r="H70" s="270"/>
      <c r="I70" s="270"/>
      <c r="J70" s="270"/>
      <c r="K70" s="274"/>
      <c r="L70" s="274"/>
      <c r="M70" s="274"/>
      <c r="N70" s="270"/>
      <c r="O70" s="270"/>
      <c r="P70" s="270"/>
    </row>
    <row r="71" spans="1:16" s="271" customFormat="1" ht="20.100000000000001" customHeight="1" x14ac:dyDescent="0.2">
      <c r="A71" s="270"/>
      <c r="B71" s="270"/>
      <c r="C71" s="274"/>
      <c r="D71" s="274"/>
      <c r="E71" s="274"/>
      <c r="F71" s="274"/>
      <c r="G71" s="274"/>
      <c r="H71" s="270"/>
      <c r="I71" s="270"/>
      <c r="J71" s="270"/>
      <c r="K71" s="274"/>
      <c r="L71" s="274"/>
      <c r="M71" s="274"/>
      <c r="N71" s="270"/>
      <c r="O71" s="270"/>
      <c r="P71" s="270"/>
    </row>
    <row r="72" spans="1:16" s="271" customFormat="1" ht="20.100000000000001" customHeight="1" x14ac:dyDescent="0.2">
      <c r="A72" s="276" t="s">
        <v>83</v>
      </c>
      <c r="B72" s="277">
        <f t="shared" ref="B72:H72" si="15">SUM(B56:B71)</f>
        <v>0</v>
      </c>
      <c r="C72" s="277">
        <f t="shared" si="15"/>
        <v>0</v>
      </c>
      <c r="D72" s="356">
        <v>0</v>
      </c>
      <c r="E72" s="356">
        <v>0</v>
      </c>
      <c r="F72" s="277">
        <f t="shared" si="15"/>
        <v>0</v>
      </c>
      <c r="G72" s="277">
        <f>SUM(G56:G71)-G61</f>
        <v>0</v>
      </c>
      <c r="H72" s="277">
        <f t="shared" si="15"/>
        <v>0</v>
      </c>
      <c r="I72" s="276"/>
      <c r="J72" s="276"/>
      <c r="K72" s="277">
        <f>SUM(K56:K71)</f>
        <v>0</v>
      </c>
      <c r="L72" s="356">
        <v>0</v>
      </c>
      <c r="M72" s="356">
        <v>0</v>
      </c>
      <c r="N72" s="276"/>
      <c r="O72" s="276"/>
      <c r="P72" s="270"/>
    </row>
    <row r="73" spans="1:16" s="271" customFormat="1" ht="20.100000000000001" customHeight="1" x14ac:dyDescent="0.2">
      <c r="A73" s="270"/>
      <c r="B73" s="272"/>
      <c r="C73" s="272"/>
      <c r="D73" s="272"/>
      <c r="E73" s="272"/>
      <c r="F73" s="272"/>
      <c r="G73" s="270"/>
      <c r="H73" s="270"/>
      <c r="I73" s="270"/>
      <c r="J73" s="270"/>
      <c r="K73" s="270"/>
      <c r="L73" s="270"/>
      <c r="M73" s="270"/>
      <c r="N73" s="270"/>
      <c r="O73" s="270"/>
      <c r="P73" s="270"/>
    </row>
    <row r="74" spans="1:16" s="271" customFormat="1" ht="20.100000000000001" customHeight="1" x14ac:dyDescent="0.2">
      <c r="A74" s="278"/>
      <c r="B74" s="279"/>
      <c r="C74" s="279"/>
      <c r="D74" s="279"/>
      <c r="E74" s="279"/>
      <c r="F74" s="279"/>
      <c r="G74" s="278"/>
      <c r="H74" s="278"/>
      <c r="I74" s="278"/>
      <c r="J74" s="278"/>
      <c r="K74" s="278"/>
      <c r="L74" s="278"/>
      <c r="M74" s="278"/>
      <c r="N74" s="278"/>
      <c r="O74" s="278"/>
      <c r="P74" s="278"/>
    </row>
    <row r="75" spans="1:16" s="271" customFormat="1" ht="20.100000000000001" customHeight="1" x14ac:dyDescent="0.2">
      <c r="A75" s="268">
        <v>1</v>
      </c>
      <c r="B75" s="280"/>
      <c r="C75" s="280"/>
      <c r="D75" s="280"/>
      <c r="E75" s="280"/>
      <c r="F75" s="280"/>
      <c r="G75" s="269"/>
      <c r="H75" s="269"/>
      <c r="I75" s="269"/>
      <c r="J75" s="270"/>
      <c r="K75" s="269"/>
      <c r="L75" s="269"/>
      <c r="M75" s="269"/>
      <c r="N75" s="269"/>
      <c r="O75" s="269"/>
      <c r="P75" s="270"/>
    </row>
    <row r="76" spans="1:16" s="271" customFormat="1" ht="20.100000000000001" customHeight="1" x14ac:dyDescent="0.2">
      <c r="A76" s="270" t="s">
        <v>419</v>
      </c>
      <c r="B76" s="273" t="s">
        <v>431</v>
      </c>
      <c r="C76" s="273" t="s">
        <v>393</v>
      </c>
      <c r="D76" s="273" t="s">
        <v>394</v>
      </c>
      <c r="E76" s="273" t="s">
        <v>396</v>
      </c>
      <c r="F76" s="273" t="s">
        <v>397</v>
      </c>
      <c r="G76" s="273" t="s">
        <v>432</v>
      </c>
      <c r="H76" s="273" t="s">
        <v>433</v>
      </c>
      <c r="I76" s="273" t="s">
        <v>434</v>
      </c>
      <c r="J76" s="273" t="s">
        <v>435</v>
      </c>
      <c r="K76" s="273" t="s">
        <v>436</v>
      </c>
      <c r="L76" s="273" t="s">
        <v>437</v>
      </c>
      <c r="M76" s="273" t="s">
        <v>402</v>
      </c>
      <c r="N76" s="273" t="s">
        <v>403</v>
      </c>
      <c r="O76" s="273" t="s">
        <v>404</v>
      </c>
      <c r="P76" s="273" t="s">
        <v>438</v>
      </c>
    </row>
    <row r="77" spans="1:16" s="271" customFormat="1" ht="15.95" customHeight="1" x14ac:dyDescent="0.2">
      <c r="A77" s="270" t="s">
        <v>376</v>
      </c>
      <c r="B77" s="281"/>
      <c r="C77" s="281"/>
      <c r="D77" s="281"/>
      <c r="E77" s="281"/>
      <c r="F77" s="281"/>
      <c r="G77" s="281"/>
      <c r="H77" s="281"/>
      <c r="I77" s="270"/>
      <c r="J77" s="270"/>
      <c r="K77" s="270">
        <f>K93*5/100</f>
        <v>0</v>
      </c>
      <c r="L77" s="270">
        <f>L93*12/100</f>
        <v>0</v>
      </c>
      <c r="M77" s="270">
        <f>M93*60/100</f>
        <v>0</v>
      </c>
      <c r="N77" s="270">
        <f>N93*1/100</f>
        <v>0</v>
      </c>
      <c r="O77" s="270">
        <f>O93*30/100</f>
        <v>0</v>
      </c>
      <c r="P77" s="270"/>
    </row>
    <row r="78" spans="1:16" s="271" customFormat="1" ht="20.100000000000001" customHeight="1" x14ac:dyDescent="0.2">
      <c r="A78" s="270" t="s">
        <v>425</v>
      </c>
      <c r="B78" s="281"/>
      <c r="C78" s="281"/>
      <c r="D78" s="281"/>
      <c r="E78" s="281"/>
      <c r="F78" s="281"/>
      <c r="G78" s="281"/>
      <c r="H78" s="281"/>
      <c r="I78" s="270"/>
      <c r="J78" s="270"/>
      <c r="K78" s="270">
        <f>K93*30/100</f>
        <v>0</v>
      </c>
      <c r="L78" s="270">
        <f>L93*10/100</f>
        <v>0</v>
      </c>
      <c r="M78" s="270">
        <f>M93*10/100</f>
        <v>0</v>
      </c>
      <c r="N78" s="270">
        <f>N93*17/100</f>
        <v>0</v>
      </c>
      <c r="O78" s="270">
        <f>O93*15/100</f>
        <v>0</v>
      </c>
      <c r="P78" s="270">
        <f>P93*10/100</f>
        <v>0</v>
      </c>
    </row>
    <row r="79" spans="1:16" s="271" customFormat="1" ht="20.100000000000001" customHeight="1" x14ac:dyDescent="0.2">
      <c r="A79" s="270" t="s">
        <v>426</v>
      </c>
      <c r="B79" s="281"/>
      <c r="C79" s="281"/>
      <c r="D79" s="281"/>
      <c r="E79" s="281"/>
      <c r="F79" s="281"/>
      <c r="G79" s="281"/>
      <c r="H79" s="281"/>
      <c r="I79" s="270"/>
      <c r="J79" s="270"/>
      <c r="K79" s="270">
        <f>K93*5/100</f>
        <v>0</v>
      </c>
      <c r="L79" s="270">
        <f>L93*5/100</f>
        <v>0</v>
      </c>
      <c r="M79" s="270">
        <f>M93*10/100</f>
        <v>0</v>
      </c>
      <c r="N79" s="270">
        <f>N93*5/100</f>
        <v>0</v>
      </c>
      <c r="O79" s="270">
        <f>O93*1/100</f>
        <v>0</v>
      </c>
      <c r="P79" s="270">
        <f>P93*10/100</f>
        <v>0</v>
      </c>
    </row>
    <row r="80" spans="1:16" s="271" customFormat="1" ht="20.100000000000001" customHeight="1" x14ac:dyDescent="0.2">
      <c r="A80" s="270" t="s">
        <v>439</v>
      </c>
      <c r="B80" s="281"/>
      <c r="C80" s="281"/>
      <c r="D80" s="281"/>
      <c r="E80" s="281"/>
      <c r="F80" s="281"/>
      <c r="G80" s="281"/>
      <c r="H80" s="281"/>
      <c r="I80" s="270"/>
      <c r="J80" s="270"/>
      <c r="K80" s="270">
        <f>K93*10/100</f>
        <v>0</v>
      </c>
      <c r="L80" s="270">
        <f>L93*5/100</f>
        <v>0</v>
      </c>
      <c r="M80" s="270">
        <f>M93*4/100</f>
        <v>0</v>
      </c>
      <c r="N80" s="270">
        <f>N93*5/100</f>
        <v>0</v>
      </c>
      <c r="O80" s="270">
        <f>O93*3/100</f>
        <v>0</v>
      </c>
      <c r="P80" s="270">
        <f>P93*5/100</f>
        <v>0</v>
      </c>
    </row>
    <row r="81" spans="1:16" s="271" customFormat="1" ht="20.100000000000001" customHeight="1" x14ac:dyDescent="0.2">
      <c r="A81" s="270" t="s">
        <v>794</v>
      </c>
      <c r="B81" s="281"/>
      <c r="C81" s="281"/>
      <c r="D81" s="281"/>
      <c r="E81" s="281"/>
      <c r="F81" s="281"/>
      <c r="G81" s="281"/>
      <c r="H81" s="281"/>
      <c r="I81" s="270"/>
      <c r="J81" s="270"/>
      <c r="K81" s="270">
        <f>K93*1/100</f>
        <v>0</v>
      </c>
      <c r="L81" s="270">
        <f>L93*10/100</f>
        <v>0</v>
      </c>
      <c r="M81" s="270">
        <f>M93*4/100</f>
        <v>0</v>
      </c>
      <c r="N81" s="270">
        <f>N93*2/100</f>
        <v>0</v>
      </c>
      <c r="O81" s="270">
        <f>O93*1/100</f>
        <v>0</v>
      </c>
      <c r="P81" s="270">
        <f>P93*5/100</f>
        <v>0</v>
      </c>
    </row>
    <row r="82" spans="1:16" s="271" customFormat="1" ht="20.100000000000001" customHeight="1" x14ac:dyDescent="0.2">
      <c r="A82" s="270" t="s">
        <v>788</v>
      </c>
      <c r="B82" s="281"/>
      <c r="C82" s="281"/>
      <c r="D82" s="281"/>
      <c r="E82" s="281"/>
      <c r="F82" s="281"/>
      <c r="G82" s="281"/>
      <c r="H82" s="281"/>
      <c r="I82" s="270"/>
      <c r="J82" s="270"/>
      <c r="K82" s="270">
        <f>K93*1/100</f>
        <v>0</v>
      </c>
      <c r="L82" s="270">
        <f>L93*15/100</f>
        <v>0</v>
      </c>
      <c r="M82" s="270">
        <f>M93*2/100</f>
        <v>0</v>
      </c>
      <c r="N82" s="270">
        <f>N93*2/100</f>
        <v>0</v>
      </c>
      <c r="O82" s="270">
        <f>O93*10/100</f>
        <v>0</v>
      </c>
      <c r="P82" s="270">
        <f>P93*55/100</f>
        <v>0</v>
      </c>
    </row>
    <row r="83" spans="1:16" s="271" customFormat="1" ht="20.100000000000001" customHeight="1" x14ac:dyDescent="0.2">
      <c r="A83" s="270" t="s">
        <v>423</v>
      </c>
      <c r="B83" s="281"/>
      <c r="C83" s="281"/>
      <c r="D83" s="281"/>
      <c r="E83" s="281"/>
      <c r="F83" s="281"/>
      <c r="G83" s="281"/>
      <c r="H83" s="281"/>
      <c r="I83" s="270"/>
      <c r="J83" s="270"/>
      <c r="K83" s="270">
        <f>K93*1/100</f>
        <v>0</v>
      </c>
      <c r="L83" s="270">
        <f>L93*5/100</f>
        <v>0</v>
      </c>
      <c r="M83" s="270">
        <f>M93*8/100</f>
        <v>0</v>
      </c>
      <c r="N83" s="270">
        <f>N93*2/100</f>
        <v>0</v>
      </c>
      <c r="O83" s="270">
        <f>O93*5/100</f>
        <v>0</v>
      </c>
      <c r="P83" s="270">
        <f>P93*5/100</f>
        <v>0</v>
      </c>
    </row>
    <row r="84" spans="1:16" s="271" customFormat="1" ht="20.100000000000001" customHeight="1" x14ac:dyDescent="0.2">
      <c r="A84" s="270" t="s">
        <v>428</v>
      </c>
      <c r="B84" s="281"/>
      <c r="C84" s="281"/>
      <c r="D84" s="281"/>
      <c r="E84" s="281"/>
      <c r="F84" s="281"/>
      <c r="G84" s="281"/>
      <c r="H84" s="281"/>
      <c r="I84" s="270"/>
      <c r="J84" s="270"/>
      <c r="K84" s="270">
        <f>K93*7/100</f>
        <v>0</v>
      </c>
      <c r="L84" s="270">
        <f>L93*15/100</f>
        <v>0</v>
      </c>
      <c r="M84" s="270">
        <f>M93*2/100</f>
        <v>0</v>
      </c>
      <c r="N84" s="270">
        <f>N93*2/100</f>
        <v>0</v>
      </c>
      <c r="O84" s="270">
        <f>O93*35/100</f>
        <v>0</v>
      </c>
      <c r="P84" s="270">
        <f>P93*10/100</f>
        <v>0</v>
      </c>
    </row>
    <row r="85" spans="1:16" s="271" customFormat="1" ht="20.100000000000001" customHeight="1" x14ac:dyDescent="0.2">
      <c r="A85" s="270" t="s">
        <v>424</v>
      </c>
      <c r="B85" s="281"/>
      <c r="C85" s="281"/>
      <c r="D85" s="281"/>
      <c r="E85" s="281"/>
      <c r="F85" s="281"/>
      <c r="G85" s="281"/>
      <c r="H85" s="281"/>
      <c r="I85" s="270"/>
      <c r="J85" s="270"/>
      <c r="K85" s="270">
        <f>K93*15/100</f>
        <v>0</v>
      </c>
      <c r="L85" s="270">
        <f>L93*20/100</f>
        <v>0</v>
      </c>
      <c r="M85" s="270">
        <v>0</v>
      </c>
      <c r="N85" s="270">
        <f>N93*1/100</f>
        <v>0</v>
      </c>
      <c r="O85" s="270"/>
      <c r="P85" s="270"/>
    </row>
    <row r="86" spans="1:16" s="271" customFormat="1" ht="20.100000000000001" customHeight="1" x14ac:dyDescent="0.2">
      <c r="A86" s="270" t="s">
        <v>789</v>
      </c>
      <c r="B86" s="281"/>
      <c r="C86" s="281"/>
      <c r="D86" s="281"/>
      <c r="E86" s="281"/>
      <c r="F86" s="281"/>
      <c r="G86" s="281"/>
      <c r="H86" s="281"/>
      <c r="I86" s="270"/>
      <c r="J86" s="270"/>
      <c r="K86" s="270">
        <f>K93*10/100</f>
        <v>0</v>
      </c>
      <c r="L86" s="270">
        <f>L93*2/100</f>
        <v>0</v>
      </c>
      <c r="M86" s="270">
        <v>0</v>
      </c>
      <c r="N86" s="270">
        <f>N93*60/100</f>
        <v>0</v>
      </c>
      <c r="O86" s="270"/>
      <c r="P86" s="270"/>
    </row>
    <row r="87" spans="1:16" s="271" customFormat="1" ht="20.100000000000001" customHeight="1" x14ac:dyDescent="0.2">
      <c r="A87" s="270" t="s">
        <v>383</v>
      </c>
      <c r="B87" s="281"/>
      <c r="C87" s="281"/>
      <c r="D87" s="281"/>
      <c r="E87" s="281"/>
      <c r="F87" s="281"/>
      <c r="G87" s="281"/>
      <c r="H87" s="281"/>
      <c r="I87" s="270"/>
      <c r="J87" s="270"/>
      <c r="K87" s="270">
        <f>K93*15/100</f>
        <v>0</v>
      </c>
      <c r="L87" s="270">
        <f>L93*1/100</f>
        <v>0</v>
      </c>
      <c r="M87" s="270">
        <v>0</v>
      </c>
      <c r="N87" s="270">
        <f>N93*1/100</f>
        <v>0</v>
      </c>
      <c r="O87" s="270"/>
      <c r="P87" s="270"/>
    </row>
    <row r="88" spans="1:16" s="271" customFormat="1" ht="20.100000000000001" customHeight="1" x14ac:dyDescent="0.2">
      <c r="A88" s="354" t="s">
        <v>429</v>
      </c>
      <c r="B88" s="281"/>
      <c r="C88" s="281"/>
      <c r="D88" s="281"/>
      <c r="E88" s="281"/>
      <c r="F88" s="281"/>
      <c r="G88" s="281"/>
      <c r="H88" s="281"/>
      <c r="I88" s="270"/>
      <c r="J88" s="270"/>
      <c r="K88" s="270"/>
      <c r="L88" s="270"/>
      <c r="M88" s="270"/>
      <c r="N88" s="270"/>
      <c r="O88" s="270"/>
      <c r="P88" s="270"/>
    </row>
    <row r="89" spans="1:16" s="271" customFormat="1" ht="20.100000000000001" customHeight="1" x14ac:dyDescent="0.2">
      <c r="A89" s="270" t="s">
        <v>430</v>
      </c>
      <c r="B89" s="281"/>
      <c r="C89" s="281"/>
      <c r="D89" s="281"/>
      <c r="E89" s="281"/>
      <c r="F89" s="281"/>
      <c r="G89" s="281"/>
      <c r="H89" s="281"/>
      <c r="I89" s="270"/>
      <c r="J89" s="270"/>
      <c r="K89" s="270">
        <v>0</v>
      </c>
      <c r="L89" s="270"/>
      <c r="M89" s="270">
        <v>0</v>
      </c>
      <c r="N89" s="270">
        <f>N93*1/100</f>
        <v>0</v>
      </c>
      <c r="O89" s="270"/>
      <c r="P89" s="270"/>
    </row>
    <row r="90" spans="1:16" s="271" customFormat="1" ht="20.100000000000001" customHeight="1" x14ac:dyDescent="0.2">
      <c r="A90" s="270" t="s">
        <v>386</v>
      </c>
      <c r="B90" s="281"/>
      <c r="C90" s="281"/>
      <c r="D90" s="281"/>
      <c r="E90" s="281"/>
      <c r="F90" s="281"/>
      <c r="G90" s="281"/>
      <c r="H90" s="281"/>
      <c r="I90" s="270"/>
      <c r="J90" s="270"/>
      <c r="K90" s="270">
        <v>0</v>
      </c>
      <c r="L90" s="270"/>
      <c r="M90" s="270">
        <v>0</v>
      </c>
      <c r="N90" s="270">
        <f>N93*1/100</f>
        <v>0</v>
      </c>
      <c r="O90" s="270"/>
      <c r="P90" s="270"/>
    </row>
    <row r="91" spans="1:16" s="271" customFormat="1" ht="20.100000000000001" customHeight="1" x14ac:dyDescent="0.2">
      <c r="A91" s="270"/>
      <c r="B91" s="281"/>
      <c r="C91" s="281"/>
      <c r="D91" s="281"/>
      <c r="E91" s="281"/>
      <c r="F91" s="281"/>
      <c r="G91" s="281"/>
      <c r="H91" s="281"/>
      <c r="I91" s="270"/>
      <c r="J91" s="270"/>
      <c r="K91" s="270"/>
      <c r="L91" s="270"/>
      <c r="M91" s="270"/>
      <c r="N91" s="270"/>
      <c r="O91" s="270"/>
      <c r="P91" s="270"/>
    </row>
    <row r="92" spans="1:16" s="271" customFormat="1" ht="20.100000000000001" customHeight="1" x14ac:dyDescent="0.2">
      <c r="A92" s="270"/>
      <c r="B92" s="281"/>
      <c r="C92" s="281"/>
      <c r="D92" s="281"/>
      <c r="E92" s="281"/>
      <c r="F92" s="281"/>
      <c r="G92" s="281"/>
      <c r="H92" s="281"/>
      <c r="I92" s="270"/>
      <c r="J92" s="270"/>
      <c r="K92" s="270"/>
      <c r="L92" s="270"/>
      <c r="M92" s="270"/>
      <c r="N92" s="270"/>
      <c r="O92" s="270"/>
      <c r="P92" s="270"/>
    </row>
    <row r="93" spans="1:16" s="271" customFormat="1" ht="20.100000000000001" customHeight="1" x14ac:dyDescent="0.2">
      <c r="A93" s="270" t="s">
        <v>83</v>
      </c>
      <c r="B93" s="281">
        <f>SUM(B77:B92)</f>
        <v>0</v>
      </c>
      <c r="C93" s="281">
        <f t="shared" ref="C93:J93" si="16">SUM(C77:C92)</f>
        <v>0</v>
      </c>
      <c r="D93" s="281">
        <f t="shared" si="16"/>
        <v>0</v>
      </c>
      <c r="E93" s="281">
        <f t="shared" si="16"/>
        <v>0</v>
      </c>
      <c r="F93" s="281">
        <f t="shared" si="16"/>
        <v>0</v>
      </c>
      <c r="G93" s="281">
        <f t="shared" si="16"/>
        <v>0</v>
      </c>
      <c r="H93" s="281">
        <f t="shared" si="16"/>
        <v>0</v>
      </c>
      <c r="I93" s="281">
        <f t="shared" si="16"/>
        <v>0</v>
      </c>
      <c r="J93" s="281">
        <f t="shared" si="16"/>
        <v>0</v>
      </c>
      <c r="K93" s="355">
        <v>0</v>
      </c>
      <c r="L93" s="355">
        <v>0</v>
      </c>
      <c r="M93" s="355">
        <v>0</v>
      </c>
      <c r="N93" s="355">
        <v>0</v>
      </c>
      <c r="O93" s="355">
        <v>0</v>
      </c>
      <c r="P93" s="355">
        <v>0</v>
      </c>
    </row>
    <row r="94" spans="1:16" s="271" customFormat="1" x14ac:dyDescent="0.2">
      <c r="A94" s="358"/>
      <c r="B94" s="282" t="s">
        <v>808</v>
      </c>
      <c r="C94" s="282"/>
      <c r="D94" s="282"/>
      <c r="E94" s="282"/>
      <c r="F94" s="282"/>
      <c r="G94" s="282"/>
      <c r="H94" s="282"/>
      <c r="I94" s="282"/>
      <c r="J94" s="282" t="s">
        <v>440</v>
      </c>
      <c r="K94" s="282"/>
      <c r="L94" s="282"/>
      <c r="M94" s="282"/>
      <c r="N94" s="282"/>
      <c r="O94" s="282"/>
      <c r="P94" s="282"/>
    </row>
    <row r="95" spans="1:16" s="271" customFormat="1" x14ac:dyDescent="0.2">
      <c r="A95" s="282"/>
      <c r="B95" s="282"/>
      <c r="C95" s="282"/>
      <c r="D95" s="282"/>
      <c r="E95" s="282"/>
      <c r="F95" s="282"/>
      <c r="G95" s="282"/>
      <c r="H95" s="282"/>
      <c r="I95" s="282"/>
      <c r="J95" s="282"/>
      <c r="K95" s="282"/>
      <c r="L95" s="282"/>
      <c r="M95" s="282"/>
      <c r="N95" s="282"/>
      <c r="O95" s="282"/>
      <c r="P95" s="282"/>
    </row>
    <row r="96" spans="1:16" s="271" customFormat="1" x14ac:dyDescent="0.2">
      <c r="A96" s="282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</row>
    <row r="97" spans="1:16" s="283" customFormat="1" x14ac:dyDescent="0.2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2"/>
      <c r="P97" s="282"/>
    </row>
    <row r="98" spans="1:16" s="283" customFormat="1" x14ac:dyDescent="0.2">
      <c r="A98" s="282"/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</row>
    <row r="99" spans="1:16" s="283" customFormat="1" x14ac:dyDescent="0.2">
      <c r="A99" s="282"/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</row>
    <row r="100" spans="1:16" s="283" customFormat="1" x14ac:dyDescent="0.2">
      <c r="A100" s="282"/>
      <c r="B100" s="282"/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</row>
    <row r="101" spans="1:16" s="283" customFormat="1" x14ac:dyDescent="0.2">
      <c r="A101" s="282"/>
      <c r="B101" s="282"/>
      <c r="C101" s="282"/>
      <c r="D101" s="282"/>
      <c r="E101" s="282"/>
      <c r="F101" s="282"/>
      <c r="G101" s="282"/>
      <c r="H101" s="282"/>
      <c r="I101" s="282"/>
      <c r="J101" s="282"/>
      <c r="K101" s="282"/>
      <c r="L101" s="282"/>
      <c r="M101" s="282"/>
      <c r="N101" s="282"/>
      <c r="O101" s="282"/>
      <c r="P101" s="282"/>
    </row>
    <row r="102" spans="1:16" s="283" customFormat="1" x14ac:dyDescent="0.2">
      <c r="A102" s="282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</row>
    <row r="103" spans="1:16" s="283" customFormat="1" x14ac:dyDescent="0.2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2"/>
      <c r="P103" s="282"/>
    </row>
    <row r="104" spans="1:16" s="283" customFormat="1" x14ac:dyDescent="0.2">
      <c r="A104" s="282"/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</row>
    <row r="105" spans="1:16" s="283" customFormat="1" x14ac:dyDescent="0.2">
      <c r="A105" s="282"/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</row>
    <row r="106" spans="1:16" s="283" customFormat="1" x14ac:dyDescent="0.2">
      <c r="A106" s="282"/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</row>
    <row r="107" spans="1:16" s="283" customFormat="1" x14ac:dyDescent="0.2">
      <c r="A107" s="282"/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</row>
    <row r="108" spans="1:16" s="283" customFormat="1" x14ac:dyDescent="0.2">
      <c r="A108" s="282"/>
      <c r="B108" s="282"/>
      <c r="C108" s="282"/>
      <c r="D108" s="282"/>
      <c r="E108" s="282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82"/>
    </row>
    <row r="109" spans="1:16" s="283" customFormat="1" x14ac:dyDescent="0.2">
      <c r="A109" s="282"/>
      <c r="B109" s="282"/>
      <c r="C109" s="282"/>
      <c r="D109" s="282"/>
      <c r="E109" s="282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82"/>
    </row>
  </sheetData>
  <mergeCells count="1">
    <mergeCell ref="A1:P1"/>
  </mergeCells>
  <phoneticPr fontId="0" type="noConversion"/>
  <pageMargins left="0" right="0" top="0" bottom="0" header="0" footer="0"/>
  <pageSetup paperSize="9" scale="65" orientation="landscape" horizontalDpi="300" verticalDpi="300" r:id="rId1"/>
  <headerFooter alignWithMargins="0"/>
  <rowBreaks count="1" manualBreakCount="1">
    <brk id="5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65536"/>
  <sheetViews>
    <sheetView tabSelected="1" topLeftCell="A16" zoomScale="85" zoomScaleNormal="85" workbookViewId="0">
      <selection activeCell="AA28" sqref="AA28"/>
    </sheetView>
  </sheetViews>
  <sheetFormatPr defaultRowHeight="15" x14ac:dyDescent="0.2"/>
  <cols>
    <col min="1" max="1" width="42.28515625" style="284" customWidth="1"/>
    <col min="2" max="2" width="26.140625" style="284" customWidth="1"/>
    <col min="3" max="3" width="22.5703125" style="284" customWidth="1"/>
    <col min="4" max="4" width="24.85546875" style="284" customWidth="1"/>
    <col min="5" max="6" width="18.7109375" style="284" customWidth="1"/>
    <col min="7" max="7" width="19.5703125" style="284" customWidth="1"/>
    <col min="8" max="9" width="16" style="284" customWidth="1"/>
    <col min="10" max="18" width="19.42578125" style="284" customWidth="1"/>
    <col min="19" max="22" width="25.5703125" style="284" customWidth="1"/>
    <col min="23" max="24" width="19.140625" style="284" customWidth="1"/>
    <col min="25" max="25" width="16.28515625" style="284" customWidth="1"/>
    <col min="26" max="26" width="20.140625" style="284" customWidth="1"/>
    <col min="27" max="27" width="18.85546875" style="284" customWidth="1"/>
    <col min="28" max="28" width="21.28515625" style="284" customWidth="1"/>
    <col min="29" max="29" width="20.5703125" style="284" customWidth="1"/>
    <col min="30" max="30" width="21.28515625" style="284" customWidth="1"/>
    <col min="31" max="16384" width="9.140625" style="285"/>
  </cols>
  <sheetData>
    <row r="1" spans="1:30" s="382" customFormat="1" ht="36.75" customHeight="1" thickBot="1" x14ac:dyDescent="0.35">
      <c r="A1" s="428" t="str">
        <f>A64</f>
        <v>MÊS:</v>
      </c>
      <c r="B1" s="429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54"/>
      <c r="AD1" s="431"/>
    </row>
    <row r="2" spans="1:30" s="432" customFormat="1" ht="51" customHeight="1" x14ac:dyDescent="0.2">
      <c r="A2" s="437" t="s">
        <v>880</v>
      </c>
      <c r="B2" s="438" t="s">
        <v>798</v>
      </c>
      <c r="C2" s="438" t="s">
        <v>833</v>
      </c>
      <c r="D2" s="438" t="s">
        <v>834</v>
      </c>
      <c r="E2" s="438" t="s">
        <v>839</v>
      </c>
      <c r="F2" s="438" t="s">
        <v>882</v>
      </c>
      <c r="G2" s="438" t="s">
        <v>794</v>
      </c>
      <c r="H2" s="438" t="s">
        <v>837</v>
      </c>
      <c r="I2" s="438" t="s">
        <v>838</v>
      </c>
      <c r="J2" s="438" t="s">
        <v>831</v>
      </c>
      <c r="K2" s="438" t="s">
        <v>850</v>
      </c>
      <c r="L2" s="438" t="s">
        <v>851</v>
      </c>
      <c r="M2" s="439" t="s">
        <v>860</v>
      </c>
      <c r="N2" s="439" t="s">
        <v>852</v>
      </c>
      <c r="O2" s="439" t="s">
        <v>853</v>
      </c>
      <c r="P2" s="439" t="s">
        <v>854</v>
      </c>
      <c r="Q2" s="439" t="s">
        <v>855</v>
      </c>
      <c r="R2" s="439" t="s">
        <v>856</v>
      </c>
      <c r="S2" s="439" t="s">
        <v>857</v>
      </c>
      <c r="T2" s="439" t="s">
        <v>904</v>
      </c>
      <c r="U2" s="439" t="s">
        <v>858</v>
      </c>
      <c r="V2" s="439" t="s">
        <v>859</v>
      </c>
      <c r="W2" s="439" t="s">
        <v>847</v>
      </c>
      <c r="X2" s="439" t="s">
        <v>863</v>
      </c>
      <c r="Y2" s="439" t="s">
        <v>862</v>
      </c>
      <c r="Z2" s="439" t="s">
        <v>861</v>
      </c>
      <c r="AA2" s="439" t="s">
        <v>872</v>
      </c>
      <c r="AB2" s="438" t="s">
        <v>844</v>
      </c>
      <c r="AC2" s="438" t="s">
        <v>816</v>
      </c>
      <c r="AD2" s="440" t="s">
        <v>83</v>
      </c>
    </row>
    <row r="3" spans="1:30" s="382" customFormat="1" ht="15.95" customHeight="1" x14ac:dyDescent="0.2">
      <c r="A3" s="379" t="s">
        <v>848</v>
      </c>
      <c r="B3" s="387">
        <f>B102</f>
        <v>20</v>
      </c>
      <c r="C3" s="387">
        <f>B103</f>
        <v>10</v>
      </c>
      <c r="D3" s="387">
        <f>B104</f>
        <v>10</v>
      </c>
      <c r="E3" s="387">
        <f>B105</f>
        <v>10</v>
      </c>
      <c r="F3" s="387">
        <f>B106</f>
        <v>10</v>
      </c>
      <c r="G3" s="387">
        <f>B107</f>
        <v>10</v>
      </c>
      <c r="H3" s="387">
        <f>B108</f>
        <v>10</v>
      </c>
      <c r="I3" s="387">
        <f>B109</f>
        <v>10</v>
      </c>
      <c r="J3" s="387">
        <f>B110</f>
        <v>10</v>
      </c>
      <c r="K3" s="387">
        <f>B111</f>
        <v>10</v>
      </c>
      <c r="L3" s="387">
        <f>B112</f>
        <v>10</v>
      </c>
      <c r="M3" s="387">
        <f>B113</f>
        <v>10</v>
      </c>
      <c r="N3" s="387">
        <f>B114</f>
        <v>10</v>
      </c>
      <c r="O3" s="387">
        <f>B115</f>
        <v>10</v>
      </c>
      <c r="P3" s="387">
        <f>B116</f>
        <v>10</v>
      </c>
      <c r="Q3" s="387">
        <f>B117</f>
        <v>10</v>
      </c>
      <c r="R3" s="387">
        <f>B118</f>
        <v>10</v>
      </c>
      <c r="S3" s="387">
        <f>B119</f>
        <v>10</v>
      </c>
      <c r="T3" s="387">
        <f>B120</f>
        <v>10</v>
      </c>
      <c r="U3" s="387">
        <f>B121</f>
        <v>10</v>
      </c>
      <c r="V3" s="387">
        <f>B122</f>
        <v>10</v>
      </c>
      <c r="W3" s="387">
        <f>B123</f>
        <v>10</v>
      </c>
      <c r="X3" s="387">
        <f>B124</f>
        <v>10</v>
      </c>
      <c r="Y3" s="387">
        <f>B125</f>
        <v>10</v>
      </c>
      <c r="Z3" s="387">
        <f>B126</f>
        <v>10</v>
      </c>
      <c r="AA3" s="387">
        <f>B127</f>
        <v>10</v>
      </c>
      <c r="AB3" s="387">
        <f>B128</f>
        <v>10</v>
      </c>
      <c r="AC3" s="387">
        <f>B129</f>
        <v>10</v>
      </c>
      <c r="AD3" s="390">
        <f t="shared" ref="AD3:AD22" si="0">SUM(B3:AC3)</f>
        <v>290</v>
      </c>
    </row>
    <row r="4" spans="1:30" s="382" customFormat="1" ht="15.95" customHeight="1" x14ac:dyDescent="0.2">
      <c r="A4" s="379" t="s">
        <v>388</v>
      </c>
      <c r="B4" s="387">
        <f t="shared" ref="B4:G4" si="1">B3*40/100</f>
        <v>8</v>
      </c>
      <c r="C4" s="387">
        <f t="shared" si="1"/>
        <v>4</v>
      </c>
      <c r="D4" s="387">
        <f t="shared" si="1"/>
        <v>4</v>
      </c>
      <c r="E4" s="387">
        <f t="shared" si="1"/>
        <v>4</v>
      </c>
      <c r="F4" s="387">
        <f t="shared" si="1"/>
        <v>4</v>
      </c>
      <c r="G4" s="387">
        <f t="shared" si="1"/>
        <v>4</v>
      </c>
      <c r="H4" s="387">
        <f t="shared" ref="H4:AC4" si="2">H3*40/100</f>
        <v>4</v>
      </c>
      <c r="I4" s="387">
        <f t="shared" si="2"/>
        <v>4</v>
      </c>
      <c r="J4" s="387">
        <f t="shared" si="2"/>
        <v>4</v>
      </c>
      <c r="K4" s="387">
        <f t="shared" si="2"/>
        <v>4</v>
      </c>
      <c r="L4" s="387">
        <f t="shared" si="2"/>
        <v>4</v>
      </c>
      <c r="M4" s="387">
        <f t="shared" si="2"/>
        <v>4</v>
      </c>
      <c r="N4" s="387">
        <f t="shared" si="2"/>
        <v>4</v>
      </c>
      <c r="O4" s="387">
        <f t="shared" si="2"/>
        <v>4</v>
      </c>
      <c r="P4" s="387">
        <f t="shared" si="2"/>
        <v>4</v>
      </c>
      <c r="Q4" s="387">
        <f t="shared" si="2"/>
        <v>4</v>
      </c>
      <c r="R4" s="387">
        <f t="shared" si="2"/>
        <v>4</v>
      </c>
      <c r="S4" s="387">
        <f t="shared" si="2"/>
        <v>4</v>
      </c>
      <c r="T4" s="387">
        <f t="shared" si="2"/>
        <v>4</v>
      </c>
      <c r="U4" s="387">
        <f t="shared" si="2"/>
        <v>4</v>
      </c>
      <c r="V4" s="387">
        <f t="shared" si="2"/>
        <v>4</v>
      </c>
      <c r="W4" s="387">
        <f t="shared" si="2"/>
        <v>4</v>
      </c>
      <c r="X4" s="387">
        <f t="shared" si="2"/>
        <v>4</v>
      </c>
      <c r="Y4" s="387">
        <f t="shared" si="2"/>
        <v>4</v>
      </c>
      <c r="Z4" s="387">
        <f t="shared" si="2"/>
        <v>4</v>
      </c>
      <c r="AA4" s="387">
        <f t="shared" si="2"/>
        <v>4</v>
      </c>
      <c r="AB4" s="387">
        <f t="shared" si="2"/>
        <v>4</v>
      </c>
      <c r="AC4" s="387">
        <f t="shared" si="2"/>
        <v>4</v>
      </c>
      <c r="AD4" s="390">
        <f t="shared" si="0"/>
        <v>116</v>
      </c>
    </row>
    <row r="5" spans="1:30" s="382" customFormat="1" ht="15.95" customHeight="1" x14ac:dyDescent="0.2">
      <c r="A5" s="379" t="s">
        <v>389</v>
      </c>
      <c r="B5" s="387">
        <f>B3/12</f>
        <v>1.6666666666666667</v>
      </c>
      <c r="C5" s="387">
        <f>C3/12</f>
        <v>0.83333333333333337</v>
      </c>
      <c r="D5" s="387">
        <f>D3/12</f>
        <v>0.83333333333333337</v>
      </c>
      <c r="E5" s="387">
        <f>E3/12</f>
        <v>0.83333333333333337</v>
      </c>
      <c r="F5" s="387">
        <f>F3/12</f>
        <v>0.83333333333333337</v>
      </c>
      <c r="G5" s="387">
        <f t="shared" ref="G5:AC5" si="3">G3/12</f>
        <v>0.83333333333333337</v>
      </c>
      <c r="H5" s="387">
        <f t="shared" si="3"/>
        <v>0.83333333333333337</v>
      </c>
      <c r="I5" s="387">
        <f t="shared" si="3"/>
        <v>0.83333333333333337</v>
      </c>
      <c r="J5" s="387">
        <f t="shared" si="3"/>
        <v>0.83333333333333337</v>
      </c>
      <c r="K5" s="387">
        <f t="shared" si="3"/>
        <v>0.83333333333333337</v>
      </c>
      <c r="L5" s="387">
        <f t="shared" si="3"/>
        <v>0.83333333333333337</v>
      </c>
      <c r="M5" s="387">
        <f t="shared" si="3"/>
        <v>0.83333333333333337</v>
      </c>
      <c r="N5" s="387">
        <f t="shared" si="3"/>
        <v>0.83333333333333337</v>
      </c>
      <c r="O5" s="387">
        <f t="shared" si="3"/>
        <v>0.83333333333333337</v>
      </c>
      <c r="P5" s="387">
        <f t="shared" si="3"/>
        <v>0.83333333333333337</v>
      </c>
      <c r="Q5" s="387">
        <f t="shared" si="3"/>
        <v>0.83333333333333337</v>
      </c>
      <c r="R5" s="387">
        <f t="shared" si="3"/>
        <v>0.83333333333333337</v>
      </c>
      <c r="S5" s="387">
        <f t="shared" si="3"/>
        <v>0.83333333333333337</v>
      </c>
      <c r="T5" s="387">
        <f t="shared" si="3"/>
        <v>0.83333333333333337</v>
      </c>
      <c r="U5" s="387">
        <f t="shared" si="3"/>
        <v>0.83333333333333337</v>
      </c>
      <c r="V5" s="387">
        <f t="shared" si="3"/>
        <v>0.83333333333333337</v>
      </c>
      <c r="W5" s="387">
        <f t="shared" si="3"/>
        <v>0.83333333333333337</v>
      </c>
      <c r="X5" s="387">
        <f t="shared" si="3"/>
        <v>0.83333333333333337</v>
      </c>
      <c r="Y5" s="387">
        <f t="shared" si="3"/>
        <v>0.83333333333333337</v>
      </c>
      <c r="Z5" s="387">
        <f t="shared" si="3"/>
        <v>0.83333333333333337</v>
      </c>
      <c r="AA5" s="387">
        <f t="shared" si="3"/>
        <v>0.83333333333333337</v>
      </c>
      <c r="AB5" s="387">
        <f t="shared" si="3"/>
        <v>0.83333333333333337</v>
      </c>
      <c r="AC5" s="387">
        <f t="shared" si="3"/>
        <v>0.83333333333333337</v>
      </c>
      <c r="AD5" s="390">
        <f t="shared" si="0"/>
        <v>24.166666666666661</v>
      </c>
    </row>
    <row r="6" spans="1:30" s="382" customFormat="1" ht="15.95" customHeight="1" x14ac:dyDescent="0.2">
      <c r="A6" s="379" t="s">
        <v>390</v>
      </c>
      <c r="B6" s="387">
        <f t="shared" ref="B6:G6" si="4">(B3*0.333)/12</f>
        <v>0.55500000000000005</v>
      </c>
      <c r="C6" s="387">
        <f t="shared" si="4"/>
        <v>0.27750000000000002</v>
      </c>
      <c r="D6" s="387">
        <f t="shared" si="4"/>
        <v>0.27750000000000002</v>
      </c>
      <c r="E6" s="387">
        <f t="shared" si="4"/>
        <v>0.27750000000000002</v>
      </c>
      <c r="F6" s="387">
        <f t="shared" si="4"/>
        <v>0.27750000000000002</v>
      </c>
      <c r="G6" s="387">
        <f t="shared" si="4"/>
        <v>0.27750000000000002</v>
      </c>
      <c r="H6" s="387">
        <f t="shared" ref="H6:AC6" si="5">(H3*0.333)/12</f>
        <v>0.27750000000000002</v>
      </c>
      <c r="I6" s="387">
        <f t="shared" si="5"/>
        <v>0.27750000000000002</v>
      </c>
      <c r="J6" s="387">
        <f t="shared" si="5"/>
        <v>0.27750000000000002</v>
      </c>
      <c r="K6" s="387">
        <f t="shared" si="5"/>
        <v>0.27750000000000002</v>
      </c>
      <c r="L6" s="387">
        <f t="shared" si="5"/>
        <v>0.27750000000000002</v>
      </c>
      <c r="M6" s="387">
        <f t="shared" si="5"/>
        <v>0.27750000000000002</v>
      </c>
      <c r="N6" s="387">
        <f t="shared" si="5"/>
        <v>0.27750000000000002</v>
      </c>
      <c r="O6" s="387">
        <f t="shared" si="5"/>
        <v>0.27750000000000002</v>
      </c>
      <c r="P6" s="387">
        <f t="shared" si="5"/>
        <v>0.27750000000000002</v>
      </c>
      <c r="Q6" s="387">
        <f t="shared" si="5"/>
        <v>0.27750000000000002</v>
      </c>
      <c r="R6" s="387">
        <f t="shared" si="5"/>
        <v>0.27750000000000002</v>
      </c>
      <c r="S6" s="387">
        <f t="shared" si="5"/>
        <v>0.27750000000000002</v>
      </c>
      <c r="T6" s="387">
        <f t="shared" si="5"/>
        <v>0.27750000000000002</v>
      </c>
      <c r="U6" s="387">
        <f t="shared" si="5"/>
        <v>0.27750000000000002</v>
      </c>
      <c r="V6" s="387">
        <f t="shared" si="5"/>
        <v>0.27750000000000002</v>
      </c>
      <c r="W6" s="387">
        <f t="shared" si="5"/>
        <v>0.27750000000000002</v>
      </c>
      <c r="X6" s="387">
        <f t="shared" si="5"/>
        <v>0.27750000000000002</v>
      </c>
      <c r="Y6" s="387">
        <f t="shared" si="5"/>
        <v>0.27750000000000002</v>
      </c>
      <c r="Z6" s="387">
        <f t="shared" si="5"/>
        <v>0.27750000000000002</v>
      </c>
      <c r="AA6" s="387">
        <f t="shared" si="5"/>
        <v>0.27750000000000002</v>
      </c>
      <c r="AB6" s="387">
        <f t="shared" si="5"/>
        <v>0.27750000000000002</v>
      </c>
      <c r="AC6" s="387">
        <f t="shared" si="5"/>
        <v>0.27750000000000002</v>
      </c>
      <c r="AD6" s="390">
        <f t="shared" si="0"/>
        <v>8.0474999999999977</v>
      </c>
    </row>
    <row r="7" spans="1:30" s="382" customFormat="1" ht="15.95" customHeight="1" x14ac:dyDescent="0.2">
      <c r="A7" s="379" t="s">
        <v>391</v>
      </c>
      <c r="B7" s="387">
        <f t="shared" ref="B7:F8" si="6">B5*40/100</f>
        <v>0.66666666666666674</v>
      </c>
      <c r="C7" s="387">
        <f t="shared" si="6"/>
        <v>0.33333333333333337</v>
      </c>
      <c r="D7" s="387">
        <f t="shared" si="6"/>
        <v>0.33333333333333337</v>
      </c>
      <c r="E7" s="387">
        <f t="shared" si="6"/>
        <v>0.33333333333333337</v>
      </c>
      <c r="F7" s="387">
        <f t="shared" si="6"/>
        <v>0.33333333333333337</v>
      </c>
      <c r="G7" s="387">
        <f t="shared" ref="G7:AC7" si="7">G5*40/100</f>
        <v>0.33333333333333337</v>
      </c>
      <c r="H7" s="387">
        <f t="shared" si="7"/>
        <v>0.33333333333333337</v>
      </c>
      <c r="I7" s="387">
        <f t="shared" si="7"/>
        <v>0.33333333333333337</v>
      </c>
      <c r="J7" s="387">
        <f t="shared" si="7"/>
        <v>0.33333333333333337</v>
      </c>
      <c r="K7" s="387">
        <f t="shared" si="7"/>
        <v>0.33333333333333337</v>
      </c>
      <c r="L7" s="387">
        <f t="shared" si="7"/>
        <v>0.33333333333333337</v>
      </c>
      <c r="M7" s="387">
        <f t="shared" si="7"/>
        <v>0.33333333333333337</v>
      </c>
      <c r="N7" s="387">
        <f t="shared" si="7"/>
        <v>0.33333333333333337</v>
      </c>
      <c r="O7" s="387">
        <f t="shared" si="7"/>
        <v>0.33333333333333337</v>
      </c>
      <c r="P7" s="387">
        <f t="shared" si="7"/>
        <v>0.33333333333333337</v>
      </c>
      <c r="Q7" s="387">
        <f t="shared" si="7"/>
        <v>0.33333333333333337</v>
      </c>
      <c r="R7" s="387">
        <f t="shared" si="7"/>
        <v>0.33333333333333337</v>
      </c>
      <c r="S7" s="387">
        <f t="shared" si="7"/>
        <v>0.33333333333333337</v>
      </c>
      <c r="T7" s="387">
        <f t="shared" si="7"/>
        <v>0.33333333333333337</v>
      </c>
      <c r="U7" s="387">
        <f t="shared" si="7"/>
        <v>0.33333333333333337</v>
      </c>
      <c r="V7" s="387">
        <f t="shared" si="7"/>
        <v>0.33333333333333337</v>
      </c>
      <c r="W7" s="387">
        <f t="shared" si="7"/>
        <v>0.33333333333333337</v>
      </c>
      <c r="X7" s="387">
        <f t="shared" si="7"/>
        <v>0.33333333333333337</v>
      </c>
      <c r="Y7" s="387">
        <f t="shared" si="7"/>
        <v>0.33333333333333337</v>
      </c>
      <c r="Z7" s="387">
        <f t="shared" si="7"/>
        <v>0.33333333333333337</v>
      </c>
      <c r="AA7" s="387">
        <f t="shared" si="7"/>
        <v>0.33333333333333337</v>
      </c>
      <c r="AB7" s="387">
        <f t="shared" si="7"/>
        <v>0.33333333333333337</v>
      </c>
      <c r="AC7" s="387">
        <f t="shared" si="7"/>
        <v>0.33333333333333337</v>
      </c>
      <c r="AD7" s="390">
        <f t="shared" si="0"/>
        <v>9.6666666666666661</v>
      </c>
    </row>
    <row r="8" spans="1:30" s="382" customFormat="1" ht="15.95" customHeight="1" x14ac:dyDescent="0.2">
      <c r="A8" s="379" t="s">
        <v>392</v>
      </c>
      <c r="B8" s="387">
        <f t="shared" si="6"/>
        <v>0.22200000000000003</v>
      </c>
      <c r="C8" s="387">
        <f t="shared" si="6"/>
        <v>0.11100000000000002</v>
      </c>
      <c r="D8" s="387">
        <f t="shared" si="6"/>
        <v>0.11100000000000002</v>
      </c>
      <c r="E8" s="387">
        <f t="shared" si="6"/>
        <v>0.11100000000000002</v>
      </c>
      <c r="F8" s="387">
        <f t="shared" si="6"/>
        <v>0.11100000000000002</v>
      </c>
      <c r="G8" s="387">
        <f t="shared" ref="G8:AC8" si="8">G6*40/100</f>
        <v>0.11100000000000002</v>
      </c>
      <c r="H8" s="387">
        <f t="shared" si="8"/>
        <v>0.11100000000000002</v>
      </c>
      <c r="I8" s="387">
        <f t="shared" si="8"/>
        <v>0.11100000000000002</v>
      </c>
      <c r="J8" s="387">
        <f t="shared" si="8"/>
        <v>0.11100000000000002</v>
      </c>
      <c r="K8" s="387">
        <f t="shared" si="8"/>
        <v>0.11100000000000002</v>
      </c>
      <c r="L8" s="387">
        <f t="shared" si="8"/>
        <v>0.11100000000000002</v>
      </c>
      <c r="M8" s="387">
        <f t="shared" si="8"/>
        <v>0.11100000000000002</v>
      </c>
      <c r="N8" s="387">
        <f t="shared" si="8"/>
        <v>0.11100000000000002</v>
      </c>
      <c r="O8" s="387">
        <f t="shared" si="8"/>
        <v>0.11100000000000002</v>
      </c>
      <c r="P8" s="387">
        <f t="shared" si="8"/>
        <v>0.11100000000000002</v>
      </c>
      <c r="Q8" s="387">
        <f t="shared" si="8"/>
        <v>0.11100000000000002</v>
      </c>
      <c r="R8" s="387">
        <f t="shared" si="8"/>
        <v>0.11100000000000002</v>
      </c>
      <c r="S8" s="387">
        <f t="shared" si="8"/>
        <v>0.11100000000000002</v>
      </c>
      <c r="T8" s="387">
        <f t="shared" si="8"/>
        <v>0.11100000000000002</v>
      </c>
      <c r="U8" s="387">
        <f t="shared" si="8"/>
        <v>0.11100000000000002</v>
      </c>
      <c r="V8" s="387">
        <f t="shared" si="8"/>
        <v>0.11100000000000002</v>
      </c>
      <c r="W8" s="387">
        <f t="shared" si="8"/>
        <v>0.11100000000000002</v>
      </c>
      <c r="X8" s="387">
        <f t="shared" si="8"/>
        <v>0.11100000000000002</v>
      </c>
      <c r="Y8" s="387">
        <f t="shared" si="8"/>
        <v>0.11100000000000002</v>
      </c>
      <c r="Z8" s="387">
        <f t="shared" si="8"/>
        <v>0.11100000000000002</v>
      </c>
      <c r="AA8" s="387">
        <f t="shared" si="8"/>
        <v>0.11100000000000002</v>
      </c>
      <c r="AB8" s="387">
        <f t="shared" si="8"/>
        <v>0.11100000000000002</v>
      </c>
      <c r="AC8" s="387">
        <f t="shared" si="8"/>
        <v>0.11100000000000002</v>
      </c>
      <c r="AD8" s="390">
        <f t="shared" si="0"/>
        <v>3.2190000000000021</v>
      </c>
    </row>
    <row r="9" spans="1:30" s="382" customFormat="1" ht="15.95" customHeight="1" x14ac:dyDescent="0.2">
      <c r="A9" s="379" t="s">
        <v>393</v>
      </c>
      <c r="B9" s="387">
        <f>C102</f>
        <v>10</v>
      </c>
      <c r="C9" s="387">
        <f>C103</f>
        <v>10</v>
      </c>
      <c r="D9" s="387">
        <f>C104</f>
        <v>10</v>
      </c>
      <c r="E9" s="387">
        <f>C105</f>
        <v>10</v>
      </c>
      <c r="F9" s="387">
        <f>C106</f>
        <v>10</v>
      </c>
      <c r="G9" s="387">
        <f>C107</f>
        <v>10</v>
      </c>
      <c r="H9" s="387">
        <f>C108</f>
        <v>10</v>
      </c>
      <c r="I9" s="387">
        <f>C109</f>
        <v>10</v>
      </c>
      <c r="J9" s="387">
        <f>C110</f>
        <v>10</v>
      </c>
      <c r="K9" s="387">
        <f>C111</f>
        <v>10</v>
      </c>
      <c r="L9" s="387">
        <f>C112</f>
        <v>10</v>
      </c>
      <c r="M9" s="387">
        <f>C113</f>
        <v>10</v>
      </c>
      <c r="N9" s="387">
        <f>C114</f>
        <v>10</v>
      </c>
      <c r="O9" s="387">
        <f>C115</f>
        <v>10</v>
      </c>
      <c r="P9" s="387">
        <f>C116</f>
        <v>10</v>
      </c>
      <c r="Q9" s="387">
        <f>C117</f>
        <v>10</v>
      </c>
      <c r="R9" s="387">
        <f>C118</f>
        <v>10</v>
      </c>
      <c r="S9" s="387">
        <f>C119</f>
        <v>10</v>
      </c>
      <c r="T9" s="387">
        <f>C120</f>
        <v>10</v>
      </c>
      <c r="U9" s="387">
        <f>C121</f>
        <v>10</v>
      </c>
      <c r="V9" s="387">
        <f>C122</f>
        <v>10</v>
      </c>
      <c r="W9" s="387">
        <f>C123</f>
        <v>10</v>
      </c>
      <c r="X9" s="387">
        <f>C124</f>
        <v>10</v>
      </c>
      <c r="Y9" s="387">
        <f>C125</f>
        <v>10</v>
      </c>
      <c r="Z9" s="387">
        <f>C126</f>
        <v>10</v>
      </c>
      <c r="AA9" s="387">
        <f>C127</f>
        <v>10</v>
      </c>
      <c r="AB9" s="387">
        <f>C128</f>
        <v>10</v>
      </c>
      <c r="AC9" s="387">
        <f>C129</f>
        <v>10</v>
      </c>
      <c r="AD9" s="390">
        <f t="shared" si="0"/>
        <v>280</v>
      </c>
    </row>
    <row r="10" spans="1:30" s="382" customFormat="1" ht="15.95" customHeight="1" x14ac:dyDescent="0.2">
      <c r="A10" s="379" t="s">
        <v>843</v>
      </c>
      <c r="B10" s="387">
        <f>D102</f>
        <v>100</v>
      </c>
      <c r="C10" s="387">
        <f>D103</f>
        <v>0</v>
      </c>
      <c r="D10" s="387">
        <f>D104</f>
        <v>0</v>
      </c>
      <c r="E10" s="387">
        <f>D105</f>
        <v>0</v>
      </c>
      <c r="F10" s="387">
        <f>D106</f>
        <v>0</v>
      </c>
      <c r="G10" s="387">
        <f>D107</f>
        <v>0</v>
      </c>
      <c r="H10" s="387">
        <f>D108</f>
        <v>0</v>
      </c>
      <c r="I10" s="387">
        <f>D109</f>
        <v>0</v>
      </c>
      <c r="J10" s="387">
        <f>D110</f>
        <v>0</v>
      </c>
      <c r="K10" s="387">
        <f>D111</f>
        <v>0</v>
      </c>
      <c r="L10" s="387">
        <f>D112</f>
        <v>0</v>
      </c>
      <c r="M10" s="387">
        <f>D113</f>
        <v>0</v>
      </c>
      <c r="N10" s="387">
        <f>D114</f>
        <v>0</v>
      </c>
      <c r="O10" s="387">
        <f>D115</f>
        <v>100</v>
      </c>
      <c r="P10" s="387">
        <f>D116</f>
        <v>0</v>
      </c>
      <c r="Q10" s="387">
        <f>D117</f>
        <v>0</v>
      </c>
      <c r="R10" s="387">
        <f>D118</f>
        <v>0</v>
      </c>
      <c r="S10" s="387">
        <f>D119</f>
        <v>0</v>
      </c>
      <c r="T10" s="387">
        <f>D120</f>
        <v>0</v>
      </c>
      <c r="U10" s="387">
        <f>D121</f>
        <v>0</v>
      </c>
      <c r="V10" s="387">
        <f>D122</f>
        <v>0</v>
      </c>
      <c r="W10" s="387">
        <f>D123</f>
        <v>100</v>
      </c>
      <c r="X10" s="387">
        <f>D124</f>
        <v>0</v>
      </c>
      <c r="Y10" s="387">
        <f>D125</f>
        <v>0</v>
      </c>
      <c r="Z10" s="387">
        <f>D126</f>
        <v>0</v>
      </c>
      <c r="AA10" s="387">
        <f>D127</f>
        <v>0</v>
      </c>
      <c r="AB10" s="387">
        <f>D128</f>
        <v>0</v>
      </c>
      <c r="AC10" s="387">
        <f>D129</f>
        <v>0</v>
      </c>
      <c r="AD10" s="390">
        <f t="shared" si="0"/>
        <v>300</v>
      </c>
    </row>
    <row r="11" spans="1:30" s="382" customFormat="1" ht="15.95" customHeight="1" x14ac:dyDescent="0.2">
      <c r="A11" s="379" t="s">
        <v>849</v>
      </c>
      <c r="B11" s="387">
        <f>E102</f>
        <v>10</v>
      </c>
      <c r="C11" s="387">
        <f>E103</f>
        <v>10</v>
      </c>
      <c r="D11" s="387">
        <f>E104</f>
        <v>10</v>
      </c>
      <c r="E11" s="387">
        <f>E105</f>
        <v>10</v>
      </c>
      <c r="F11" s="387">
        <f>E106</f>
        <v>10</v>
      </c>
      <c r="G11" s="387">
        <f>E107</f>
        <v>10</v>
      </c>
      <c r="H11" s="387">
        <f>E108</f>
        <v>10</v>
      </c>
      <c r="I11" s="387">
        <f>E109</f>
        <v>10</v>
      </c>
      <c r="J11" s="387">
        <f>E110</f>
        <v>10</v>
      </c>
      <c r="K11" s="387">
        <f>E111</f>
        <v>10</v>
      </c>
      <c r="L11" s="387">
        <f>E112</f>
        <v>10</v>
      </c>
      <c r="M11" s="387">
        <f>E113</f>
        <v>10</v>
      </c>
      <c r="N11" s="387">
        <f>E114</f>
        <v>10</v>
      </c>
      <c r="O11" s="387">
        <f>E115</f>
        <v>10</v>
      </c>
      <c r="P11" s="387">
        <f>E116</f>
        <v>10</v>
      </c>
      <c r="Q11" s="387">
        <f>E117</f>
        <v>10</v>
      </c>
      <c r="R11" s="387">
        <f>E118</f>
        <v>10</v>
      </c>
      <c r="S11" s="387">
        <f>E119</f>
        <v>10</v>
      </c>
      <c r="T11" s="387">
        <f>E120</f>
        <v>10</v>
      </c>
      <c r="U11" s="387">
        <f>E121</f>
        <v>10</v>
      </c>
      <c r="V11" s="387">
        <f>E122</f>
        <v>10</v>
      </c>
      <c r="W11" s="387">
        <f>E123</f>
        <v>10</v>
      </c>
      <c r="X11" s="387">
        <f>E124</f>
        <v>10</v>
      </c>
      <c r="Y11" s="387">
        <f>E125</f>
        <v>10</v>
      </c>
      <c r="Z11" s="387">
        <f>E126</f>
        <v>10</v>
      </c>
      <c r="AA11" s="387">
        <f>E127</f>
        <v>10</v>
      </c>
      <c r="AB11" s="387">
        <f>E128</f>
        <v>10</v>
      </c>
      <c r="AC11" s="387">
        <f>E129</f>
        <v>10</v>
      </c>
      <c r="AD11" s="390">
        <f t="shared" si="0"/>
        <v>280</v>
      </c>
    </row>
    <row r="12" spans="1:30" s="382" customFormat="1" ht="15.95" customHeight="1" x14ac:dyDescent="0.2">
      <c r="A12" s="379" t="s">
        <v>396</v>
      </c>
      <c r="B12" s="387">
        <f>F102</f>
        <v>10</v>
      </c>
      <c r="C12" s="387">
        <f>F103</f>
        <v>10</v>
      </c>
      <c r="D12" s="387">
        <f>F104</f>
        <v>10</v>
      </c>
      <c r="E12" s="387">
        <f>F105</f>
        <v>10</v>
      </c>
      <c r="F12" s="387">
        <f>F106</f>
        <v>10</v>
      </c>
      <c r="G12" s="387">
        <f>F107</f>
        <v>10</v>
      </c>
      <c r="H12" s="387">
        <f>F108</f>
        <v>10</v>
      </c>
      <c r="I12" s="387">
        <f>F109</f>
        <v>10</v>
      </c>
      <c r="J12" s="387">
        <f>F110</f>
        <v>10</v>
      </c>
      <c r="K12" s="387">
        <f>F111</f>
        <v>10</v>
      </c>
      <c r="L12" s="387">
        <f>F112</f>
        <v>10</v>
      </c>
      <c r="M12" s="387">
        <f>F113</f>
        <v>10</v>
      </c>
      <c r="N12" s="387">
        <f>F114</f>
        <v>10</v>
      </c>
      <c r="O12" s="387">
        <f>F115</f>
        <v>10</v>
      </c>
      <c r="P12" s="387">
        <f>F116</f>
        <v>10</v>
      </c>
      <c r="Q12" s="387">
        <f>F117</f>
        <v>10</v>
      </c>
      <c r="R12" s="387">
        <f>F118</f>
        <v>10</v>
      </c>
      <c r="S12" s="387">
        <f>F119</f>
        <v>10</v>
      </c>
      <c r="T12" s="387">
        <f>F120</f>
        <v>10</v>
      </c>
      <c r="U12" s="387">
        <f>F121</f>
        <v>10</v>
      </c>
      <c r="V12" s="387">
        <f>F122</f>
        <v>10</v>
      </c>
      <c r="W12" s="387">
        <f>F123</f>
        <v>10</v>
      </c>
      <c r="X12" s="387">
        <f>F124</f>
        <v>10</v>
      </c>
      <c r="Y12" s="387">
        <f>F125</f>
        <v>10</v>
      </c>
      <c r="Z12" s="387">
        <f>F126</f>
        <v>10</v>
      </c>
      <c r="AA12" s="387">
        <f>F127</f>
        <v>10</v>
      </c>
      <c r="AB12" s="387">
        <f>F128</f>
        <v>10</v>
      </c>
      <c r="AC12" s="387">
        <f>F129</f>
        <v>10</v>
      </c>
      <c r="AD12" s="390">
        <f t="shared" si="0"/>
        <v>280</v>
      </c>
    </row>
    <row r="13" spans="1:30" s="382" customFormat="1" ht="15.95" customHeight="1" x14ac:dyDescent="0.2">
      <c r="A13" s="379" t="s">
        <v>397</v>
      </c>
      <c r="B13" s="387">
        <f>G102</f>
        <v>50</v>
      </c>
      <c r="C13" s="387">
        <f>G103</f>
        <v>0</v>
      </c>
      <c r="D13" s="387">
        <f>G104</f>
        <v>0</v>
      </c>
      <c r="E13" s="387">
        <f>G105</f>
        <v>0</v>
      </c>
      <c r="F13" s="387">
        <f>G106</f>
        <v>0</v>
      </c>
      <c r="G13" s="387">
        <f>G107</f>
        <v>0</v>
      </c>
      <c r="H13" s="387">
        <f>G108</f>
        <v>0</v>
      </c>
      <c r="I13" s="387">
        <f>G109</f>
        <v>0</v>
      </c>
      <c r="J13" s="387">
        <f>G110</f>
        <v>0</v>
      </c>
      <c r="K13" s="387">
        <f>G111</f>
        <v>0</v>
      </c>
      <c r="L13" s="387">
        <f>G112</f>
        <v>0</v>
      </c>
      <c r="M13" s="387">
        <f>G113</f>
        <v>0</v>
      </c>
      <c r="N13" s="387">
        <f>G114</f>
        <v>0</v>
      </c>
      <c r="O13" s="387">
        <f>G115</f>
        <v>0</v>
      </c>
      <c r="P13" s="387">
        <f>G116</f>
        <v>0</v>
      </c>
      <c r="Q13" s="387">
        <f>G117</f>
        <v>0</v>
      </c>
      <c r="R13" s="387">
        <f>G118</f>
        <v>0</v>
      </c>
      <c r="S13" s="387">
        <f>G119</f>
        <v>0</v>
      </c>
      <c r="T13" s="387">
        <f>G120</f>
        <v>0</v>
      </c>
      <c r="U13" s="387">
        <f>G121</f>
        <v>0</v>
      </c>
      <c r="V13" s="387">
        <f>G122</f>
        <v>0</v>
      </c>
      <c r="W13" s="387">
        <f>G123</f>
        <v>0</v>
      </c>
      <c r="X13" s="387">
        <f>G124</f>
        <v>0</v>
      </c>
      <c r="Y13" s="387">
        <f>G125</f>
        <v>0</v>
      </c>
      <c r="Z13" s="387">
        <f>G126</f>
        <v>0</v>
      </c>
      <c r="AA13" s="387">
        <f>G127</f>
        <v>0</v>
      </c>
      <c r="AB13" s="387">
        <f>G128</f>
        <v>0</v>
      </c>
      <c r="AC13" s="387">
        <f>G129</f>
        <v>0</v>
      </c>
      <c r="AD13" s="390">
        <f t="shared" si="0"/>
        <v>50</v>
      </c>
    </row>
    <row r="14" spans="1:30" s="382" customFormat="1" ht="15.95" customHeight="1" x14ac:dyDescent="0.2">
      <c r="A14" s="379" t="s">
        <v>398</v>
      </c>
      <c r="B14" s="387">
        <f>H102</f>
        <v>1</v>
      </c>
      <c r="C14" s="387">
        <f>H103</f>
        <v>2</v>
      </c>
      <c r="D14" s="387">
        <f>H104</f>
        <v>3</v>
      </c>
      <c r="E14" s="387">
        <f>H105</f>
        <v>4</v>
      </c>
      <c r="F14" s="387">
        <f>H106</f>
        <v>5</v>
      </c>
      <c r="G14" s="387">
        <f>H107</f>
        <v>6</v>
      </c>
      <c r="H14" s="387">
        <f>H108</f>
        <v>7</v>
      </c>
      <c r="I14" s="387">
        <f>H109</f>
        <v>8</v>
      </c>
      <c r="J14" s="387">
        <f>H110</f>
        <v>9</v>
      </c>
      <c r="K14" s="387">
        <f>H111</f>
        <v>10</v>
      </c>
      <c r="L14" s="387">
        <f>H112</f>
        <v>11</v>
      </c>
      <c r="M14" s="387">
        <f>H113</f>
        <v>12</v>
      </c>
      <c r="N14" s="387">
        <f>H114</f>
        <v>13</v>
      </c>
      <c r="O14" s="387">
        <f>H115</f>
        <v>14</v>
      </c>
      <c r="P14" s="387">
        <f>H116</f>
        <v>15</v>
      </c>
      <c r="Q14" s="387">
        <f>H117</f>
        <v>16</v>
      </c>
      <c r="R14" s="387">
        <f>H118</f>
        <v>17</v>
      </c>
      <c r="S14" s="387">
        <f>H119</f>
        <v>18</v>
      </c>
      <c r="T14" s="387">
        <f>H120</f>
        <v>19</v>
      </c>
      <c r="U14" s="387">
        <f>H121</f>
        <v>20</v>
      </c>
      <c r="V14" s="387">
        <f>H122</f>
        <v>21</v>
      </c>
      <c r="W14" s="387">
        <f>H123</f>
        <v>22</v>
      </c>
      <c r="X14" s="387">
        <f>H124</f>
        <v>23</v>
      </c>
      <c r="Y14" s="387">
        <f>H125</f>
        <v>24</v>
      </c>
      <c r="Z14" s="387">
        <f>H126</f>
        <v>25</v>
      </c>
      <c r="AA14" s="387">
        <f>H127</f>
        <v>26</v>
      </c>
      <c r="AB14" s="387">
        <f>H128</f>
        <v>27</v>
      </c>
      <c r="AC14" s="387">
        <f>H129</f>
        <v>28</v>
      </c>
      <c r="AD14" s="390">
        <f t="shared" si="0"/>
        <v>406</v>
      </c>
    </row>
    <row r="15" spans="1:30" s="382" customFormat="1" ht="15.95" customHeight="1" x14ac:dyDescent="0.2">
      <c r="A15" s="379" t="s">
        <v>399</v>
      </c>
      <c r="B15" s="387">
        <f>I102</f>
        <v>100</v>
      </c>
      <c r="C15" s="387">
        <f>I103</f>
        <v>0</v>
      </c>
      <c r="D15" s="387">
        <f>I104</f>
        <v>0</v>
      </c>
      <c r="E15" s="387">
        <f>I105</f>
        <v>0</v>
      </c>
      <c r="F15" s="387">
        <f>I106</f>
        <v>0</v>
      </c>
      <c r="G15" s="387">
        <f>I107</f>
        <v>0</v>
      </c>
      <c r="H15" s="387">
        <f>I108</f>
        <v>0</v>
      </c>
      <c r="I15" s="387">
        <f>I109</f>
        <v>0</v>
      </c>
      <c r="J15" s="387">
        <f>I110</f>
        <v>0</v>
      </c>
      <c r="K15" s="387">
        <f>I111</f>
        <v>0</v>
      </c>
      <c r="L15" s="387">
        <f>I112</f>
        <v>0</v>
      </c>
      <c r="M15" s="387">
        <f>I113</f>
        <v>0</v>
      </c>
      <c r="N15" s="387">
        <f>I114</f>
        <v>0</v>
      </c>
      <c r="O15" s="387">
        <f>I115</f>
        <v>0</v>
      </c>
      <c r="P15" s="387">
        <f>I116</f>
        <v>0</v>
      </c>
      <c r="Q15" s="387">
        <f>I117</f>
        <v>0</v>
      </c>
      <c r="R15" s="387">
        <f>I118</f>
        <v>0</v>
      </c>
      <c r="S15" s="387">
        <f>I119</f>
        <v>0</v>
      </c>
      <c r="T15" s="387">
        <f>I120</f>
        <v>0</v>
      </c>
      <c r="U15" s="387">
        <f>I121</f>
        <v>0</v>
      </c>
      <c r="V15" s="387">
        <f>I122</f>
        <v>0</v>
      </c>
      <c r="W15" s="387">
        <f>I123</f>
        <v>0</v>
      </c>
      <c r="X15" s="387">
        <f>I124</f>
        <v>0</v>
      </c>
      <c r="Y15" s="387">
        <f>I125</f>
        <v>0</v>
      </c>
      <c r="Z15" s="387">
        <f>I126</f>
        <v>0</v>
      </c>
      <c r="AA15" s="387">
        <f>I127</f>
        <v>0</v>
      </c>
      <c r="AB15" s="387">
        <f>I128</f>
        <v>0</v>
      </c>
      <c r="AC15" s="387">
        <f>I129</f>
        <v>0</v>
      </c>
      <c r="AD15" s="390">
        <f t="shared" si="0"/>
        <v>100</v>
      </c>
    </row>
    <row r="16" spans="1:30" s="382" customFormat="1" ht="15.95" customHeight="1" x14ac:dyDescent="0.2">
      <c r="A16" s="379" t="s">
        <v>400</v>
      </c>
      <c r="B16" s="387">
        <f>J102</f>
        <v>45</v>
      </c>
      <c r="C16" s="387">
        <f>J103</f>
        <v>30</v>
      </c>
      <c r="D16" s="387">
        <f>J104</f>
        <v>600</v>
      </c>
      <c r="E16" s="387">
        <f>J105</f>
        <v>600</v>
      </c>
      <c r="F16" s="387">
        <f>J106</f>
        <v>600</v>
      </c>
      <c r="G16" s="387">
        <f>J107</f>
        <v>1.5</v>
      </c>
      <c r="H16" s="387">
        <f>J108</f>
        <v>6</v>
      </c>
      <c r="I16" s="387">
        <f>J109</f>
        <v>6</v>
      </c>
      <c r="J16" s="387">
        <f>J110</f>
        <v>6</v>
      </c>
      <c r="K16" s="387">
        <f>J111</f>
        <v>7.5</v>
      </c>
      <c r="L16" s="387">
        <f>J112</f>
        <v>1.5</v>
      </c>
      <c r="M16" s="387">
        <f>J113</f>
        <v>1.5</v>
      </c>
      <c r="N16" s="387">
        <f>J114</f>
        <v>1.5</v>
      </c>
      <c r="O16" s="387">
        <f>J115</f>
        <v>1.5</v>
      </c>
      <c r="P16" s="387">
        <f>J116</f>
        <v>1.5</v>
      </c>
      <c r="Q16" s="387">
        <f>J117</f>
        <v>1.5</v>
      </c>
      <c r="R16" s="387">
        <f>J118</f>
        <v>1.5</v>
      </c>
      <c r="S16" s="387">
        <f>J119</f>
        <v>1.5</v>
      </c>
      <c r="T16" s="387">
        <f>J120</f>
        <v>300</v>
      </c>
      <c r="U16" s="387">
        <f>J121</f>
        <v>1.5</v>
      </c>
      <c r="V16" s="387">
        <f>J122</f>
        <v>1.5</v>
      </c>
      <c r="W16" s="387">
        <f>J123</f>
        <v>150</v>
      </c>
      <c r="X16" s="387">
        <f>J124</f>
        <v>540</v>
      </c>
      <c r="Y16" s="387">
        <f>J125</f>
        <v>30</v>
      </c>
      <c r="Z16" s="387">
        <f>J126</f>
        <v>30</v>
      </c>
      <c r="AA16" s="387">
        <f>J127</f>
        <v>30</v>
      </c>
      <c r="AB16" s="387">
        <f>J128</f>
        <v>1.5</v>
      </c>
      <c r="AC16" s="387">
        <f>J129</f>
        <v>1.5</v>
      </c>
      <c r="AD16" s="390">
        <f t="shared" si="0"/>
        <v>3000</v>
      </c>
    </row>
    <row r="17" spans="1:30" s="382" customFormat="1" ht="15.95" customHeight="1" x14ac:dyDescent="0.2">
      <c r="A17" s="379" t="s">
        <v>401</v>
      </c>
      <c r="B17" s="387">
        <f>K102</f>
        <v>0</v>
      </c>
      <c r="C17" s="387">
        <f>K103</f>
        <v>0</v>
      </c>
      <c r="D17" s="387">
        <f>K104</f>
        <v>0</v>
      </c>
      <c r="E17" s="387">
        <f>K105</f>
        <v>0</v>
      </c>
      <c r="F17" s="387">
        <f>K106</f>
        <v>0</v>
      </c>
      <c r="G17" s="387">
        <f>K107</f>
        <v>0</v>
      </c>
      <c r="H17" s="387">
        <f>K108</f>
        <v>0</v>
      </c>
      <c r="I17" s="387">
        <f>K109</f>
        <v>0</v>
      </c>
      <c r="J17" s="387">
        <f>K110</f>
        <v>0</v>
      </c>
      <c r="K17" s="387">
        <f>K111</f>
        <v>0</v>
      </c>
      <c r="L17" s="387">
        <f>K112</f>
        <v>0</v>
      </c>
      <c r="M17" s="387">
        <f>K113</f>
        <v>0</v>
      </c>
      <c r="N17" s="387">
        <f>K114</f>
        <v>0</v>
      </c>
      <c r="O17" s="387">
        <f>K115</f>
        <v>0</v>
      </c>
      <c r="P17" s="387">
        <f>K116</f>
        <v>0</v>
      </c>
      <c r="Q17" s="387">
        <f>K117</f>
        <v>0</v>
      </c>
      <c r="R17" s="387">
        <f>K118</f>
        <v>0</v>
      </c>
      <c r="S17" s="387">
        <f>K119</f>
        <v>0</v>
      </c>
      <c r="T17" s="387">
        <f>K120</f>
        <v>0</v>
      </c>
      <c r="U17" s="387">
        <f>K121</f>
        <v>0</v>
      </c>
      <c r="V17" s="387">
        <f>K122</f>
        <v>0</v>
      </c>
      <c r="W17" s="387">
        <f>K123</f>
        <v>0</v>
      </c>
      <c r="X17" s="387">
        <f>K124</f>
        <v>0</v>
      </c>
      <c r="Y17" s="387">
        <f>K125</f>
        <v>0</v>
      </c>
      <c r="Z17" s="387">
        <f>K126</f>
        <v>0</v>
      </c>
      <c r="AA17" s="387">
        <f>K127</f>
        <v>0</v>
      </c>
      <c r="AB17" s="387">
        <f>K128</f>
        <v>0</v>
      </c>
      <c r="AC17" s="387">
        <f>K129</f>
        <v>0</v>
      </c>
      <c r="AD17" s="390">
        <f t="shared" si="0"/>
        <v>0</v>
      </c>
    </row>
    <row r="18" spans="1:30" s="382" customFormat="1" ht="15.95" customHeight="1" x14ac:dyDescent="0.2">
      <c r="A18" s="379" t="s">
        <v>402</v>
      </c>
      <c r="B18" s="387">
        <f>L102</f>
        <v>0</v>
      </c>
      <c r="C18" s="387">
        <f>L103</f>
        <v>0</v>
      </c>
      <c r="D18" s="387">
        <f>L104</f>
        <v>0</v>
      </c>
      <c r="E18" s="387">
        <f>L105</f>
        <v>0</v>
      </c>
      <c r="F18" s="387">
        <f>L106</f>
        <v>0</v>
      </c>
      <c r="G18" s="387">
        <f>L107</f>
        <v>0</v>
      </c>
      <c r="H18" s="387">
        <f>L108</f>
        <v>0</v>
      </c>
      <c r="I18" s="387">
        <f>L109</f>
        <v>0</v>
      </c>
      <c r="J18" s="387">
        <f>L110</f>
        <v>0</v>
      </c>
      <c r="K18" s="387">
        <f>L111</f>
        <v>0</v>
      </c>
      <c r="L18" s="387">
        <f>L112</f>
        <v>0</v>
      </c>
      <c r="M18" s="387">
        <f>L113</f>
        <v>0</v>
      </c>
      <c r="N18" s="387">
        <f>L114</f>
        <v>0</v>
      </c>
      <c r="O18" s="387">
        <f>L115</f>
        <v>0</v>
      </c>
      <c r="P18" s="387">
        <f>L116</f>
        <v>0</v>
      </c>
      <c r="Q18" s="387">
        <f>L117</f>
        <v>0</v>
      </c>
      <c r="R18" s="387">
        <f>L118</f>
        <v>0</v>
      </c>
      <c r="S18" s="387">
        <f>L119</f>
        <v>0</v>
      </c>
      <c r="T18" s="387">
        <f>L120</f>
        <v>0</v>
      </c>
      <c r="U18" s="387">
        <f>L121</f>
        <v>0</v>
      </c>
      <c r="V18" s="387">
        <f>L122</f>
        <v>0</v>
      </c>
      <c r="W18" s="387">
        <f>L123</f>
        <v>0</v>
      </c>
      <c r="X18" s="387">
        <f>L124</f>
        <v>0</v>
      </c>
      <c r="Y18" s="387">
        <f>L125</f>
        <v>0</v>
      </c>
      <c r="Z18" s="387">
        <f>L126</f>
        <v>0</v>
      </c>
      <c r="AA18" s="387">
        <f>L127</f>
        <v>0</v>
      </c>
      <c r="AB18" s="387">
        <f>L128</f>
        <v>0</v>
      </c>
      <c r="AC18" s="387">
        <f>L129</f>
        <v>0</v>
      </c>
      <c r="AD18" s="390">
        <f t="shared" si="0"/>
        <v>0</v>
      </c>
    </row>
    <row r="19" spans="1:30" s="382" customFormat="1" ht="15.95" customHeight="1" x14ac:dyDescent="0.2">
      <c r="A19" s="379" t="s">
        <v>403</v>
      </c>
      <c r="B19" s="387">
        <f>M102</f>
        <v>0</v>
      </c>
      <c r="C19" s="387">
        <f>M103</f>
        <v>0</v>
      </c>
      <c r="D19" s="387">
        <f>M104</f>
        <v>0</v>
      </c>
      <c r="E19" s="387">
        <f>M105</f>
        <v>0</v>
      </c>
      <c r="F19" s="387">
        <f>M106</f>
        <v>0</v>
      </c>
      <c r="G19" s="387">
        <f>M107</f>
        <v>0</v>
      </c>
      <c r="H19" s="387">
        <f>M108</f>
        <v>0</v>
      </c>
      <c r="I19" s="387">
        <f>M109</f>
        <v>0</v>
      </c>
      <c r="J19" s="387">
        <f>M110</f>
        <v>0</v>
      </c>
      <c r="K19" s="387">
        <f>M111</f>
        <v>0</v>
      </c>
      <c r="L19" s="387">
        <f>M112</f>
        <v>0</v>
      </c>
      <c r="M19" s="387">
        <f>M113</f>
        <v>0</v>
      </c>
      <c r="N19" s="387">
        <f>M114</f>
        <v>0</v>
      </c>
      <c r="O19" s="387">
        <f>M115</f>
        <v>0</v>
      </c>
      <c r="P19" s="387">
        <f>M116</f>
        <v>0</v>
      </c>
      <c r="Q19" s="387">
        <f>M117</f>
        <v>0</v>
      </c>
      <c r="R19" s="387">
        <f>M118</f>
        <v>0</v>
      </c>
      <c r="S19" s="387">
        <f>M119</f>
        <v>0</v>
      </c>
      <c r="T19" s="387">
        <f>M120</f>
        <v>0</v>
      </c>
      <c r="U19" s="387">
        <f>M121</f>
        <v>0</v>
      </c>
      <c r="V19" s="387">
        <f>M122</f>
        <v>0</v>
      </c>
      <c r="W19" s="387">
        <f>M123</f>
        <v>0</v>
      </c>
      <c r="X19" s="387">
        <f>M124</f>
        <v>0</v>
      </c>
      <c r="Y19" s="387">
        <f>M125</f>
        <v>0</v>
      </c>
      <c r="Z19" s="387">
        <f>M126</f>
        <v>0</v>
      </c>
      <c r="AA19" s="387">
        <f>M127</f>
        <v>0</v>
      </c>
      <c r="AB19" s="387">
        <f>M128</f>
        <v>0</v>
      </c>
      <c r="AC19" s="387">
        <f>M129</f>
        <v>0</v>
      </c>
      <c r="AD19" s="390">
        <f t="shared" si="0"/>
        <v>0</v>
      </c>
    </row>
    <row r="20" spans="1:30" s="382" customFormat="1" ht="15.95" customHeight="1" x14ac:dyDescent="0.2">
      <c r="A20" s="379" t="s">
        <v>404</v>
      </c>
      <c r="B20" s="387">
        <f>N102</f>
        <v>0</v>
      </c>
      <c r="C20" s="387">
        <f>N103</f>
        <v>0</v>
      </c>
      <c r="D20" s="387">
        <f>N104</f>
        <v>0</v>
      </c>
      <c r="E20" s="387">
        <f>N105</f>
        <v>0</v>
      </c>
      <c r="F20" s="387">
        <f>N106</f>
        <v>0</v>
      </c>
      <c r="G20" s="387">
        <f>N107</f>
        <v>0</v>
      </c>
      <c r="H20" s="387">
        <f>N108</f>
        <v>0</v>
      </c>
      <c r="I20" s="387">
        <f>N109</f>
        <v>0</v>
      </c>
      <c r="J20" s="387">
        <f>N110</f>
        <v>0</v>
      </c>
      <c r="K20" s="387">
        <f>N111</f>
        <v>0</v>
      </c>
      <c r="L20" s="387">
        <f>N112</f>
        <v>0</v>
      </c>
      <c r="M20" s="387">
        <f>N113</f>
        <v>0</v>
      </c>
      <c r="N20" s="387">
        <f>N114</f>
        <v>0</v>
      </c>
      <c r="O20" s="387">
        <f>N115</f>
        <v>0</v>
      </c>
      <c r="P20" s="387">
        <f>N116</f>
        <v>0</v>
      </c>
      <c r="Q20" s="387">
        <f>N117</f>
        <v>0</v>
      </c>
      <c r="R20" s="387">
        <f>N118</f>
        <v>0</v>
      </c>
      <c r="S20" s="387">
        <f>N119</f>
        <v>0</v>
      </c>
      <c r="T20" s="387">
        <f>N120</f>
        <v>0</v>
      </c>
      <c r="U20" s="387">
        <f>N121</f>
        <v>0</v>
      </c>
      <c r="V20" s="387">
        <f>N122</f>
        <v>0</v>
      </c>
      <c r="W20" s="387">
        <f>N123</f>
        <v>0</v>
      </c>
      <c r="X20" s="387">
        <f>N124</f>
        <v>0</v>
      </c>
      <c r="Y20" s="387">
        <f>N125</f>
        <v>0</v>
      </c>
      <c r="Z20" s="387">
        <f>N126</f>
        <v>0</v>
      </c>
      <c r="AA20" s="387">
        <f>N127</f>
        <v>0</v>
      </c>
      <c r="AB20" s="387">
        <f>N128</f>
        <v>0</v>
      </c>
      <c r="AC20" s="387">
        <f>N129</f>
        <v>0</v>
      </c>
      <c r="AD20" s="390">
        <f t="shared" si="0"/>
        <v>0</v>
      </c>
    </row>
    <row r="21" spans="1:30" s="382" customFormat="1" ht="15.95" customHeight="1" x14ac:dyDescent="0.2">
      <c r="A21" s="379" t="s">
        <v>405</v>
      </c>
      <c r="B21" s="387">
        <f>O102</f>
        <v>0</v>
      </c>
      <c r="C21" s="387">
        <f>O103</f>
        <v>0</v>
      </c>
      <c r="D21" s="387">
        <f>O104</f>
        <v>0</v>
      </c>
      <c r="E21" s="387">
        <f>O105</f>
        <v>0</v>
      </c>
      <c r="F21" s="387">
        <f>O106</f>
        <v>0</v>
      </c>
      <c r="G21" s="387">
        <f>O107</f>
        <v>0</v>
      </c>
      <c r="H21" s="387">
        <f>O108</f>
        <v>0</v>
      </c>
      <c r="I21" s="387">
        <f>O109</f>
        <v>0</v>
      </c>
      <c r="J21" s="387">
        <f>O110</f>
        <v>0</v>
      </c>
      <c r="K21" s="387">
        <f>O111</f>
        <v>0</v>
      </c>
      <c r="L21" s="387">
        <f>O112</f>
        <v>0</v>
      </c>
      <c r="M21" s="387">
        <f>O113</f>
        <v>0</v>
      </c>
      <c r="N21" s="387">
        <f>O114</f>
        <v>0</v>
      </c>
      <c r="O21" s="387">
        <f>O115</f>
        <v>0</v>
      </c>
      <c r="P21" s="387">
        <f>O116</f>
        <v>0</v>
      </c>
      <c r="Q21" s="387">
        <f>O117</f>
        <v>0</v>
      </c>
      <c r="R21" s="387">
        <f>O118</f>
        <v>0</v>
      </c>
      <c r="S21" s="387">
        <f>O119</f>
        <v>0</v>
      </c>
      <c r="T21" s="387">
        <f>O120</f>
        <v>0</v>
      </c>
      <c r="U21" s="387">
        <f>O121</f>
        <v>0</v>
      </c>
      <c r="V21" s="387">
        <f>O122</f>
        <v>0</v>
      </c>
      <c r="W21" s="387">
        <f>O123</f>
        <v>0</v>
      </c>
      <c r="X21" s="387">
        <f>O124</f>
        <v>0</v>
      </c>
      <c r="Y21" s="387">
        <f>O125</f>
        <v>0</v>
      </c>
      <c r="Z21" s="387">
        <f>O126</f>
        <v>0</v>
      </c>
      <c r="AA21" s="387">
        <f>O127</f>
        <v>0</v>
      </c>
      <c r="AB21" s="387">
        <f>O128</f>
        <v>0</v>
      </c>
      <c r="AC21" s="387">
        <f>O129</f>
        <v>0</v>
      </c>
      <c r="AD21" s="390">
        <f t="shared" si="0"/>
        <v>0</v>
      </c>
    </row>
    <row r="22" spans="1:30" s="382" customFormat="1" ht="15.95" customHeight="1" x14ac:dyDescent="0.2">
      <c r="A22" s="379" t="s">
        <v>406</v>
      </c>
      <c r="B22" s="387">
        <f>P102</f>
        <v>0</v>
      </c>
      <c r="C22" s="387">
        <f>P103</f>
        <v>0</v>
      </c>
      <c r="D22" s="387">
        <f>P104</f>
        <v>0</v>
      </c>
      <c r="E22" s="387">
        <f>P105</f>
        <v>0</v>
      </c>
      <c r="F22" s="387">
        <f>P106</f>
        <v>0</v>
      </c>
      <c r="G22" s="387">
        <f>P107</f>
        <v>0</v>
      </c>
      <c r="H22" s="387">
        <f>P108</f>
        <v>0</v>
      </c>
      <c r="I22" s="387">
        <f>P109</f>
        <v>0</v>
      </c>
      <c r="J22" s="387">
        <f>P110</f>
        <v>0</v>
      </c>
      <c r="K22" s="387">
        <f>P111</f>
        <v>0</v>
      </c>
      <c r="L22" s="387">
        <f>P112</f>
        <v>0</v>
      </c>
      <c r="M22" s="387">
        <f>P113</f>
        <v>0</v>
      </c>
      <c r="N22" s="387">
        <f>P114</f>
        <v>0</v>
      </c>
      <c r="O22" s="387">
        <f>P115</f>
        <v>0</v>
      </c>
      <c r="P22" s="387">
        <f>P116</f>
        <v>0</v>
      </c>
      <c r="Q22" s="387">
        <f>P117</f>
        <v>0</v>
      </c>
      <c r="R22" s="387">
        <f>P118</f>
        <v>0</v>
      </c>
      <c r="S22" s="387">
        <f>P119</f>
        <v>0</v>
      </c>
      <c r="T22" s="387">
        <f>P120</f>
        <v>0</v>
      </c>
      <c r="U22" s="387">
        <f>P121</f>
        <v>0</v>
      </c>
      <c r="V22" s="387">
        <f>P122</f>
        <v>0</v>
      </c>
      <c r="W22" s="387">
        <f>P123</f>
        <v>0</v>
      </c>
      <c r="X22" s="387">
        <f>P124</f>
        <v>0</v>
      </c>
      <c r="Y22" s="387">
        <f>P125</f>
        <v>0</v>
      </c>
      <c r="Z22" s="387">
        <f>P126</f>
        <v>0</v>
      </c>
      <c r="AA22" s="387">
        <f>O127</f>
        <v>0</v>
      </c>
      <c r="AB22" s="387">
        <f>P128</f>
        <v>0</v>
      </c>
      <c r="AC22" s="387">
        <f>P129</f>
        <v>0</v>
      </c>
      <c r="AD22" s="390">
        <f t="shared" si="0"/>
        <v>0</v>
      </c>
    </row>
    <row r="23" spans="1:30" s="382" customFormat="1" ht="15.95" customHeight="1" x14ac:dyDescent="0.2">
      <c r="A23" s="379"/>
      <c r="B23" s="387" t="s">
        <v>5</v>
      </c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  <c r="V23" s="387"/>
      <c r="W23" s="387"/>
      <c r="X23" s="387"/>
      <c r="Y23" s="387"/>
      <c r="Z23" s="387"/>
      <c r="AA23" s="387"/>
      <c r="AB23" s="387"/>
      <c r="AC23" s="387"/>
      <c r="AD23" s="390"/>
    </row>
    <row r="24" spans="1:30" s="382" customFormat="1" ht="15.95" customHeight="1" x14ac:dyDescent="0.25">
      <c r="A24" s="433" t="s">
        <v>407</v>
      </c>
      <c r="B24" s="434">
        <f>SUM(B3:B23)</f>
        <v>357.1103333333333</v>
      </c>
      <c r="C24" s="434">
        <f t="shared" ref="C24:AC24" si="9">SUM(C3:C23)</f>
        <v>77.555166666666665</v>
      </c>
      <c r="D24" s="434">
        <f t="shared" si="9"/>
        <v>648.55516666666665</v>
      </c>
      <c r="E24" s="434">
        <f t="shared" si="9"/>
        <v>649.55516666666665</v>
      </c>
      <c r="F24" s="434">
        <f t="shared" si="9"/>
        <v>650.55516666666665</v>
      </c>
      <c r="G24" s="434">
        <f t="shared" si="9"/>
        <v>53.055166666666665</v>
      </c>
      <c r="H24" s="434">
        <f t="shared" si="9"/>
        <v>58.555166666666665</v>
      </c>
      <c r="I24" s="434">
        <f t="shared" si="9"/>
        <v>59.555166666666665</v>
      </c>
      <c r="J24" s="434">
        <f t="shared" si="9"/>
        <v>60.555166666666665</v>
      </c>
      <c r="K24" s="434">
        <f t="shared" si="9"/>
        <v>63.055166666666665</v>
      </c>
      <c r="L24" s="434">
        <f t="shared" si="9"/>
        <v>58.055166666666665</v>
      </c>
      <c r="M24" s="434">
        <f t="shared" si="9"/>
        <v>59.055166666666665</v>
      </c>
      <c r="N24" s="434">
        <f t="shared" si="9"/>
        <v>60.055166666666665</v>
      </c>
      <c r="O24" s="434">
        <f t="shared" si="9"/>
        <v>161.05516666666665</v>
      </c>
      <c r="P24" s="434">
        <f t="shared" si="9"/>
        <v>62.055166666666665</v>
      </c>
      <c r="Q24" s="434">
        <f t="shared" si="9"/>
        <v>63.055166666666665</v>
      </c>
      <c r="R24" s="434">
        <f t="shared" si="9"/>
        <v>64.055166666666665</v>
      </c>
      <c r="S24" s="434">
        <f t="shared" si="9"/>
        <v>65.055166666666665</v>
      </c>
      <c r="T24" s="434">
        <f t="shared" si="9"/>
        <v>364.55516666666665</v>
      </c>
      <c r="U24" s="434">
        <f t="shared" si="9"/>
        <v>67.055166666666665</v>
      </c>
      <c r="V24" s="434">
        <f t="shared" si="9"/>
        <v>68.055166666666665</v>
      </c>
      <c r="W24" s="434">
        <f t="shared" si="9"/>
        <v>317.55516666666665</v>
      </c>
      <c r="X24" s="434">
        <f t="shared" si="9"/>
        <v>608.55516666666665</v>
      </c>
      <c r="Y24" s="434">
        <f t="shared" si="9"/>
        <v>99.555166666666665</v>
      </c>
      <c r="Z24" s="434">
        <f t="shared" si="9"/>
        <v>100.55516666666666</v>
      </c>
      <c r="AA24" s="434">
        <f t="shared" si="9"/>
        <v>101.55516666666666</v>
      </c>
      <c r="AB24" s="434">
        <f t="shared" si="9"/>
        <v>74.055166666666665</v>
      </c>
      <c r="AC24" s="434">
        <f t="shared" si="9"/>
        <v>75.055166666666665</v>
      </c>
      <c r="AD24" s="452">
        <f>SUM(A3:AC23)</f>
        <v>5147.0998333333318</v>
      </c>
    </row>
    <row r="25" spans="1:30" s="382" customFormat="1" ht="15.95" customHeight="1" x14ac:dyDescent="0.2">
      <c r="A25" s="379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387"/>
      <c r="O25" s="387"/>
      <c r="P25" s="387"/>
      <c r="Q25" s="387"/>
      <c r="R25" s="387"/>
      <c r="S25" s="387"/>
      <c r="T25" s="387"/>
      <c r="U25" s="387"/>
      <c r="V25" s="387"/>
      <c r="W25" s="387"/>
      <c r="X25" s="387"/>
      <c r="Y25" s="387"/>
      <c r="Z25" s="387"/>
      <c r="AA25" s="387"/>
      <c r="AB25" s="387"/>
      <c r="AC25" s="387"/>
      <c r="AD25" s="390"/>
    </row>
    <row r="26" spans="1:30" s="382" customFormat="1" ht="15.95" customHeight="1" x14ac:dyDescent="0.2">
      <c r="A26" s="433" t="s">
        <v>841</v>
      </c>
      <c r="B26" s="444">
        <f>H68+H69+H70+H71+H73+H74</f>
        <v>76</v>
      </c>
      <c r="C26" s="436">
        <f>H68</f>
        <v>5</v>
      </c>
      <c r="D26" s="436">
        <f>H69</f>
        <v>6</v>
      </c>
      <c r="E26" s="436">
        <f>H70</f>
        <v>7</v>
      </c>
      <c r="F26" s="436">
        <f>H71</f>
        <v>8</v>
      </c>
      <c r="G26" s="436">
        <f>H72</f>
        <v>10</v>
      </c>
      <c r="H26" s="436">
        <f>H73</f>
        <v>20</v>
      </c>
      <c r="I26" s="436">
        <f>H74</f>
        <v>30</v>
      </c>
      <c r="J26" s="436">
        <f>H75</f>
        <v>40</v>
      </c>
      <c r="K26" s="436">
        <f>H76</f>
        <v>50</v>
      </c>
      <c r="L26" s="436">
        <f>H77</f>
        <v>60</v>
      </c>
      <c r="M26" s="436">
        <f>H78</f>
        <v>70</v>
      </c>
      <c r="N26" s="436">
        <f>H79</f>
        <v>80</v>
      </c>
      <c r="O26" s="436">
        <f>H80</f>
        <v>90</v>
      </c>
      <c r="P26" s="436">
        <f>H81</f>
        <v>100</v>
      </c>
      <c r="Q26" s="436">
        <f>H82</f>
        <v>110</v>
      </c>
      <c r="R26" s="436">
        <f>H83</f>
        <v>120</v>
      </c>
      <c r="S26" s="436">
        <f>H84</f>
        <v>130</v>
      </c>
      <c r="T26" s="436">
        <f>H85</f>
        <v>140</v>
      </c>
      <c r="U26" s="436">
        <f>H86</f>
        <v>150</v>
      </c>
      <c r="V26" s="436">
        <f>H87</f>
        <v>160</v>
      </c>
      <c r="W26" s="436">
        <f>H88</f>
        <v>60</v>
      </c>
      <c r="X26" s="436">
        <f>L97+M97+N97</f>
        <v>85</v>
      </c>
      <c r="Y26" s="436">
        <f>O97+P97+Q97+R97+S97+T97</f>
        <v>258</v>
      </c>
      <c r="Z26" s="436">
        <f>H91</f>
        <v>100</v>
      </c>
      <c r="AA26" s="436">
        <f>H92</f>
        <v>100</v>
      </c>
      <c r="AB26" s="436">
        <f>H93</f>
        <v>130</v>
      </c>
      <c r="AC26" s="436">
        <f>H94</f>
        <v>100</v>
      </c>
      <c r="AD26" s="443">
        <f>B26</f>
        <v>76</v>
      </c>
    </row>
    <row r="27" spans="1:30" s="382" customFormat="1" ht="15.95" customHeight="1" x14ac:dyDescent="0.2">
      <c r="A27" s="379"/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7"/>
      <c r="O27" s="387"/>
      <c r="P27" s="387"/>
      <c r="Q27" s="387"/>
      <c r="R27" s="387"/>
      <c r="S27" s="387"/>
      <c r="T27" s="387"/>
      <c r="U27" s="387"/>
      <c r="V27" s="387"/>
      <c r="W27" s="387"/>
      <c r="X27" s="387"/>
      <c r="Y27" s="387"/>
      <c r="Z27" s="387"/>
      <c r="AA27" s="387"/>
      <c r="AB27" s="387"/>
      <c r="AC27" s="387"/>
      <c r="AD27" s="390"/>
    </row>
    <row r="28" spans="1:30" s="382" customFormat="1" ht="15.95" customHeight="1" x14ac:dyDescent="0.2">
      <c r="A28" s="433" t="s">
        <v>840</v>
      </c>
      <c r="B28" s="434">
        <f t="shared" ref="B28:AC28" si="10">B24/B26</f>
        <v>4.6988201754385956</v>
      </c>
      <c r="C28" s="434">
        <f t="shared" si="10"/>
        <v>15.511033333333334</v>
      </c>
      <c r="D28" s="434">
        <f t="shared" si="10"/>
        <v>108.09252777777778</v>
      </c>
      <c r="E28" s="434">
        <f t="shared" si="10"/>
        <v>92.793595238095236</v>
      </c>
      <c r="F28" s="434">
        <f t="shared" si="10"/>
        <v>81.319395833333331</v>
      </c>
      <c r="G28" s="434">
        <f t="shared" si="10"/>
        <v>5.3055166666666667</v>
      </c>
      <c r="H28" s="434">
        <f t="shared" si="10"/>
        <v>2.9277583333333332</v>
      </c>
      <c r="I28" s="434">
        <f t="shared" si="10"/>
        <v>1.9851722222222221</v>
      </c>
      <c r="J28" s="434">
        <f t="shared" si="10"/>
        <v>1.5138791666666667</v>
      </c>
      <c r="K28" s="434">
        <f t="shared" si="10"/>
        <v>1.2611033333333332</v>
      </c>
      <c r="L28" s="434">
        <f t="shared" si="10"/>
        <v>0.96758611111111104</v>
      </c>
      <c r="M28" s="434">
        <f t="shared" si="10"/>
        <v>0.84364523809523806</v>
      </c>
      <c r="N28" s="434">
        <f t="shared" si="10"/>
        <v>0.75068958333333335</v>
      </c>
      <c r="O28" s="434">
        <f t="shared" si="10"/>
        <v>1.7895018518518517</v>
      </c>
      <c r="P28" s="434">
        <f t="shared" si="10"/>
        <v>0.62055166666666661</v>
      </c>
      <c r="Q28" s="434">
        <f t="shared" si="10"/>
        <v>0.57322878787878784</v>
      </c>
      <c r="R28" s="434">
        <f t="shared" si="10"/>
        <v>0.53379305555555556</v>
      </c>
      <c r="S28" s="434">
        <f t="shared" si="10"/>
        <v>0.500424358974359</v>
      </c>
      <c r="T28" s="434">
        <f t="shared" si="10"/>
        <v>2.603965476190476</v>
      </c>
      <c r="U28" s="434">
        <f t="shared" si="10"/>
        <v>0.44703444444444446</v>
      </c>
      <c r="V28" s="434">
        <f t="shared" si="10"/>
        <v>0.42534479166666667</v>
      </c>
      <c r="W28" s="434">
        <f t="shared" si="10"/>
        <v>5.2925861111111105</v>
      </c>
      <c r="X28" s="434">
        <f t="shared" si="10"/>
        <v>7.1594725490196076</v>
      </c>
      <c r="Y28" s="434">
        <f t="shared" si="10"/>
        <v>0.38587273901808783</v>
      </c>
      <c r="Z28" s="434">
        <f t="shared" si="10"/>
        <v>1.0055516666666666</v>
      </c>
      <c r="AA28" s="434">
        <f t="shared" si="10"/>
        <v>1.0155516666666666</v>
      </c>
      <c r="AB28" s="434">
        <f t="shared" si="10"/>
        <v>0.5696551282051282</v>
      </c>
      <c r="AC28" s="434">
        <f t="shared" si="10"/>
        <v>0.75055166666666662</v>
      </c>
      <c r="AD28" s="435">
        <f>SUM(B24:AC24)/AD26</f>
        <v>67.72499780701753</v>
      </c>
    </row>
    <row r="29" spans="1:30" s="256" customFormat="1" ht="15.95" customHeight="1" x14ac:dyDescent="0.2">
      <c r="A29" s="257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 t="s">
        <v>5</v>
      </c>
      <c r="Z29" s="258" t="s">
        <v>5</v>
      </c>
      <c r="AA29" s="258"/>
      <c r="AB29" s="258"/>
      <c r="AC29" s="258"/>
      <c r="AD29" s="259"/>
    </row>
    <row r="30" spans="1:30" s="256" customFormat="1" ht="15.95" customHeight="1" x14ac:dyDescent="0.2">
      <c r="A30" s="257"/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9"/>
    </row>
    <row r="31" spans="1:30" s="256" customFormat="1" ht="15.75" customHeight="1" x14ac:dyDescent="0.2">
      <c r="A31" s="257" t="s">
        <v>873</v>
      </c>
      <c r="B31" s="258">
        <f>$O$67*$Y$57+$P$67*$Y$58+$Q$67*$Y$59+$R$67*$Y$60+$S$67*$Y$61+$T$67*$Y$62+$U$67*$Y$63</f>
        <v>54.25</v>
      </c>
      <c r="C31" s="258">
        <f>$O$68*$Y$57+$P$68*$Y$58+$Q$68*$Y$59+$R$68*$Y$60+$S$68*$Y$61+$T$68*$Y$62+$U$68*$Y$63</f>
        <v>108.5</v>
      </c>
      <c r="D31" s="258">
        <f>$O$69*$Y$57+$P$69*$Y$58+$Q$69*$Y$59+$R$69*$Y$60+$S$69*$Y$61+$T$69*$Y$62+$U$69*$Y$63</f>
        <v>54.25</v>
      </c>
      <c r="E31" s="258">
        <f>$O$70*$Y$57+$P$70*$Y$58+$Q$70*$Y$59+$R$70*$Y$60+$S$70*$Y$61+$T$70*$Y$62+$U$70*$Y$63</f>
        <v>108.5</v>
      </c>
      <c r="F31" s="258">
        <f>$O$71*$Y$57+$P$71*$Y$58+$Q$71*$Y$59+$R$71*$Y$60+$S$71*$Y$61+$T$71*$Y$62+$U$71*$Y$63</f>
        <v>54.25</v>
      </c>
      <c r="G31" s="258">
        <f>$O$72*$Y$57+$P$72*$Y$58+$Q$72*$Y$59+$R$72*$Y$60+$S$72*$Y$61+$T$72*$Y$62+$U$72*$Y$63</f>
        <v>108.5</v>
      </c>
      <c r="H31" s="258">
        <f>$O$73*$Y$57+$P$73*$Y$58+$Q$73*$Y$59+$R$73*$Y$60+$S$73*$Y$61+$T$73*$Y$62+$U$73*$Y$63</f>
        <v>54.25</v>
      </c>
      <c r="I31" s="258">
        <f>$O$74*$Y$57+$P$74*$Y$58+$Q$74*$Y$59+$R$74*$Y$60+$S$74*$Y$61+$T$74*$Y$62+$U$74*$Y$63</f>
        <v>108.5</v>
      </c>
      <c r="J31" s="258">
        <f>$O$75*$Y$57+$P$75*$Y$58+$Q$75*$Y$59+$R$75*$Y$60+$S$75*$Y$61+$T$75*$Y$62+$U$75*$Y$63</f>
        <v>54.25</v>
      </c>
      <c r="K31" s="258">
        <f>$O$76*$Y$57+$P$76*$Y$58+$Q$76*$Y$59+$R$76*$Y$60+$S$76*$Y$61+$T$76*$Y$62+$U$76*$Y$63</f>
        <v>108.5</v>
      </c>
      <c r="L31" s="258">
        <f>$O$77*$Y$57+$P$77*$Y$58+$Q$77*$Y$59+$R$77*$Y$60+$S$77*$Y$61+$T$77*$Y$62+$U$77*$Y$63</f>
        <v>54.25</v>
      </c>
      <c r="M31" s="258">
        <f>$O$78*$Y$57+$P$78*$Y$58+$Q$78*$Y$59+$R$78*$Y$60+$S$78*$Y$61+$T$78*$Y$62+$U$78*$Y$63</f>
        <v>108.5</v>
      </c>
      <c r="N31" s="258">
        <f>$O$79*$Y$57+$P$79*$Y$58+$Q$79*$Y$59+$R$79*$Y$60+$S$79*$Y$61+$T$79*$Y$62+$U$79*$Y$63</f>
        <v>54.25</v>
      </c>
      <c r="O31" s="258">
        <f>$O$80*$Y$57+$P$80*$Y$58+$Q$80*$Y$59+$R$80*$Y$60+$S$80*$Y$61+$T$80*$Y$62+$U$80*$Y$63</f>
        <v>108.5</v>
      </c>
      <c r="P31" s="258">
        <f>$O$81*$Y$57+$P$81*$Y$58+$Q$81*$Y$59+$R$81*$Y$60+$S$81*$Y$61+$T$81*$Y$62+$U$81*$Y$63</f>
        <v>54.25</v>
      </c>
      <c r="Q31" s="258">
        <f>$O$82*$Y$57+$P$82*$Y$58+$Q$82*$Y$59+$R$82*$Y$60+$S$82*$Y$61+$T$82*$Y$62+$U$82*$Y$63</f>
        <v>108.5</v>
      </c>
      <c r="R31" s="258">
        <f>$O$83*$Y$57+$P$83*$Y$58+$Q$83*$Y$59+$R$83*$Y$60+$S$83*$Y$61+$T$83*$Y$62+$U$83*$Y$63</f>
        <v>54.25</v>
      </c>
      <c r="S31" s="258">
        <f>$O$84*$Y$57+$P$84*$Y$58+$Q$84*$Y$59+$R$84*$Y$60+$S$84*$Y$61+$T$84*$Y$62+$U$84*$Y$63</f>
        <v>108.5</v>
      </c>
      <c r="T31" s="258">
        <f>$O$85*$Y$57+$P$85*$Y$58+$Q$85*$Y$59+$R$85*$Y$60+$S$85*$Y$61+$T$85*$Y$62+$U$85*$Y$63</f>
        <v>54.25</v>
      </c>
      <c r="U31" s="258">
        <f>$O$86*$Y$57+$P$86*$Y$58+$Q$86*$Y$59+$R$86*$Y$60+$S$86*$Y$61+$T$86*$Y$62+$U$86*$Y$63</f>
        <v>108.5</v>
      </c>
      <c r="V31" s="258">
        <f>$O$87*$Y$57+$P$87*$Y$58+$Q$87*$Y$59+$R$87*$Y$60+$S$87*$Y$61+$T$87*$Y$62+$U$87*$Y$63</f>
        <v>54.25</v>
      </c>
      <c r="W31" s="258">
        <f>$O$88*$Y$57+$P$88*$Y$58+$Q$88*$Y$59+$R$88*$Y$60+$S$88*$Y$61+$T$88*$Y$62+$U$88*$Y$63</f>
        <v>108.5</v>
      </c>
      <c r="X31" s="387">
        <f>$O$89*$Y$57+$P$89*$Y$58+$Q$89*$Y$59+$R$89*$Y$60+$S$89*$Y$61+$T$89*$Y$62+$U$89*$Y$63</f>
        <v>54.25</v>
      </c>
      <c r="Y31" s="387">
        <f>0</f>
        <v>0</v>
      </c>
      <c r="Z31" s="387">
        <f>$O$91*$Y$57+$P$91*$Y$58+$Q$91*$Y$59+$R$91*$Y$60+$S$91*$Y$61+$T$91*$Y$62+$U$91*$Y$63</f>
        <v>54.25</v>
      </c>
      <c r="AA31" s="387">
        <f>$O$92*$Y$57+$P$92*$Y$58+$Q$92*$Y$59+$R$92*$Y$60+$S$92*$Y$61+$T$92*$Y$62+$U$92*$Y$63</f>
        <v>108.5</v>
      </c>
      <c r="AB31" s="387">
        <f>$O$93*$Y$57+$P$93*$Y$58+$Q$93*$Y$59+$R$93*$Y$60+$S$93*$Y$61+$T$93*$Y$62+$U$93*$Y$63</f>
        <v>54.25</v>
      </c>
      <c r="AC31" s="387">
        <f>$O$94*$Y$57+$P$94*$Y$58+$Q$94*$Y$59+$R$94*$Y$60+$S$94*$Y$61+$T$94*$Y$62+$U$94*$Y$63</f>
        <v>108.5</v>
      </c>
      <c r="AD31" s="259">
        <f t="shared" ref="AD31:AD37" si="11">SUM(B31:AC31)</f>
        <v>2170</v>
      </c>
    </row>
    <row r="32" spans="1:30" s="256" customFormat="1" ht="15.95" customHeight="1" x14ac:dyDescent="0.2">
      <c r="A32" s="257" t="s">
        <v>886</v>
      </c>
      <c r="B32" s="258">
        <f>C67*Z28</f>
        <v>100.55516666666666</v>
      </c>
      <c r="C32" s="258">
        <f>C68*(Z28)</f>
        <v>100.55516666666666</v>
      </c>
      <c r="D32" s="258">
        <f>$C$69*$Z$28</f>
        <v>100.55516666666666</v>
      </c>
      <c r="E32" s="258">
        <f>$C$70*$Z$28</f>
        <v>100.55516666666666</v>
      </c>
      <c r="F32" s="258">
        <f>$C$71*$Z$28</f>
        <v>100.55516666666666</v>
      </c>
      <c r="G32" s="258">
        <f>$C$72*$Z$28</f>
        <v>100.55516666666666</v>
      </c>
      <c r="H32" s="258">
        <f>$C$73*$Z$28</f>
        <v>100.55516666666666</v>
      </c>
      <c r="I32" s="258">
        <f>$C$74*$Z$28</f>
        <v>100.55516666666666</v>
      </c>
      <c r="J32" s="258">
        <f>$C$75*$Z$28</f>
        <v>100.55516666666666</v>
      </c>
      <c r="K32" s="258">
        <f>$C$76*$Z$28</f>
        <v>100.55516666666666</v>
      </c>
      <c r="L32" s="258">
        <f>$C$77*$Z$28</f>
        <v>100.55516666666666</v>
      </c>
      <c r="M32" s="258">
        <f>$C$78*$Z$28</f>
        <v>100.55516666666666</v>
      </c>
      <c r="N32" s="258">
        <f>$C$79*$Z$28</f>
        <v>100.55516666666666</v>
      </c>
      <c r="O32" s="258">
        <f>$C$80*$Z$28</f>
        <v>100.55516666666666</v>
      </c>
      <c r="P32" s="258">
        <f>$C$81*$Z$28</f>
        <v>100.55516666666666</v>
      </c>
      <c r="Q32" s="258">
        <f>$C$82*$Z$28</f>
        <v>100.55516666666666</v>
      </c>
      <c r="R32" s="258">
        <f>$C$83*$Z$28</f>
        <v>100.55516666666666</v>
      </c>
      <c r="S32" s="258">
        <f>$C$84*$Z$28</f>
        <v>100.55516666666666</v>
      </c>
      <c r="T32" s="258">
        <f>$C$85*$Z$28</f>
        <v>100.55516666666666</v>
      </c>
      <c r="U32" s="258">
        <f>$C$86*$Z$28</f>
        <v>100.55516666666666</v>
      </c>
      <c r="V32" s="258">
        <f>$C$87*$Z$28</f>
        <v>100.55516666666666</v>
      </c>
      <c r="W32" s="258">
        <f>$C$88*$Z$28</f>
        <v>100.55516666666666</v>
      </c>
      <c r="X32" s="387">
        <f>$C$89*$Z$28</f>
        <v>100.55516666666666</v>
      </c>
      <c r="Y32" s="387">
        <f>$C$90*$Z$28</f>
        <v>100.55516666666666</v>
      </c>
      <c r="Z32" s="387">
        <f>0</f>
        <v>0</v>
      </c>
      <c r="AA32" s="387">
        <f>$C$92*$Z$28</f>
        <v>100.55516666666666</v>
      </c>
      <c r="AB32" s="387">
        <f>$C$93*$Z$28</f>
        <v>100.55516666666666</v>
      </c>
      <c r="AC32" s="387">
        <f>$C$94*$Z$28</f>
        <v>100.55516666666666</v>
      </c>
      <c r="AD32" s="259">
        <f t="shared" si="11"/>
        <v>2714.9895000000001</v>
      </c>
    </row>
    <row r="33" spans="1:30" s="256" customFormat="1" ht="15.95" customHeight="1" x14ac:dyDescent="0.2">
      <c r="A33" s="379" t="s">
        <v>872</v>
      </c>
      <c r="B33" s="258">
        <f>D67*AA28</f>
        <v>10.155516666666667</v>
      </c>
      <c r="C33" s="258">
        <f>D68*(AA28)</f>
        <v>304.66550000000001</v>
      </c>
      <c r="D33" s="258">
        <f>$D$69*$AA$28</f>
        <v>304.66550000000001</v>
      </c>
      <c r="E33" s="258">
        <f>$D$70*$AA$28</f>
        <v>304.66550000000001</v>
      </c>
      <c r="F33" s="258">
        <f>$D$71*$AA$28</f>
        <v>203.11033333333333</v>
      </c>
      <c r="G33" s="258">
        <f>$D$72*$AA$28</f>
        <v>101.55516666666666</v>
      </c>
      <c r="H33" s="258">
        <f>$D$73*$AA$28</f>
        <v>101.55516666666666</v>
      </c>
      <c r="I33" s="258">
        <f>$D$74*$AA$28</f>
        <v>101.55516666666666</v>
      </c>
      <c r="J33" s="258">
        <f>$D$75*$AA$28</f>
        <v>101.55516666666666</v>
      </c>
      <c r="K33" s="258">
        <f>$D$76*$AA$28</f>
        <v>101.55516666666666</v>
      </c>
      <c r="L33" s="258">
        <f>$D$77*$AA$28</f>
        <v>101.55516666666666</v>
      </c>
      <c r="M33" s="258">
        <f>$D$78*$AA$28</f>
        <v>101.55516666666666</v>
      </c>
      <c r="N33" s="258">
        <f>$D$79*$AA$28</f>
        <v>101.55516666666666</v>
      </c>
      <c r="O33" s="258">
        <f>$D$80*$AA$28</f>
        <v>101.55516666666666</v>
      </c>
      <c r="P33" s="258">
        <f>$D$81*$AA$28</f>
        <v>101.55516666666666</v>
      </c>
      <c r="Q33" s="258">
        <f>$D$82*$AA$28</f>
        <v>101.55516666666666</v>
      </c>
      <c r="R33" s="258">
        <f>$D$83*$AA$28</f>
        <v>101.55516666666666</v>
      </c>
      <c r="S33" s="258">
        <f>$D$84*$AA$28</f>
        <v>101.55516666666666</v>
      </c>
      <c r="T33" s="258">
        <f>$D$85*$AA$28</f>
        <v>101.55516666666666</v>
      </c>
      <c r="U33" s="258">
        <f>$D$86*$AA$28</f>
        <v>101.55516666666666</v>
      </c>
      <c r="V33" s="258">
        <f>$D$87*$AA$28</f>
        <v>101.55516666666666</v>
      </c>
      <c r="W33" s="258">
        <f>$D$88*$AA$28</f>
        <v>101.55516666666666</v>
      </c>
      <c r="X33" s="387">
        <f>$D$89*$AA$28</f>
        <v>101.55516666666666</v>
      </c>
      <c r="Y33" s="387">
        <f>$D$90*$AA$28</f>
        <v>101.55516666666666</v>
      </c>
      <c r="Z33" s="387">
        <f>$D$91*$AA$28</f>
        <v>101.55516666666666</v>
      </c>
      <c r="AA33" s="387">
        <f>0</f>
        <v>0</v>
      </c>
      <c r="AB33" s="387">
        <f>$D$93*$AA$28</f>
        <v>101.55516666666666</v>
      </c>
      <c r="AC33" s="387">
        <f>$D$94*$AA$28</f>
        <v>101.55516666666666</v>
      </c>
      <c r="AD33" s="259">
        <f t="shared" si="11"/>
        <v>3361.4760166666661</v>
      </c>
    </row>
    <row r="34" spans="1:30" s="256" customFormat="1" ht="15.95" customHeight="1" x14ac:dyDescent="0.2">
      <c r="A34" s="257" t="s">
        <v>816</v>
      </c>
      <c r="B34" s="258">
        <f>E67*AC28</f>
        <v>7.5055166666666659</v>
      </c>
      <c r="C34" s="258">
        <f>E68*AC28</f>
        <v>7.5055166666666659</v>
      </c>
      <c r="D34" s="258">
        <f>E69*AC28</f>
        <v>7.5055166666666659</v>
      </c>
      <c r="E34" s="258">
        <f>E70*AC28</f>
        <v>7.5055166666666659</v>
      </c>
      <c r="F34" s="258">
        <f>E71*AC28</f>
        <v>7.5055166666666659</v>
      </c>
      <c r="G34" s="258">
        <f>E72*AC28</f>
        <v>7.5055166666666659</v>
      </c>
      <c r="H34" s="258">
        <f>$E$73*$AC$28</f>
        <v>7.5055166666666659</v>
      </c>
      <c r="I34" s="258">
        <f>$E$74*$AC$28</f>
        <v>7.5055166666666659</v>
      </c>
      <c r="J34" s="258">
        <f>$E$75*$AC$28</f>
        <v>7.5055166666666659</v>
      </c>
      <c r="K34" s="258">
        <f>$E$76*$AC$28</f>
        <v>7.5055166666666659</v>
      </c>
      <c r="L34" s="258">
        <f>$E$77*$AC$28</f>
        <v>7.5055166666666659</v>
      </c>
      <c r="M34" s="258">
        <f>$E$78*$AC$28</f>
        <v>7.5055166666666659</v>
      </c>
      <c r="N34" s="258">
        <f>$E$79*$AC$28</f>
        <v>7.5055166666666659</v>
      </c>
      <c r="O34" s="258">
        <f>$E$80*$AC$28</f>
        <v>7.5055166666666659</v>
      </c>
      <c r="P34" s="258">
        <f>$E$81*$AC$28</f>
        <v>7.5055166666666659</v>
      </c>
      <c r="Q34" s="258">
        <f>$E$82*$AC$28</f>
        <v>7.5055166666666659</v>
      </c>
      <c r="R34" s="258">
        <f>$E$83*$AC$28</f>
        <v>7.5055166666666659</v>
      </c>
      <c r="S34" s="258">
        <f>$E$84*$AC$28</f>
        <v>7.5055166666666659</v>
      </c>
      <c r="T34" s="258">
        <f>$E$85*$AC$28</f>
        <v>7.5055166666666659</v>
      </c>
      <c r="U34" s="258">
        <f>$E$86*$AC$28</f>
        <v>7.5055166666666659</v>
      </c>
      <c r="V34" s="258">
        <f>$E$87*$AC$28</f>
        <v>7.5055166666666659</v>
      </c>
      <c r="W34" s="258">
        <f>$E$88*$AC$28</f>
        <v>7.5055166666666659</v>
      </c>
      <c r="X34" s="387">
        <f>$E$89*$AC$28</f>
        <v>7.5055166666666659</v>
      </c>
      <c r="Y34" s="387">
        <f>$E$90*$AC$28</f>
        <v>7.5055166666666659</v>
      </c>
      <c r="Z34" s="387">
        <f>$E$91*$AC$28</f>
        <v>7.5055166666666659</v>
      </c>
      <c r="AA34" s="387">
        <f>$E$92*$AC$28</f>
        <v>75.055166666666665</v>
      </c>
      <c r="AB34" s="387">
        <f>$E$93*$AC$28</f>
        <v>7.5055166666666659</v>
      </c>
      <c r="AC34" s="387">
        <f>0</f>
        <v>0</v>
      </c>
      <c r="AD34" s="259">
        <f t="shared" si="11"/>
        <v>270.1986</v>
      </c>
    </row>
    <row r="35" spans="1:30" s="256" customFormat="1" ht="15.95" customHeight="1" x14ac:dyDescent="0.2">
      <c r="A35" s="257" t="s">
        <v>845</v>
      </c>
      <c r="B35" s="258">
        <f>$F$67*$AB$28</f>
        <v>5.6965512820512823</v>
      </c>
      <c r="C35" s="258">
        <f>$F$68*$AB$28</f>
        <v>5.6965512820512823</v>
      </c>
      <c r="D35" s="258">
        <f>$F$69*$AB$28</f>
        <v>5.6965512820512823</v>
      </c>
      <c r="E35" s="258">
        <f>$F$70*$AB$28</f>
        <v>5.6965512820512823</v>
      </c>
      <c r="F35" s="258">
        <f>$F$71*$AB$28</f>
        <v>5.6965512820512823</v>
      </c>
      <c r="G35" s="258">
        <f>$F$72*$AB$28</f>
        <v>5.6965512820512823</v>
      </c>
      <c r="H35" s="258">
        <f>$F$73*$AB$28</f>
        <v>5.6965512820512823</v>
      </c>
      <c r="I35" s="258">
        <f>$F$74*$AB$28</f>
        <v>5.6965512820512823</v>
      </c>
      <c r="J35" s="258">
        <f>$F$75*$AB$28</f>
        <v>5.6965512820512823</v>
      </c>
      <c r="K35" s="258">
        <f>$F$76*$AB$28</f>
        <v>5.6965512820512823</v>
      </c>
      <c r="L35" s="258">
        <f>$F$77*$AB$28</f>
        <v>5.6965512820512823</v>
      </c>
      <c r="M35" s="258">
        <f>$F$78*$AB$28</f>
        <v>5.6965512820512823</v>
      </c>
      <c r="N35" s="258">
        <f>$F$79*$AB$28</f>
        <v>5.6965512820512823</v>
      </c>
      <c r="O35" s="258">
        <f>$F$80*$AB$28</f>
        <v>5.6965512820512823</v>
      </c>
      <c r="P35" s="258">
        <f>$F$81*$AB$28</f>
        <v>5.6965512820512823</v>
      </c>
      <c r="Q35" s="258">
        <f>$F$82*$AB$28</f>
        <v>5.6965512820512823</v>
      </c>
      <c r="R35" s="258">
        <f>$F$83*$AB$28</f>
        <v>5.6965512820512823</v>
      </c>
      <c r="S35" s="258">
        <f>$F$84*$AB$28</f>
        <v>5.6965512820512823</v>
      </c>
      <c r="T35" s="258">
        <f>$F$85*$AB$28</f>
        <v>5.6965512820512823</v>
      </c>
      <c r="U35" s="258">
        <f>$F$86*$AB$28</f>
        <v>5.6965512820512823</v>
      </c>
      <c r="V35" s="258">
        <f>$F$87*$AB$28</f>
        <v>5.6965512820512823</v>
      </c>
      <c r="W35" s="258">
        <f>$F$88*$AB$28</f>
        <v>5.6965512820512823</v>
      </c>
      <c r="X35" s="387">
        <f>$F$89*$AB$28</f>
        <v>5.6965512820512823</v>
      </c>
      <c r="Y35" s="387">
        <f>$F$90*$AB$28</f>
        <v>5.6965512820512823</v>
      </c>
      <c r="Z35" s="387">
        <f>$F$91*$AB$28</f>
        <v>5.6965512820512823</v>
      </c>
      <c r="AA35" s="387">
        <f>$F$92*$AB$28</f>
        <v>5.6965512820512823</v>
      </c>
      <c r="AB35" s="387">
        <v>0</v>
      </c>
      <c r="AC35" s="387">
        <f>0</f>
        <v>0</v>
      </c>
      <c r="AD35" s="259">
        <f t="shared" si="11"/>
        <v>148.11033333333339</v>
      </c>
    </row>
    <row r="36" spans="1:30" s="256" customFormat="1" ht="15.95" customHeight="1" x14ac:dyDescent="0.2">
      <c r="A36" s="257" t="s">
        <v>798</v>
      </c>
      <c r="B36" s="258">
        <f>0</f>
        <v>0</v>
      </c>
      <c r="C36" s="258">
        <f>B45*C41</f>
        <v>35.215334514170038</v>
      </c>
      <c r="D36" s="258">
        <f>B45*D41</f>
        <v>42.258401417004045</v>
      </c>
      <c r="E36" s="258">
        <f>B45*E41</f>
        <v>49.301468319838051</v>
      </c>
      <c r="F36" s="258">
        <f>B45*F41</f>
        <v>56.344535222672057</v>
      </c>
      <c r="G36" s="258">
        <v>0</v>
      </c>
      <c r="H36" s="258">
        <f>B45*H41</f>
        <v>140.86133805668015</v>
      </c>
      <c r="I36" s="258">
        <f>B45*I41</f>
        <v>211.2920070850202</v>
      </c>
      <c r="J36" s="387">
        <f>0</f>
        <v>0</v>
      </c>
      <c r="K36" s="387">
        <f>0</f>
        <v>0</v>
      </c>
      <c r="L36" s="387">
        <f>0</f>
        <v>0</v>
      </c>
      <c r="M36" s="387">
        <f>0</f>
        <v>0</v>
      </c>
      <c r="N36" s="387">
        <f>0</f>
        <v>0</v>
      </c>
      <c r="O36" s="387">
        <f>0</f>
        <v>0</v>
      </c>
      <c r="P36" s="387">
        <f>0</f>
        <v>0</v>
      </c>
      <c r="Q36" s="387">
        <f>0</f>
        <v>0</v>
      </c>
      <c r="R36" s="387">
        <f>0</f>
        <v>0</v>
      </c>
      <c r="S36" s="387">
        <f>0</f>
        <v>0</v>
      </c>
      <c r="T36" s="387">
        <f>0</f>
        <v>0</v>
      </c>
      <c r="U36" s="387">
        <f>0</f>
        <v>0</v>
      </c>
      <c r="V36" s="387">
        <f>0</f>
        <v>0</v>
      </c>
      <c r="W36" s="387">
        <f>0</f>
        <v>0</v>
      </c>
      <c r="X36" s="387">
        <f>0</f>
        <v>0</v>
      </c>
      <c r="Y36" s="387">
        <f>0</f>
        <v>0</v>
      </c>
      <c r="Z36" s="387">
        <f>0</f>
        <v>0</v>
      </c>
      <c r="AA36" s="387">
        <f>0</f>
        <v>0</v>
      </c>
      <c r="AB36" s="387">
        <f>0</f>
        <v>0</v>
      </c>
      <c r="AC36" s="387">
        <f>0</f>
        <v>0</v>
      </c>
      <c r="AD36" s="390">
        <f t="shared" si="11"/>
        <v>535.27308461538451</v>
      </c>
    </row>
    <row r="37" spans="1:30" s="256" customFormat="1" ht="15.95" customHeight="1" x14ac:dyDescent="0.2">
      <c r="A37" s="257" t="s">
        <v>863</v>
      </c>
      <c r="B37" s="258">
        <f>0</f>
        <v>0</v>
      </c>
      <c r="C37" s="258">
        <f>$X$57*$L$68+$X$58*$M$68+$X$59*$N$68</f>
        <v>10.33079491704374</v>
      </c>
      <c r="D37" s="258">
        <f>$X$57*$L$69+$X$58*$M$69+$X$59*$N$69</f>
        <v>16.529271867269983</v>
      </c>
      <c r="E37" s="258">
        <f>($X$57*$L$70)+($X$58*$M$70)+($X$59*$N$70)</f>
        <v>10.33079491704374</v>
      </c>
      <c r="F37" s="258">
        <f>($X$57*$L$71)+($X$58*$M$71)+($X$59*$N$71)</f>
        <v>10.33079491704374</v>
      </c>
      <c r="G37" s="258">
        <f>($X$57*$L$72)+($X$58*$M$72)+($X$59*$N$72)</f>
        <v>10.33079491704374</v>
      </c>
      <c r="H37" s="258">
        <f>($X$57*$L$73)+($X$58*$M$73)+($X$59*$N$73)</f>
        <v>10.33079491704374</v>
      </c>
      <c r="I37" s="258">
        <f>($X$57*$L$74)+($X$58*$M$74)+($X$59*$N$74)</f>
        <v>10.33079491704374</v>
      </c>
      <c r="J37" s="258">
        <f>($X$57*$L$75)+($X$58*$M$75)+($X$59*$N$75)</f>
        <v>10.33079491704374</v>
      </c>
      <c r="K37" s="258">
        <f>($X$57*$L$76)+($X$58*$M$76)+($X$59*$N$76)</f>
        <v>10.33079491704374</v>
      </c>
      <c r="L37" s="258">
        <f>($X$57*$L$77)+($X$58*$M$77)+($X$59*$N$77)</f>
        <v>10.33079491704374</v>
      </c>
      <c r="M37" s="258">
        <f>($X$57*$L$78)+($X$58*$M$78)+($X$59*$N$78)</f>
        <v>10.33079491704374</v>
      </c>
      <c r="N37" s="258">
        <f>($X$57*$L$79)+($X$58*$M$79)+($X$59*$N$79)</f>
        <v>10.33079491704374</v>
      </c>
      <c r="O37" s="258">
        <f>($X$57*$L$80)+($X$58*$M$80)+($X$59*$N$80)</f>
        <v>10.33079491704374</v>
      </c>
      <c r="P37" s="258">
        <f>($X$57*$L$81)+($X$58*$M$81)+($X$59*$N$81)</f>
        <v>10.33079491704374</v>
      </c>
      <c r="Q37" s="258">
        <f>($X$57*$L$82)+($X$58*$M$82)+($X$59*$N$82)</f>
        <v>10.33079491704374</v>
      </c>
      <c r="R37" s="258">
        <f>($X$57*$L$83)+($X$58*$M$83)+($X$59*$N$83)</f>
        <v>10.33079491704374</v>
      </c>
      <c r="S37" s="258">
        <f>($X$57*$L$84)+($X$58*$M$84)+($X$59*$N$84)</f>
        <v>10.33079491704374</v>
      </c>
      <c r="T37" s="258">
        <f>($X$57*$L$85)+($X$58*$M$85)+($X$59*$N$85)</f>
        <v>10.33079491704374</v>
      </c>
      <c r="U37" s="258">
        <f>($X$57*$L$86)+($X$58*$M$86)+($X$59*$N$86)</f>
        <v>10.33079491704374</v>
      </c>
      <c r="V37" s="258">
        <f>($X$57*$L$87)+($X$58*$M$87)+($X$59*$N$87)</f>
        <v>10.33079491704374</v>
      </c>
      <c r="W37" s="258">
        <f>($X$57*$L$88)+($X$58*$M$88)+($X$59*$N$88)</f>
        <v>10.33079491704374</v>
      </c>
      <c r="X37" s="387">
        <v>0</v>
      </c>
      <c r="Y37" s="387">
        <f>($X$57*$L$90)+($X$58*$M$90)+($X$59*$N$90)</f>
        <v>10.33079491704374</v>
      </c>
      <c r="Z37" s="387">
        <f>($X$57*$L$91)+($X$58*$M$91)+($X$59*$N$91)</f>
        <v>10.33079491704374</v>
      </c>
      <c r="AA37" s="387">
        <f>($X$57*$L$92)+($X$58*$M$92)+($X$59*$N$92)</f>
        <v>10.33079491704374</v>
      </c>
      <c r="AB37" s="387">
        <f>($X$57*$L$93)+($X$58*$M$93)+($X$59*$N$93)</f>
        <v>10.33079491704374</v>
      </c>
      <c r="AC37" s="387">
        <f>($X$57*$L$94)+($X$58*$M$94)+($X$59*$N$94)</f>
        <v>10.33079491704374</v>
      </c>
      <c r="AD37" s="390">
        <f t="shared" si="11"/>
        <v>274.79914479336338</v>
      </c>
    </row>
    <row r="38" spans="1:30" s="256" customFormat="1" ht="15.95" customHeight="1" x14ac:dyDescent="0.2">
      <c r="A38" s="257"/>
      <c r="B38" s="258" t="s">
        <v>5</v>
      </c>
      <c r="C38" s="258" t="s">
        <v>5</v>
      </c>
      <c r="D38" s="258" t="s">
        <v>5</v>
      </c>
      <c r="E38" s="258" t="s">
        <v>5</v>
      </c>
      <c r="F38" s="258" t="s">
        <v>5</v>
      </c>
      <c r="G38" s="258" t="s">
        <v>5</v>
      </c>
      <c r="H38" s="258" t="s">
        <v>5</v>
      </c>
      <c r="I38" s="258" t="s">
        <v>5</v>
      </c>
      <c r="J38" s="258" t="s">
        <v>5</v>
      </c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 t="s">
        <v>5</v>
      </c>
      <c r="X38" s="258" t="s">
        <v>5</v>
      </c>
      <c r="Y38" s="258" t="s">
        <v>5</v>
      </c>
      <c r="Z38" s="258"/>
      <c r="AA38" s="258" t="s">
        <v>5</v>
      </c>
      <c r="AB38" s="258" t="s">
        <v>5</v>
      </c>
      <c r="AC38" s="258" t="s">
        <v>5</v>
      </c>
      <c r="AD38" s="259" t="s">
        <v>5</v>
      </c>
    </row>
    <row r="39" spans="1:30" s="256" customFormat="1" ht="15.95" customHeight="1" x14ac:dyDescent="0.25">
      <c r="A39" s="433" t="s">
        <v>414</v>
      </c>
      <c r="B39" s="434">
        <f t="shared" ref="B39:AD39" si="12">SUM(B30:B38)</f>
        <v>178.16275128205126</v>
      </c>
      <c r="C39" s="434">
        <f t="shared" si="12"/>
        <v>572.46886404659836</v>
      </c>
      <c r="D39" s="434">
        <f t="shared" si="12"/>
        <v>531.46040789965855</v>
      </c>
      <c r="E39" s="434">
        <f t="shared" si="12"/>
        <v>586.5549978522663</v>
      </c>
      <c r="F39" s="434">
        <f t="shared" si="12"/>
        <v>437.79289808843373</v>
      </c>
      <c r="G39" s="434">
        <f t="shared" si="12"/>
        <v>334.14319619909503</v>
      </c>
      <c r="H39" s="434">
        <f t="shared" si="12"/>
        <v>420.75453425577518</v>
      </c>
      <c r="I39" s="434">
        <f t="shared" si="12"/>
        <v>545.43520328411523</v>
      </c>
      <c r="J39" s="434">
        <f t="shared" si="12"/>
        <v>279.89319619909503</v>
      </c>
      <c r="K39" s="434">
        <f t="shared" si="12"/>
        <v>334.14319619909503</v>
      </c>
      <c r="L39" s="434">
        <f t="shared" si="12"/>
        <v>279.89319619909503</v>
      </c>
      <c r="M39" s="434">
        <f t="shared" si="12"/>
        <v>334.14319619909503</v>
      </c>
      <c r="N39" s="434">
        <f t="shared" si="12"/>
        <v>279.89319619909503</v>
      </c>
      <c r="O39" s="434">
        <f t="shared" si="12"/>
        <v>334.14319619909503</v>
      </c>
      <c r="P39" s="434">
        <f t="shared" si="12"/>
        <v>279.89319619909503</v>
      </c>
      <c r="Q39" s="434">
        <f t="shared" si="12"/>
        <v>334.14319619909503</v>
      </c>
      <c r="R39" s="434">
        <f t="shared" si="12"/>
        <v>279.89319619909503</v>
      </c>
      <c r="S39" s="434">
        <f t="shared" si="12"/>
        <v>334.14319619909503</v>
      </c>
      <c r="T39" s="434">
        <f t="shared" si="12"/>
        <v>279.89319619909503</v>
      </c>
      <c r="U39" s="434">
        <f t="shared" si="12"/>
        <v>334.14319619909503</v>
      </c>
      <c r="V39" s="434">
        <f t="shared" si="12"/>
        <v>279.89319619909503</v>
      </c>
      <c r="W39" s="434">
        <f t="shared" si="12"/>
        <v>334.14319619909503</v>
      </c>
      <c r="X39" s="434">
        <f t="shared" si="12"/>
        <v>269.56240128205127</v>
      </c>
      <c r="Y39" s="434">
        <f t="shared" si="12"/>
        <v>225.643196199095</v>
      </c>
      <c r="Z39" s="434">
        <f t="shared" si="12"/>
        <v>179.33802953242832</v>
      </c>
      <c r="AA39" s="434">
        <f t="shared" si="12"/>
        <v>300.13767953242836</v>
      </c>
      <c r="AB39" s="434">
        <f t="shared" si="12"/>
        <v>274.19664491704373</v>
      </c>
      <c r="AC39" s="434">
        <f t="shared" si="12"/>
        <v>320.94112825037706</v>
      </c>
      <c r="AD39" s="453">
        <f t="shared" si="12"/>
        <v>9474.8466794087471</v>
      </c>
    </row>
    <row r="40" spans="1:30" s="256" customFormat="1" ht="15.95" customHeight="1" x14ac:dyDescent="0.2">
      <c r="A40" s="257"/>
      <c r="B40" s="258"/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9"/>
    </row>
    <row r="41" spans="1:30" s="256" customFormat="1" ht="15.95" customHeight="1" x14ac:dyDescent="0.2">
      <c r="A41" s="433" t="s">
        <v>841</v>
      </c>
      <c r="B41" s="436">
        <f t="shared" ref="B41:K41" si="13">B26</f>
        <v>76</v>
      </c>
      <c r="C41" s="436">
        <f t="shared" si="13"/>
        <v>5</v>
      </c>
      <c r="D41" s="436">
        <f t="shared" si="13"/>
        <v>6</v>
      </c>
      <c r="E41" s="436">
        <f t="shared" si="13"/>
        <v>7</v>
      </c>
      <c r="F41" s="436">
        <f t="shared" si="13"/>
        <v>8</v>
      </c>
      <c r="G41" s="436">
        <f t="shared" si="13"/>
        <v>10</v>
      </c>
      <c r="H41" s="436">
        <f t="shared" si="13"/>
        <v>20</v>
      </c>
      <c r="I41" s="436">
        <f t="shared" si="13"/>
        <v>30</v>
      </c>
      <c r="J41" s="436">
        <f t="shared" si="13"/>
        <v>40</v>
      </c>
      <c r="K41" s="436">
        <f t="shared" si="13"/>
        <v>50</v>
      </c>
      <c r="L41" s="436">
        <f t="shared" ref="L41:V41" si="14">L26</f>
        <v>60</v>
      </c>
      <c r="M41" s="436">
        <f t="shared" si="14"/>
        <v>70</v>
      </c>
      <c r="N41" s="436">
        <f t="shared" si="14"/>
        <v>80</v>
      </c>
      <c r="O41" s="436">
        <f t="shared" si="14"/>
        <v>90</v>
      </c>
      <c r="P41" s="436">
        <f t="shared" si="14"/>
        <v>100</v>
      </c>
      <c r="Q41" s="436">
        <f t="shared" si="14"/>
        <v>110</v>
      </c>
      <c r="R41" s="436">
        <f>R26</f>
        <v>120</v>
      </c>
      <c r="S41" s="436">
        <f t="shared" si="14"/>
        <v>130</v>
      </c>
      <c r="T41" s="436">
        <f>T26</f>
        <v>140</v>
      </c>
      <c r="U41" s="436">
        <f t="shared" si="14"/>
        <v>150</v>
      </c>
      <c r="V41" s="436">
        <f t="shared" si="14"/>
        <v>160</v>
      </c>
      <c r="W41" s="436">
        <f t="shared" ref="W41:AC41" si="15">W26</f>
        <v>60</v>
      </c>
      <c r="X41" s="436">
        <f t="shared" si="15"/>
        <v>85</v>
      </c>
      <c r="Y41" s="436">
        <f t="shared" si="15"/>
        <v>258</v>
      </c>
      <c r="Z41" s="436">
        <f t="shared" si="15"/>
        <v>100</v>
      </c>
      <c r="AA41" s="436">
        <f t="shared" si="15"/>
        <v>100</v>
      </c>
      <c r="AB41" s="436">
        <f t="shared" si="15"/>
        <v>130</v>
      </c>
      <c r="AC41" s="436">
        <f t="shared" si="15"/>
        <v>100</v>
      </c>
      <c r="AD41" s="451"/>
    </row>
    <row r="42" spans="1:30" s="256" customFormat="1" ht="15.95" customHeight="1" x14ac:dyDescent="0.2">
      <c r="A42" s="257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451"/>
    </row>
    <row r="43" spans="1:30" s="256" customFormat="1" ht="15.95" customHeight="1" x14ac:dyDescent="0.2">
      <c r="A43" s="433" t="s">
        <v>842</v>
      </c>
      <c r="B43" s="434">
        <f>B39/B41</f>
        <v>2.3442467273954115</v>
      </c>
      <c r="C43" s="434">
        <f t="shared" ref="C43:AC43" si="16">C39/C41</f>
        <v>114.49377280931967</v>
      </c>
      <c r="D43" s="434">
        <f t="shared" si="16"/>
        <v>88.576734649943091</v>
      </c>
      <c r="E43" s="434">
        <f t="shared" si="16"/>
        <v>83.793571121752322</v>
      </c>
      <c r="F43" s="434">
        <f t="shared" si="16"/>
        <v>54.724112261054216</v>
      </c>
      <c r="G43" s="434">
        <f t="shared" si="16"/>
        <v>33.414319619909506</v>
      </c>
      <c r="H43" s="434">
        <f t="shared" si="16"/>
        <v>21.037726712788761</v>
      </c>
      <c r="I43" s="434">
        <f t="shared" si="16"/>
        <v>18.181173442803843</v>
      </c>
      <c r="J43" s="434">
        <f t="shared" si="16"/>
        <v>6.9973299049773754</v>
      </c>
      <c r="K43" s="434">
        <f t="shared" si="16"/>
        <v>6.682863923981901</v>
      </c>
      <c r="L43" s="434">
        <f t="shared" si="16"/>
        <v>4.6648866033182506</v>
      </c>
      <c r="M43" s="434">
        <f t="shared" si="16"/>
        <v>4.7734742314156433</v>
      </c>
      <c r="N43" s="434">
        <f t="shared" si="16"/>
        <v>3.4986649524886877</v>
      </c>
      <c r="O43" s="434">
        <f t="shared" si="16"/>
        <v>3.7127021799899449</v>
      </c>
      <c r="P43" s="434">
        <f t="shared" si="16"/>
        <v>2.7989319619909505</v>
      </c>
      <c r="Q43" s="434">
        <f t="shared" si="16"/>
        <v>3.037665419991773</v>
      </c>
      <c r="R43" s="434">
        <f t="shared" si="16"/>
        <v>2.3324433016591253</v>
      </c>
      <c r="S43" s="434">
        <f t="shared" si="16"/>
        <v>2.5703322784545772</v>
      </c>
      <c r="T43" s="434">
        <f t="shared" si="16"/>
        <v>1.9992371157078217</v>
      </c>
      <c r="U43" s="434">
        <f t="shared" si="16"/>
        <v>2.2276213079939668</v>
      </c>
      <c r="V43" s="434">
        <f t="shared" si="16"/>
        <v>1.7493324762443438</v>
      </c>
      <c r="W43" s="434">
        <f t="shared" si="16"/>
        <v>5.5690532699849173</v>
      </c>
      <c r="X43" s="434">
        <f t="shared" si="16"/>
        <v>3.1713223680241325</v>
      </c>
      <c r="Y43" s="434">
        <f t="shared" si="16"/>
        <v>0.87458603177943794</v>
      </c>
      <c r="Z43" s="434">
        <f t="shared" si="16"/>
        <v>1.7933802953242832</v>
      </c>
      <c r="AA43" s="434">
        <f t="shared" si="16"/>
        <v>3.0013767953242838</v>
      </c>
      <c r="AB43" s="434">
        <f t="shared" si="16"/>
        <v>2.1092049609003363</v>
      </c>
      <c r="AC43" s="434">
        <f t="shared" si="16"/>
        <v>3.2094112825037708</v>
      </c>
      <c r="AD43" s="451"/>
    </row>
    <row r="44" spans="1:30" s="256" customFormat="1" ht="15.95" customHeight="1" x14ac:dyDescent="0.2">
      <c r="A44" s="257"/>
      <c r="B44" s="258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451"/>
    </row>
    <row r="45" spans="1:30" s="256" customFormat="1" ht="15.95" customHeight="1" x14ac:dyDescent="0.2">
      <c r="A45" s="433" t="s">
        <v>887</v>
      </c>
      <c r="B45" s="434">
        <f t="shared" ref="B45:AC45" si="17">B28+B43</f>
        <v>7.0430669028340072</v>
      </c>
      <c r="C45" s="434">
        <f t="shared" si="17"/>
        <v>130.004806142653</v>
      </c>
      <c r="D45" s="434">
        <f t="shared" si="17"/>
        <v>196.66926242772087</v>
      </c>
      <c r="E45" s="434">
        <f t="shared" si="17"/>
        <v>176.58716635984757</v>
      </c>
      <c r="F45" s="434">
        <f t="shared" si="17"/>
        <v>136.04350809438756</v>
      </c>
      <c r="G45" s="434">
        <f t="shared" si="17"/>
        <v>38.719836286576175</v>
      </c>
      <c r="H45" s="434">
        <f t="shared" si="17"/>
        <v>23.965485046122094</v>
      </c>
      <c r="I45" s="434">
        <f t="shared" si="17"/>
        <v>20.166345665026064</v>
      </c>
      <c r="J45" s="434">
        <f t="shared" si="17"/>
        <v>8.5112090716440427</v>
      </c>
      <c r="K45" s="434">
        <f t="shared" si="17"/>
        <v>7.9439672573152347</v>
      </c>
      <c r="L45" s="434">
        <f t="shared" si="17"/>
        <v>5.6324727144293618</v>
      </c>
      <c r="M45" s="434">
        <f t="shared" si="17"/>
        <v>5.6171194695108815</v>
      </c>
      <c r="N45" s="434">
        <f t="shared" si="17"/>
        <v>4.2493545358220208</v>
      </c>
      <c r="O45" s="434">
        <f t="shared" si="17"/>
        <v>5.5022040318417966</v>
      </c>
      <c r="P45" s="434">
        <f t="shared" si="17"/>
        <v>3.4194836286576171</v>
      </c>
      <c r="Q45" s="434">
        <f t="shared" si="17"/>
        <v>3.6108942078705608</v>
      </c>
      <c r="R45" s="434">
        <f t="shared" si="17"/>
        <v>2.8662363572146807</v>
      </c>
      <c r="S45" s="434">
        <f t="shared" si="17"/>
        <v>3.0707566374289361</v>
      </c>
      <c r="T45" s="434">
        <f t="shared" si="17"/>
        <v>4.6032025918982979</v>
      </c>
      <c r="U45" s="434">
        <f t="shared" si="17"/>
        <v>2.6746557524384111</v>
      </c>
      <c r="V45" s="434">
        <f t="shared" si="17"/>
        <v>2.1746772679110107</v>
      </c>
      <c r="W45" s="434">
        <f t="shared" si="17"/>
        <v>10.861639381096028</v>
      </c>
      <c r="X45" s="434">
        <f t="shared" si="17"/>
        <v>10.33079491704374</v>
      </c>
      <c r="Y45" s="434">
        <f t="shared" si="17"/>
        <v>1.2604587707975257</v>
      </c>
      <c r="Z45" s="434">
        <f t="shared" si="17"/>
        <v>2.7989319619909496</v>
      </c>
      <c r="AA45" s="434">
        <f t="shared" si="17"/>
        <v>4.0169284619909504</v>
      </c>
      <c r="AB45" s="434">
        <f t="shared" si="17"/>
        <v>2.6788600891054646</v>
      </c>
      <c r="AC45" s="434">
        <f t="shared" si="17"/>
        <v>3.9599629491704373</v>
      </c>
      <c r="AD45" s="451"/>
    </row>
    <row r="46" spans="1:30" s="256" customFormat="1" ht="15.95" customHeight="1" x14ac:dyDescent="0.2">
      <c r="A46" s="257"/>
      <c r="B46" s="260"/>
      <c r="C46" s="260"/>
      <c r="D46" s="260"/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1"/>
    </row>
    <row r="47" spans="1:30" s="256" customFormat="1" ht="15.95" customHeight="1" x14ac:dyDescent="0.25">
      <c r="A47" s="433" t="s">
        <v>888</v>
      </c>
      <c r="B47" s="434">
        <f t="shared" ref="B47:AC47" si="18">SUM(B24+B39)</f>
        <v>535.27308461538451</v>
      </c>
      <c r="C47" s="434">
        <f t="shared" si="18"/>
        <v>650.02403071326501</v>
      </c>
      <c r="D47" s="434">
        <f t="shared" si="18"/>
        <v>1180.0155745663251</v>
      </c>
      <c r="E47" s="434">
        <f t="shared" si="18"/>
        <v>1236.1101645189328</v>
      </c>
      <c r="F47" s="434">
        <f t="shared" si="18"/>
        <v>1088.3480647551005</v>
      </c>
      <c r="G47" s="434">
        <f t="shared" si="18"/>
        <v>387.19836286576168</v>
      </c>
      <c r="H47" s="434">
        <f t="shared" si="18"/>
        <v>479.30970092244183</v>
      </c>
      <c r="I47" s="434">
        <f t="shared" si="18"/>
        <v>604.99036995078188</v>
      </c>
      <c r="J47" s="434">
        <f t="shared" si="18"/>
        <v>340.44836286576168</v>
      </c>
      <c r="K47" s="434">
        <f t="shared" si="18"/>
        <v>397.19836286576168</v>
      </c>
      <c r="L47" s="434">
        <f t="shared" si="18"/>
        <v>337.94836286576168</v>
      </c>
      <c r="M47" s="434">
        <f t="shared" si="18"/>
        <v>393.19836286576168</v>
      </c>
      <c r="N47" s="434">
        <f t="shared" si="18"/>
        <v>339.94836286576168</v>
      </c>
      <c r="O47" s="434">
        <f t="shared" si="18"/>
        <v>495.19836286576168</v>
      </c>
      <c r="P47" s="434">
        <f t="shared" si="18"/>
        <v>341.94836286576168</v>
      </c>
      <c r="Q47" s="434">
        <f t="shared" si="18"/>
        <v>397.19836286576168</v>
      </c>
      <c r="R47" s="434">
        <f t="shared" si="18"/>
        <v>343.94836286576168</v>
      </c>
      <c r="S47" s="434">
        <f t="shared" si="18"/>
        <v>399.19836286576168</v>
      </c>
      <c r="T47" s="434">
        <f t="shared" si="18"/>
        <v>644.44836286576174</v>
      </c>
      <c r="U47" s="434">
        <f t="shared" si="18"/>
        <v>401.19836286576168</v>
      </c>
      <c r="V47" s="434">
        <f t="shared" si="18"/>
        <v>347.94836286576168</v>
      </c>
      <c r="W47" s="434">
        <f t="shared" si="18"/>
        <v>651.69836286576174</v>
      </c>
      <c r="X47" s="434">
        <f t="shared" si="18"/>
        <v>878.11756794871792</v>
      </c>
      <c r="Y47" s="434">
        <f t="shared" si="18"/>
        <v>325.19836286576168</v>
      </c>
      <c r="Z47" s="434">
        <f t="shared" si="18"/>
        <v>279.89319619909497</v>
      </c>
      <c r="AA47" s="434">
        <f t="shared" si="18"/>
        <v>401.69284619909502</v>
      </c>
      <c r="AB47" s="434">
        <f t="shared" si="18"/>
        <v>348.25181158371038</v>
      </c>
      <c r="AC47" s="434">
        <f t="shared" si="18"/>
        <v>395.99629491704371</v>
      </c>
      <c r="AD47" s="453">
        <f>SUM(B47:AC47)</f>
        <v>14621.946512742083</v>
      </c>
    </row>
    <row r="48" spans="1:30" s="256" customFormat="1" ht="15.95" customHeight="1" x14ac:dyDescent="0.2">
      <c r="A48" s="257"/>
      <c r="B48" s="258"/>
      <c r="C48" s="258"/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9"/>
    </row>
    <row r="49" spans="1:256" s="256" customFormat="1" ht="15.95" customHeight="1" x14ac:dyDescent="0.2">
      <c r="A49" s="257"/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9"/>
    </row>
    <row r="50" spans="1:256" s="256" customFormat="1" ht="15.95" customHeight="1" x14ac:dyDescent="0.25">
      <c r="A50" s="294" t="s">
        <v>418</v>
      </c>
      <c r="B50" s="388">
        <f>B47/B41</f>
        <v>7.0430669028340063</v>
      </c>
      <c r="C50" s="388">
        <f>C47/C41</f>
        <v>130.004806142653</v>
      </c>
      <c r="D50" s="388">
        <f t="shared" ref="D50:V50" si="19">D47/D41</f>
        <v>196.66926242772084</v>
      </c>
      <c r="E50" s="388">
        <f t="shared" si="19"/>
        <v>176.58716635984754</v>
      </c>
      <c r="F50" s="388">
        <f t="shared" si="19"/>
        <v>136.04350809438756</v>
      </c>
      <c r="G50" s="388">
        <f t="shared" si="19"/>
        <v>38.719836286576168</v>
      </c>
      <c r="H50" s="388">
        <f t="shared" si="19"/>
        <v>23.96548504612209</v>
      </c>
      <c r="I50" s="388">
        <f t="shared" si="19"/>
        <v>20.166345665026064</v>
      </c>
      <c r="J50" s="388">
        <f t="shared" si="19"/>
        <v>8.5112090716440427</v>
      </c>
      <c r="K50" s="388">
        <f t="shared" si="19"/>
        <v>7.9439672573152338</v>
      </c>
      <c r="L50" s="388">
        <f t="shared" si="19"/>
        <v>5.6324727144293609</v>
      </c>
      <c r="M50" s="388">
        <f t="shared" si="19"/>
        <v>5.6171194695108815</v>
      </c>
      <c r="N50" s="388">
        <f t="shared" si="19"/>
        <v>4.2493545358220208</v>
      </c>
      <c r="O50" s="388">
        <f t="shared" si="19"/>
        <v>5.5022040318417966</v>
      </c>
      <c r="P50" s="388">
        <f t="shared" si="19"/>
        <v>3.4194836286576167</v>
      </c>
      <c r="Q50" s="388">
        <f t="shared" si="19"/>
        <v>3.6108942078705608</v>
      </c>
      <c r="R50" s="388">
        <f t="shared" si="19"/>
        <v>2.8662363572146807</v>
      </c>
      <c r="S50" s="388">
        <f t="shared" si="19"/>
        <v>3.0707566374289361</v>
      </c>
      <c r="T50" s="388">
        <f t="shared" si="19"/>
        <v>4.6032025918982979</v>
      </c>
      <c r="U50" s="388">
        <f t="shared" si="19"/>
        <v>2.6746557524384111</v>
      </c>
      <c r="V50" s="388">
        <f t="shared" si="19"/>
        <v>2.1746772679110107</v>
      </c>
      <c r="W50" s="447">
        <f>W47</f>
        <v>651.69836286576174</v>
      </c>
      <c r="X50" s="447">
        <f>X47</f>
        <v>878.11756794871792</v>
      </c>
      <c r="Y50" s="402"/>
      <c r="Z50" s="402"/>
      <c r="AA50" s="402"/>
      <c r="AB50" s="402"/>
      <c r="AC50" s="402"/>
      <c r="AD50" s="403">
        <f>AD47/AD26</f>
        <v>192.39403306239583</v>
      </c>
    </row>
    <row r="51" spans="1:256" s="385" customFormat="1" ht="15.95" customHeight="1" x14ac:dyDescent="0.25">
      <c r="A51" s="448" t="s">
        <v>889</v>
      </c>
      <c r="B51" s="389"/>
      <c r="C51" s="389"/>
      <c r="D51" s="389"/>
      <c r="E51" s="389"/>
      <c r="F51" s="389"/>
      <c r="G51" s="389"/>
      <c r="H51" s="389"/>
      <c r="I51" s="389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448">
        <f>W45*(10%)</f>
        <v>1.0861639381096029</v>
      </c>
      <c r="X51" s="387"/>
      <c r="Y51" s="387"/>
      <c r="Z51" s="387"/>
      <c r="AA51" s="387"/>
      <c r="AB51" s="387"/>
      <c r="AC51" s="387"/>
      <c r="AD51" s="442"/>
    </row>
    <row r="52" spans="1:256" s="385" customFormat="1" ht="15.95" customHeight="1" x14ac:dyDescent="0.25">
      <c r="A52" s="448" t="s">
        <v>890</v>
      </c>
      <c r="B52" s="389"/>
      <c r="C52" s="389"/>
      <c r="D52" s="389"/>
      <c r="E52" s="389"/>
      <c r="F52" s="389"/>
      <c r="G52" s="389"/>
      <c r="H52" s="389"/>
      <c r="I52" s="389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448">
        <f>W45*(30%)</f>
        <v>3.2584918143288082</v>
      </c>
      <c r="X52" s="387"/>
      <c r="Y52" s="387"/>
      <c r="Z52" s="387"/>
      <c r="AA52" s="387"/>
      <c r="AB52" s="387"/>
      <c r="AC52" s="387"/>
      <c r="AD52" s="442"/>
    </row>
    <row r="53" spans="1:256" s="385" customFormat="1" ht="15.95" customHeight="1" x14ac:dyDescent="0.25">
      <c r="A53" s="448" t="s">
        <v>891</v>
      </c>
      <c r="B53" s="389"/>
      <c r="C53" s="389"/>
      <c r="D53" s="389"/>
      <c r="E53" s="389"/>
      <c r="F53" s="389"/>
      <c r="G53" s="389"/>
      <c r="H53" s="389"/>
      <c r="I53" s="389"/>
      <c r="J53" s="387"/>
      <c r="K53" s="387"/>
      <c r="L53" s="387"/>
      <c r="M53" s="387"/>
      <c r="N53" s="387"/>
      <c r="O53" s="387"/>
      <c r="P53" s="387"/>
      <c r="Q53" s="387"/>
      <c r="R53" s="387"/>
      <c r="S53" s="387"/>
      <c r="T53" s="387"/>
      <c r="U53" s="387"/>
      <c r="V53" s="387"/>
      <c r="W53" s="448">
        <f>W45*(60%)</f>
        <v>6.5169836286576164</v>
      </c>
      <c r="X53" s="387"/>
      <c r="Y53" s="387"/>
      <c r="Z53" s="387"/>
      <c r="AA53" s="387"/>
      <c r="AB53" s="387"/>
      <c r="AC53" s="387"/>
      <c r="AD53" s="442"/>
    </row>
    <row r="54" spans="1:256" s="385" customFormat="1" ht="15.95" customHeight="1" x14ac:dyDescent="0.25">
      <c r="A54" s="448" t="s">
        <v>892</v>
      </c>
      <c r="B54" s="389"/>
      <c r="C54" s="389"/>
      <c r="D54" s="389"/>
      <c r="E54" s="389"/>
      <c r="F54" s="389"/>
      <c r="G54" s="389"/>
      <c r="H54" s="389"/>
      <c r="I54" s="389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448">
        <f>W50*(10%)/I88*(I88)</f>
        <v>65.169836286576171</v>
      </c>
      <c r="X54" s="387"/>
      <c r="Y54" s="387"/>
      <c r="Z54" s="387"/>
      <c r="AA54" s="387"/>
      <c r="AB54" s="387"/>
      <c r="AC54" s="387"/>
      <c r="AD54" s="442"/>
    </row>
    <row r="55" spans="1:256" s="385" customFormat="1" ht="15.95" customHeight="1" x14ac:dyDescent="0.25">
      <c r="A55" s="448" t="s">
        <v>893</v>
      </c>
      <c r="B55" s="389"/>
      <c r="C55" s="389"/>
      <c r="D55" s="389"/>
      <c r="E55" s="389"/>
      <c r="F55" s="389"/>
      <c r="G55" s="389"/>
      <c r="H55" s="389"/>
      <c r="I55" s="389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W55" s="448">
        <f>W50*(30%)/J88*(J88)</f>
        <v>195.50950885972853</v>
      </c>
      <c r="X55" s="387"/>
      <c r="Y55" s="387"/>
      <c r="Z55" s="387"/>
      <c r="AA55" s="387"/>
      <c r="AB55" s="387"/>
      <c r="AC55" s="387"/>
      <c r="AD55" s="442"/>
    </row>
    <row r="56" spans="1:256" s="385" customFormat="1" ht="15.95" customHeight="1" x14ac:dyDescent="0.25">
      <c r="A56" s="448" t="s">
        <v>894</v>
      </c>
      <c r="B56" s="389"/>
      <c r="C56" s="389"/>
      <c r="D56" s="389"/>
      <c r="E56" s="389"/>
      <c r="F56" s="389"/>
      <c r="G56" s="389"/>
      <c r="H56" s="389"/>
      <c r="I56" s="389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  <c r="W56" s="448">
        <f>W50*(60%)/K88*(K88)</f>
        <v>391.01901771945705</v>
      </c>
      <c r="X56" s="387"/>
      <c r="Y56" s="387"/>
      <c r="Z56" s="387"/>
      <c r="AA56" s="387"/>
      <c r="AB56" s="387"/>
      <c r="AC56" s="387"/>
      <c r="AD56" s="442"/>
    </row>
    <row r="57" spans="1:256" s="385" customFormat="1" ht="15.95" customHeight="1" x14ac:dyDescent="0.25">
      <c r="A57" s="449" t="s">
        <v>898</v>
      </c>
      <c r="B57" s="389"/>
      <c r="C57" s="389"/>
      <c r="D57" s="389"/>
      <c r="E57" s="389"/>
      <c r="F57" s="389"/>
      <c r="G57" s="389"/>
      <c r="H57" s="389"/>
      <c r="I57" s="389"/>
      <c r="J57" s="387"/>
      <c r="K57" s="387"/>
      <c r="L57" s="387"/>
      <c r="M57" s="387"/>
      <c r="N57" s="387"/>
      <c r="O57" s="387"/>
      <c r="P57" s="387"/>
      <c r="Q57" s="387"/>
      <c r="R57" s="387"/>
      <c r="S57" s="387"/>
      <c r="T57" s="387"/>
      <c r="U57" s="387"/>
      <c r="V57" s="387"/>
      <c r="W57" s="387"/>
      <c r="X57" s="449">
        <f>X45*(10%)</f>
        <v>1.033079491704374</v>
      </c>
      <c r="Y57" s="434">
        <v>6.42</v>
      </c>
      <c r="Z57" s="387"/>
      <c r="AA57" s="387"/>
      <c r="AB57" s="387"/>
      <c r="AC57" s="387"/>
      <c r="AD57" s="442"/>
    </row>
    <row r="58" spans="1:256" s="385" customFormat="1" ht="15.95" customHeight="1" x14ac:dyDescent="0.25">
      <c r="A58" s="449" t="s">
        <v>899</v>
      </c>
      <c r="B58" s="389"/>
      <c r="C58" s="389"/>
      <c r="D58" s="389"/>
      <c r="E58" s="389"/>
      <c r="F58" s="389"/>
      <c r="G58" s="389"/>
      <c r="H58" s="389"/>
      <c r="I58" s="389"/>
      <c r="J58" s="387"/>
      <c r="K58" s="387"/>
      <c r="L58" s="387"/>
      <c r="M58" s="387"/>
      <c r="N58" s="387"/>
      <c r="O58" s="387"/>
      <c r="P58" s="387"/>
      <c r="Q58" s="387"/>
      <c r="R58" s="387"/>
      <c r="S58" s="387"/>
      <c r="T58" s="387"/>
      <c r="U58" s="387"/>
      <c r="V58" s="387"/>
      <c r="W58" s="387"/>
      <c r="X58" s="449">
        <f>X45*(30%)</f>
        <v>3.0992384751131219</v>
      </c>
      <c r="Y58" s="434">
        <v>3.49</v>
      </c>
      <c r="Z58" s="387"/>
      <c r="AA58" s="387"/>
      <c r="AB58" s="387"/>
      <c r="AC58" s="387"/>
      <c r="AD58" s="442"/>
    </row>
    <row r="59" spans="1:256" s="385" customFormat="1" ht="15.95" customHeight="1" x14ac:dyDescent="0.25">
      <c r="A59" s="449" t="s">
        <v>900</v>
      </c>
      <c r="B59" s="389"/>
      <c r="C59" s="389"/>
      <c r="D59" s="389"/>
      <c r="E59" s="389"/>
      <c r="F59" s="389"/>
      <c r="G59" s="389"/>
      <c r="H59" s="389"/>
      <c r="I59" s="389"/>
      <c r="J59" s="387"/>
      <c r="K59" s="387"/>
      <c r="L59" s="387"/>
      <c r="M59" s="387"/>
      <c r="N59" s="387"/>
      <c r="O59" s="387"/>
      <c r="P59" s="387"/>
      <c r="Q59" s="387"/>
      <c r="R59" s="387"/>
      <c r="S59" s="387"/>
      <c r="T59" s="387"/>
      <c r="U59" s="387"/>
      <c r="V59" s="387"/>
      <c r="W59" s="387"/>
      <c r="X59" s="449">
        <f>X45*(60%)</f>
        <v>6.1984769502262438</v>
      </c>
      <c r="Y59" s="434">
        <v>16.52</v>
      </c>
      <c r="Z59" s="387"/>
      <c r="AA59" s="387"/>
      <c r="AB59" s="387"/>
      <c r="AC59" s="387"/>
      <c r="AD59" s="442"/>
    </row>
    <row r="60" spans="1:256" s="385" customFormat="1" ht="15.95" customHeight="1" x14ac:dyDescent="0.25">
      <c r="A60" s="449" t="s">
        <v>902</v>
      </c>
      <c r="B60" s="389"/>
      <c r="C60" s="389"/>
      <c r="D60" s="389"/>
      <c r="E60" s="389"/>
      <c r="F60" s="389"/>
      <c r="G60" s="389"/>
      <c r="H60" s="389"/>
      <c r="I60" s="389"/>
      <c r="J60" s="387"/>
      <c r="K60" s="387"/>
      <c r="L60" s="387"/>
      <c r="M60" s="387"/>
      <c r="N60" s="387"/>
      <c r="O60" s="387"/>
      <c r="P60" s="387"/>
      <c r="Q60" s="387"/>
      <c r="R60" s="387"/>
      <c r="S60" s="387"/>
      <c r="T60" s="387"/>
      <c r="U60" s="387"/>
      <c r="V60" s="387"/>
      <c r="W60" s="387"/>
      <c r="X60" s="449" t="e">
        <f>X50*(10%)/L89*(L89)</f>
        <v>#DIV/0!</v>
      </c>
      <c r="Y60" s="434">
        <v>5.97</v>
      </c>
      <c r="Z60" s="387"/>
      <c r="AA60" s="387"/>
      <c r="AB60" s="387"/>
      <c r="AC60" s="387"/>
      <c r="AD60" s="442"/>
    </row>
    <row r="61" spans="1:256" s="385" customFormat="1" ht="15.95" customHeight="1" x14ac:dyDescent="0.25">
      <c r="A61" s="449" t="s">
        <v>901</v>
      </c>
      <c r="B61" s="389"/>
      <c r="C61" s="389"/>
      <c r="D61" s="389"/>
      <c r="E61" s="389"/>
      <c r="F61" s="389"/>
      <c r="G61" s="389"/>
      <c r="H61" s="389"/>
      <c r="I61" s="389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  <c r="U61" s="387"/>
      <c r="V61" s="387"/>
      <c r="W61" s="387"/>
      <c r="X61" s="449" t="e">
        <f>X50*(30%)/M89*(M89)</f>
        <v>#DIV/0!</v>
      </c>
      <c r="Y61" s="434">
        <v>16.52</v>
      </c>
      <c r="Z61" s="387"/>
      <c r="AA61" s="387"/>
      <c r="AB61" s="387"/>
      <c r="AC61" s="387"/>
      <c r="AD61" s="442"/>
    </row>
    <row r="62" spans="1:256" s="385" customFormat="1" ht="15.95" customHeight="1" x14ac:dyDescent="0.25">
      <c r="A62" s="449" t="s">
        <v>903</v>
      </c>
      <c r="B62" s="389"/>
      <c r="C62" s="389"/>
      <c r="D62" s="389"/>
      <c r="E62" s="389"/>
      <c r="F62" s="389"/>
      <c r="G62" s="389"/>
      <c r="H62" s="389"/>
      <c r="I62" s="389"/>
      <c r="J62" s="387"/>
      <c r="K62" s="387"/>
      <c r="L62" s="387"/>
      <c r="M62" s="387"/>
      <c r="N62" s="387"/>
      <c r="O62" s="387"/>
      <c r="P62" s="387"/>
      <c r="Q62" s="387"/>
      <c r="R62" s="387"/>
      <c r="S62" s="387"/>
      <c r="T62" s="387"/>
      <c r="U62" s="387"/>
      <c r="V62" s="387"/>
      <c r="W62" s="387"/>
      <c r="X62" s="449" t="e">
        <f>X50*(60%)/N89*(N89)</f>
        <v>#DIV/0!</v>
      </c>
      <c r="Y62" s="434">
        <v>4.33</v>
      </c>
      <c r="Z62" s="387"/>
      <c r="AA62" s="387"/>
      <c r="AB62" s="387"/>
      <c r="AC62" s="387"/>
      <c r="AD62" s="442"/>
    </row>
    <row r="63" spans="1:256" s="382" customFormat="1" ht="16.5" customHeight="1" x14ac:dyDescent="0.25">
      <c r="A63" s="389"/>
      <c r="B63" s="389"/>
      <c r="C63" s="389"/>
      <c r="D63" s="389"/>
      <c r="E63" s="389"/>
      <c r="F63" s="389"/>
      <c r="G63" s="389"/>
      <c r="H63" s="387"/>
      <c r="I63" s="387"/>
      <c r="J63" s="387"/>
      <c r="K63" s="387"/>
      <c r="L63" s="387"/>
      <c r="M63" s="387"/>
      <c r="N63" s="387"/>
      <c r="O63" s="387"/>
      <c r="P63" s="387"/>
      <c r="Q63" s="387"/>
      <c r="R63" s="387"/>
      <c r="S63" s="387"/>
      <c r="T63" s="387"/>
      <c r="U63" s="387"/>
      <c r="V63" s="387"/>
      <c r="W63" s="387"/>
      <c r="X63" s="387"/>
      <c r="Y63" s="434">
        <v>1</v>
      </c>
      <c r="Z63" s="387"/>
      <c r="AA63" s="387"/>
      <c r="AB63" s="387"/>
      <c r="AC63" s="387"/>
      <c r="AD63" s="387"/>
    </row>
    <row r="64" spans="1:256" s="386" customFormat="1" ht="30" customHeight="1" thickBot="1" x14ac:dyDescent="0.25">
      <c r="A64" s="441" t="s">
        <v>881</v>
      </c>
      <c r="B64" s="383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84"/>
      <c r="AA64" s="384"/>
      <c r="AB64" s="384"/>
      <c r="AC64" s="384"/>
      <c r="AD64" s="404"/>
      <c r="AE64" s="385"/>
      <c r="AF64" s="385"/>
      <c r="AG64" s="385"/>
      <c r="AH64" s="385"/>
      <c r="AI64" s="385"/>
      <c r="AJ64" s="385"/>
      <c r="AK64" s="385"/>
      <c r="AL64" s="385"/>
      <c r="AM64" s="385"/>
      <c r="AN64" s="385"/>
      <c r="AO64" s="385"/>
      <c r="AP64" s="385"/>
      <c r="AQ64" s="385"/>
      <c r="AR64" s="385"/>
      <c r="AS64" s="385"/>
      <c r="AT64" s="385"/>
      <c r="AU64" s="385"/>
      <c r="AV64" s="385"/>
      <c r="AW64" s="385"/>
      <c r="AX64" s="385"/>
      <c r="AY64" s="385"/>
      <c r="AZ64" s="385"/>
      <c r="BA64" s="385"/>
      <c r="BB64" s="385"/>
      <c r="BC64" s="385"/>
      <c r="BD64" s="385"/>
      <c r="BE64" s="385"/>
      <c r="BF64" s="385"/>
      <c r="BG64" s="385"/>
      <c r="BH64" s="385"/>
      <c r="BI64" s="385"/>
      <c r="BJ64" s="385"/>
      <c r="BK64" s="385"/>
      <c r="BL64" s="385"/>
      <c r="BM64" s="385"/>
      <c r="BN64" s="385"/>
      <c r="BO64" s="385"/>
      <c r="BP64" s="385"/>
      <c r="BQ64" s="385"/>
      <c r="BR64" s="385"/>
      <c r="BS64" s="385"/>
      <c r="BT64" s="385"/>
      <c r="BU64" s="385"/>
      <c r="BV64" s="385"/>
      <c r="BW64" s="385"/>
      <c r="BX64" s="385"/>
      <c r="BY64" s="385"/>
      <c r="BZ64" s="385"/>
      <c r="CA64" s="385"/>
      <c r="CB64" s="385"/>
      <c r="CC64" s="385"/>
      <c r="CD64" s="385"/>
      <c r="CE64" s="385"/>
      <c r="CF64" s="385"/>
      <c r="CG64" s="385"/>
      <c r="CH64" s="385"/>
      <c r="CI64" s="385"/>
      <c r="CJ64" s="385"/>
      <c r="CK64" s="385"/>
      <c r="CL64" s="385"/>
      <c r="CM64" s="385"/>
      <c r="CN64" s="385"/>
      <c r="CO64" s="385"/>
      <c r="CP64" s="385"/>
      <c r="CQ64" s="385"/>
      <c r="CR64" s="385"/>
      <c r="CS64" s="385"/>
      <c r="CT64" s="385"/>
      <c r="CU64" s="385"/>
      <c r="CV64" s="385"/>
      <c r="CW64" s="385"/>
      <c r="CX64" s="385"/>
      <c r="CY64" s="385"/>
      <c r="CZ64" s="385"/>
      <c r="DA64" s="385"/>
      <c r="DB64" s="385"/>
      <c r="DC64" s="385"/>
      <c r="DD64" s="385"/>
      <c r="DE64" s="385"/>
      <c r="DF64" s="385"/>
      <c r="DG64" s="385"/>
      <c r="DH64" s="385"/>
      <c r="DI64" s="385"/>
      <c r="DJ64" s="385"/>
      <c r="DK64" s="385"/>
      <c r="DL64" s="385"/>
      <c r="DM64" s="385"/>
      <c r="DN64" s="385"/>
      <c r="DO64" s="385"/>
      <c r="DP64" s="385"/>
      <c r="DQ64" s="385"/>
      <c r="DR64" s="385"/>
      <c r="DS64" s="385"/>
      <c r="DT64" s="385"/>
      <c r="DU64" s="385"/>
      <c r="DV64" s="385"/>
      <c r="DW64" s="385"/>
      <c r="DX64" s="385"/>
      <c r="DY64" s="385"/>
      <c r="DZ64" s="385"/>
      <c r="EA64" s="385"/>
      <c r="EB64" s="385"/>
      <c r="EC64" s="385"/>
      <c r="ED64" s="385"/>
      <c r="EE64" s="385"/>
      <c r="EF64" s="385"/>
      <c r="EG64" s="385"/>
      <c r="EH64" s="385"/>
      <c r="EI64" s="385"/>
      <c r="EJ64" s="385"/>
      <c r="EK64" s="385"/>
      <c r="EL64" s="385"/>
      <c r="EM64" s="385"/>
      <c r="EN64" s="385"/>
      <c r="EO64" s="385"/>
      <c r="EP64" s="385"/>
      <c r="EQ64" s="385"/>
      <c r="ER64" s="385"/>
      <c r="ES64" s="385"/>
      <c r="ET64" s="385"/>
      <c r="EU64" s="385"/>
      <c r="EV64" s="385"/>
      <c r="EW64" s="385"/>
      <c r="EX64" s="385"/>
      <c r="EY64" s="385"/>
      <c r="EZ64" s="385"/>
      <c r="FA64" s="385"/>
      <c r="FB64" s="385"/>
      <c r="FC64" s="385"/>
      <c r="FD64" s="385"/>
      <c r="FE64" s="385"/>
      <c r="FF64" s="385"/>
      <c r="FG64" s="385"/>
      <c r="FH64" s="385"/>
      <c r="FI64" s="385"/>
      <c r="FJ64" s="385"/>
      <c r="FK64" s="385"/>
      <c r="FL64" s="385"/>
      <c r="FM64" s="385"/>
      <c r="FN64" s="385"/>
      <c r="FO64" s="385"/>
      <c r="FP64" s="385"/>
      <c r="FQ64" s="385"/>
      <c r="FR64" s="385"/>
      <c r="FS64" s="385"/>
      <c r="FT64" s="385"/>
      <c r="FU64" s="385"/>
      <c r="FV64" s="385"/>
      <c r="FW64" s="385"/>
      <c r="FX64" s="385"/>
      <c r="FY64" s="385"/>
      <c r="FZ64" s="385"/>
      <c r="GA64" s="385"/>
      <c r="GB64" s="385"/>
      <c r="GC64" s="385"/>
      <c r="GD64" s="385"/>
      <c r="GE64" s="385"/>
      <c r="GF64" s="385"/>
      <c r="GG64" s="385"/>
      <c r="GH64" s="385"/>
      <c r="GI64" s="385"/>
      <c r="GJ64" s="385"/>
      <c r="GK64" s="385"/>
      <c r="GL64" s="385"/>
      <c r="GM64" s="385"/>
      <c r="GN64" s="385"/>
      <c r="GO64" s="385"/>
      <c r="GP64" s="385"/>
      <c r="GQ64" s="385"/>
      <c r="GR64" s="385"/>
      <c r="GS64" s="385"/>
      <c r="GT64" s="385"/>
      <c r="GU64" s="385"/>
      <c r="GV64" s="385"/>
      <c r="GW64" s="385"/>
      <c r="GX64" s="385"/>
      <c r="GY64" s="385"/>
      <c r="GZ64" s="385"/>
      <c r="HA64" s="385"/>
      <c r="HB64" s="385"/>
      <c r="HC64" s="385"/>
      <c r="HD64" s="385"/>
      <c r="HE64" s="385"/>
      <c r="HF64" s="385"/>
      <c r="HG64" s="385"/>
      <c r="HH64" s="385"/>
      <c r="HI64" s="385"/>
      <c r="HJ64" s="385"/>
      <c r="HK64" s="385"/>
      <c r="HL64" s="385"/>
      <c r="HM64" s="385"/>
      <c r="HN64" s="385"/>
      <c r="HO64" s="385"/>
      <c r="HP64" s="385"/>
      <c r="HQ64" s="385"/>
      <c r="HR64" s="385"/>
      <c r="HS64" s="385"/>
      <c r="HT64" s="385"/>
      <c r="HU64" s="385"/>
      <c r="HV64" s="385"/>
      <c r="HW64" s="385"/>
      <c r="HX64" s="385"/>
      <c r="HY64" s="385"/>
      <c r="HZ64" s="385"/>
      <c r="IA64" s="385"/>
      <c r="IB64" s="385"/>
      <c r="IC64" s="385"/>
      <c r="ID64" s="385"/>
      <c r="IE64" s="385"/>
      <c r="IF64" s="385"/>
      <c r="IG64" s="385"/>
      <c r="IH64" s="385"/>
      <c r="II64" s="385"/>
      <c r="IJ64" s="385"/>
      <c r="IK64" s="385"/>
      <c r="IL64" s="385"/>
      <c r="IM64" s="385"/>
      <c r="IN64" s="385"/>
      <c r="IO64" s="385"/>
      <c r="IP64" s="385"/>
      <c r="IQ64" s="385"/>
      <c r="IR64" s="385"/>
      <c r="IS64" s="385"/>
      <c r="IT64" s="385"/>
      <c r="IU64" s="385"/>
      <c r="IV64" s="385"/>
    </row>
    <row r="65" spans="1:30" s="271" customFormat="1" ht="20.25" customHeight="1" x14ac:dyDescent="0.2">
      <c r="A65" s="405">
        <v>2</v>
      </c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320"/>
    </row>
    <row r="66" spans="1:30" s="380" customFormat="1" ht="50.25" customHeight="1" x14ac:dyDescent="0.2">
      <c r="A66" s="406" t="s">
        <v>879</v>
      </c>
      <c r="B66" s="392"/>
      <c r="C66" s="392" t="s">
        <v>861</v>
      </c>
      <c r="D66" s="392" t="s">
        <v>874</v>
      </c>
      <c r="E66" s="391" t="s">
        <v>845</v>
      </c>
      <c r="F66" s="391" t="s">
        <v>816</v>
      </c>
      <c r="G66" s="391"/>
      <c r="H66" s="391" t="s">
        <v>418</v>
      </c>
      <c r="I66" s="392" t="s">
        <v>883</v>
      </c>
      <c r="J66" s="392" t="s">
        <v>884</v>
      </c>
      <c r="K66" s="392" t="s">
        <v>885</v>
      </c>
      <c r="L66" s="392" t="s">
        <v>895</v>
      </c>
      <c r="M66" s="392" t="s">
        <v>896</v>
      </c>
      <c r="N66" s="392" t="s">
        <v>897</v>
      </c>
      <c r="O66" s="392" t="s">
        <v>911</v>
      </c>
      <c r="P66" s="392" t="s">
        <v>912</v>
      </c>
      <c r="Q66" s="392" t="s">
        <v>913</v>
      </c>
      <c r="R66" s="392" t="s">
        <v>914</v>
      </c>
      <c r="S66" s="392" t="s">
        <v>915</v>
      </c>
      <c r="T66" s="392" t="s">
        <v>916</v>
      </c>
      <c r="U66" s="392" t="s">
        <v>917</v>
      </c>
      <c r="V66" s="392"/>
      <c r="W66" s="391"/>
      <c r="X66" s="391"/>
      <c r="Y66" s="391"/>
      <c r="Z66" s="391"/>
      <c r="AA66" s="391"/>
      <c r="AB66" s="391"/>
      <c r="AC66" s="391"/>
      <c r="AD66" s="407"/>
    </row>
    <row r="67" spans="1:30" s="271" customFormat="1" ht="20.100000000000001" customHeight="1" x14ac:dyDescent="0.2">
      <c r="A67" s="359" t="s">
        <v>798</v>
      </c>
      <c r="B67" s="393"/>
      <c r="C67" s="393">
        <v>100</v>
      </c>
      <c r="D67" s="393">
        <v>10</v>
      </c>
      <c r="E67" s="393">
        <v>10</v>
      </c>
      <c r="F67" s="393">
        <v>10</v>
      </c>
      <c r="G67" s="354"/>
      <c r="H67" s="354"/>
      <c r="I67" s="446"/>
      <c r="J67" s="446"/>
      <c r="K67" s="446"/>
      <c r="L67" s="354"/>
      <c r="M67" s="354"/>
      <c r="N67" s="354"/>
      <c r="O67" s="394">
        <v>1</v>
      </c>
      <c r="P67" s="394">
        <v>1</v>
      </c>
      <c r="Q67" s="394">
        <v>1</v>
      </c>
      <c r="R67" s="394">
        <v>1</v>
      </c>
      <c r="S67" s="394">
        <v>1</v>
      </c>
      <c r="T67" s="394">
        <v>1</v>
      </c>
      <c r="U67" s="394">
        <v>1</v>
      </c>
      <c r="V67" s="354"/>
      <c r="W67" s="354"/>
      <c r="X67" s="354"/>
      <c r="Y67" s="354"/>
      <c r="Z67" s="354"/>
      <c r="AA67" s="354"/>
      <c r="AB67" s="354"/>
      <c r="AC67" s="354"/>
      <c r="AD67" s="408"/>
    </row>
    <row r="68" spans="1:30" s="271" customFormat="1" ht="20.100000000000001" customHeight="1" x14ac:dyDescent="0.2">
      <c r="A68" s="359" t="s">
        <v>833</v>
      </c>
      <c r="B68" s="393"/>
      <c r="C68" s="393">
        <v>100</v>
      </c>
      <c r="D68" s="393">
        <v>300</v>
      </c>
      <c r="E68" s="393">
        <v>10</v>
      </c>
      <c r="F68" s="393">
        <v>10</v>
      </c>
      <c r="G68" s="393"/>
      <c r="H68" s="393">
        <v>5</v>
      </c>
      <c r="I68" s="446"/>
      <c r="J68" s="446"/>
      <c r="K68" s="446"/>
      <c r="L68" s="394">
        <v>1</v>
      </c>
      <c r="M68" s="394">
        <v>1</v>
      </c>
      <c r="N68" s="394">
        <v>1</v>
      </c>
      <c r="O68" s="394">
        <v>2</v>
      </c>
      <c r="P68" s="394">
        <v>2</v>
      </c>
      <c r="Q68" s="394">
        <v>2</v>
      </c>
      <c r="R68" s="394">
        <v>2</v>
      </c>
      <c r="S68" s="394">
        <v>2</v>
      </c>
      <c r="T68" s="394">
        <v>2</v>
      </c>
      <c r="U68" s="394">
        <v>2</v>
      </c>
      <c r="V68" s="354"/>
      <c r="W68" s="354"/>
      <c r="X68" s="354"/>
      <c r="Y68" s="393"/>
      <c r="Z68" s="393"/>
      <c r="AA68" s="393"/>
      <c r="AB68" s="354"/>
      <c r="AC68" s="354"/>
      <c r="AD68" s="408"/>
    </row>
    <row r="69" spans="1:30" s="271" customFormat="1" ht="20.100000000000001" customHeight="1" x14ac:dyDescent="0.2">
      <c r="A69" s="359" t="s">
        <v>834</v>
      </c>
      <c r="B69" s="393"/>
      <c r="C69" s="393">
        <v>100</v>
      </c>
      <c r="D69" s="393">
        <v>300</v>
      </c>
      <c r="E69" s="393">
        <v>10</v>
      </c>
      <c r="F69" s="393">
        <v>10</v>
      </c>
      <c r="G69" s="393"/>
      <c r="H69" s="393">
        <v>6</v>
      </c>
      <c r="I69" s="446"/>
      <c r="J69" s="446"/>
      <c r="K69" s="446"/>
      <c r="L69" s="394">
        <v>1</v>
      </c>
      <c r="M69" s="394">
        <v>1</v>
      </c>
      <c r="N69" s="394">
        <v>2</v>
      </c>
      <c r="O69" s="394">
        <v>1</v>
      </c>
      <c r="P69" s="394">
        <v>1</v>
      </c>
      <c r="Q69" s="394">
        <v>1</v>
      </c>
      <c r="R69" s="394">
        <v>1</v>
      </c>
      <c r="S69" s="394">
        <v>1</v>
      </c>
      <c r="T69" s="394">
        <v>1</v>
      </c>
      <c r="U69" s="394">
        <v>1</v>
      </c>
      <c r="V69" s="354"/>
      <c r="W69" s="354"/>
      <c r="X69" s="354"/>
      <c r="Y69" s="393"/>
      <c r="Z69" s="393"/>
      <c r="AA69" s="393"/>
      <c r="AB69" s="354"/>
      <c r="AC69" s="354"/>
      <c r="AD69" s="408"/>
    </row>
    <row r="70" spans="1:30" s="271" customFormat="1" ht="20.100000000000001" customHeight="1" x14ac:dyDescent="0.2">
      <c r="A70" s="359" t="s">
        <v>835</v>
      </c>
      <c r="B70" s="393"/>
      <c r="C70" s="393">
        <v>100</v>
      </c>
      <c r="D70" s="393">
        <v>300</v>
      </c>
      <c r="E70" s="393">
        <v>10</v>
      </c>
      <c r="F70" s="393">
        <v>10</v>
      </c>
      <c r="G70" s="393"/>
      <c r="H70" s="393">
        <v>7</v>
      </c>
      <c r="I70" s="446"/>
      <c r="J70" s="446"/>
      <c r="K70" s="446"/>
      <c r="L70" s="394">
        <v>1</v>
      </c>
      <c r="M70" s="394">
        <v>1</v>
      </c>
      <c r="N70" s="394">
        <v>1</v>
      </c>
      <c r="O70" s="394">
        <v>2</v>
      </c>
      <c r="P70" s="394">
        <v>2</v>
      </c>
      <c r="Q70" s="394">
        <v>2</v>
      </c>
      <c r="R70" s="394">
        <v>2</v>
      </c>
      <c r="S70" s="394">
        <v>2</v>
      </c>
      <c r="T70" s="394">
        <v>2</v>
      </c>
      <c r="U70" s="394">
        <v>2</v>
      </c>
      <c r="V70" s="354"/>
      <c r="W70" s="354"/>
      <c r="X70" s="354"/>
      <c r="Y70" s="393"/>
      <c r="Z70" s="393"/>
      <c r="AA70" s="393"/>
      <c r="AB70" s="354"/>
      <c r="AC70" s="354"/>
      <c r="AD70" s="408"/>
    </row>
    <row r="71" spans="1:30" s="271" customFormat="1" ht="20.100000000000001" customHeight="1" x14ac:dyDescent="0.2">
      <c r="A71" s="359" t="s">
        <v>836</v>
      </c>
      <c r="B71" s="393"/>
      <c r="C71" s="393">
        <v>100</v>
      </c>
      <c r="D71" s="393">
        <v>200</v>
      </c>
      <c r="E71" s="393">
        <v>10</v>
      </c>
      <c r="F71" s="393">
        <v>10</v>
      </c>
      <c r="G71" s="393"/>
      <c r="H71" s="393">
        <v>8</v>
      </c>
      <c r="I71" s="446"/>
      <c r="J71" s="446"/>
      <c r="K71" s="446"/>
      <c r="L71" s="394">
        <v>1</v>
      </c>
      <c r="M71" s="394">
        <v>1</v>
      </c>
      <c r="N71" s="394">
        <v>1</v>
      </c>
      <c r="O71" s="394">
        <v>1</v>
      </c>
      <c r="P71" s="394">
        <v>1</v>
      </c>
      <c r="Q71" s="394">
        <v>1</v>
      </c>
      <c r="R71" s="394">
        <v>1</v>
      </c>
      <c r="S71" s="394">
        <v>1</v>
      </c>
      <c r="T71" s="394">
        <v>1</v>
      </c>
      <c r="U71" s="394">
        <v>1</v>
      </c>
      <c r="V71" s="354"/>
      <c r="W71" s="354"/>
      <c r="X71" s="354"/>
      <c r="Y71" s="393"/>
      <c r="Z71" s="393"/>
      <c r="AA71" s="393"/>
      <c r="AB71" s="354"/>
      <c r="AC71" s="354"/>
      <c r="AD71" s="408"/>
    </row>
    <row r="72" spans="1:30" s="271" customFormat="1" ht="20.100000000000001" customHeight="1" x14ac:dyDescent="0.2">
      <c r="A72" s="359" t="s">
        <v>794</v>
      </c>
      <c r="B72" s="393"/>
      <c r="C72" s="393">
        <v>100</v>
      </c>
      <c r="D72" s="393">
        <v>100</v>
      </c>
      <c r="E72" s="393">
        <v>10</v>
      </c>
      <c r="F72" s="393">
        <v>10</v>
      </c>
      <c r="G72" s="393"/>
      <c r="H72" s="393">
        <v>10</v>
      </c>
      <c r="I72" s="446"/>
      <c r="J72" s="446"/>
      <c r="K72" s="446"/>
      <c r="L72" s="394">
        <v>1</v>
      </c>
      <c r="M72" s="394">
        <v>1</v>
      </c>
      <c r="N72" s="394">
        <v>1</v>
      </c>
      <c r="O72" s="394">
        <v>2</v>
      </c>
      <c r="P72" s="394">
        <v>2</v>
      </c>
      <c r="Q72" s="394">
        <v>2</v>
      </c>
      <c r="R72" s="394">
        <v>2</v>
      </c>
      <c r="S72" s="394">
        <v>2</v>
      </c>
      <c r="T72" s="394">
        <v>2</v>
      </c>
      <c r="U72" s="394">
        <v>2</v>
      </c>
      <c r="V72" s="354"/>
      <c r="W72" s="354"/>
      <c r="X72" s="354"/>
      <c r="Y72" s="393"/>
      <c r="Z72" s="393"/>
      <c r="AA72" s="393"/>
      <c r="AB72" s="354"/>
      <c r="AC72" s="354"/>
      <c r="AD72" s="408"/>
    </row>
    <row r="73" spans="1:30" s="271" customFormat="1" ht="20.100000000000001" customHeight="1" x14ac:dyDescent="0.2">
      <c r="A73" s="359" t="s">
        <v>837</v>
      </c>
      <c r="B73" s="393"/>
      <c r="C73" s="393">
        <v>100</v>
      </c>
      <c r="D73" s="393">
        <v>100</v>
      </c>
      <c r="E73" s="393">
        <v>10</v>
      </c>
      <c r="F73" s="393">
        <v>10</v>
      </c>
      <c r="G73" s="393"/>
      <c r="H73" s="393">
        <v>20</v>
      </c>
      <c r="I73" s="446"/>
      <c r="J73" s="446"/>
      <c r="K73" s="446"/>
      <c r="L73" s="394">
        <v>1</v>
      </c>
      <c r="M73" s="394">
        <v>1</v>
      </c>
      <c r="N73" s="394">
        <v>1</v>
      </c>
      <c r="O73" s="394">
        <v>1</v>
      </c>
      <c r="P73" s="394">
        <v>1</v>
      </c>
      <c r="Q73" s="394">
        <v>1</v>
      </c>
      <c r="R73" s="394">
        <v>1</v>
      </c>
      <c r="S73" s="394">
        <v>1</v>
      </c>
      <c r="T73" s="394">
        <v>1</v>
      </c>
      <c r="U73" s="394">
        <v>1</v>
      </c>
      <c r="V73" s="354"/>
      <c r="W73" s="354"/>
      <c r="X73" s="354"/>
      <c r="Y73" s="393"/>
      <c r="Z73" s="393"/>
      <c r="AA73" s="393"/>
      <c r="AB73" s="354"/>
      <c r="AC73" s="354"/>
      <c r="AD73" s="408"/>
    </row>
    <row r="74" spans="1:30" s="271" customFormat="1" ht="20.100000000000001" customHeight="1" x14ac:dyDescent="0.2">
      <c r="A74" s="359" t="s">
        <v>838</v>
      </c>
      <c r="B74" s="393"/>
      <c r="C74" s="393">
        <v>100</v>
      </c>
      <c r="D74" s="393">
        <v>100</v>
      </c>
      <c r="E74" s="393">
        <v>10</v>
      </c>
      <c r="F74" s="393">
        <v>10</v>
      </c>
      <c r="G74" s="393"/>
      <c r="H74" s="393">
        <v>30</v>
      </c>
      <c r="I74" s="446"/>
      <c r="J74" s="446"/>
      <c r="K74" s="446"/>
      <c r="L74" s="394">
        <v>1</v>
      </c>
      <c r="M74" s="394">
        <v>1</v>
      </c>
      <c r="N74" s="394">
        <v>1</v>
      </c>
      <c r="O74" s="394">
        <v>2</v>
      </c>
      <c r="P74" s="394">
        <v>2</v>
      </c>
      <c r="Q74" s="394">
        <v>2</v>
      </c>
      <c r="R74" s="394">
        <v>2</v>
      </c>
      <c r="S74" s="394">
        <v>2</v>
      </c>
      <c r="T74" s="394">
        <v>2</v>
      </c>
      <c r="U74" s="394">
        <v>2</v>
      </c>
      <c r="V74" s="354"/>
      <c r="W74" s="354"/>
      <c r="X74" s="354"/>
      <c r="Y74" s="393"/>
      <c r="Z74" s="393"/>
      <c r="AA74" s="393"/>
      <c r="AB74" s="354"/>
      <c r="AC74" s="354"/>
      <c r="AD74" s="408"/>
    </row>
    <row r="75" spans="1:30" s="271" customFormat="1" ht="20.100000000000001" customHeight="1" x14ac:dyDescent="0.2">
      <c r="A75" s="359" t="s">
        <v>832</v>
      </c>
      <c r="B75" s="393"/>
      <c r="C75" s="393">
        <v>100</v>
      </c>
      <c r="D75" s="393">
        <v>100</v>
      </c>
      <c r="E75" s="393">
        <v>10</v>
      </c>
      <c r="F75" s="393">
        <v>10</v>
      </c>
      <c r="G75" s="393"/>
      <c r="H75" s="393">
        <v>40</v>
      </c>
      <c r="I75" s="446"/>
      <c r="J75" s="446"/>
      <c r="K75" s="446"/>
      <c r="L75" s="394">
        <v>1</v>
      </c>
      <c r="M75" s="394">
        <v>1</v>
      </c>
      <c r="N75" s="394">
        <v>1</v>
      </c>
      <c r="O75" s="394">
        <v>1</v>
      </c>
      <c r="P75" s="394">
        <v>1</v>
      </c>
      <c r="Q75" s="394">
        <v>1</v>
      </c>
      <c r="R75" s="394">
        <v>1</v>
      </c>
      <c r="S75" s="394">
        <v>1</v>
      </c>
      <c r="T75" s="394">
        <v>1</v>
      </c>
      <c r="U75" s="394">
        <v>1</v>
      </c>
      <c r="V75" s="354"/>
      <c r="W75" s="354"/>
      <c r="X75" s="354"/>
      <c r="Y75" s="393"/>
      <c r="Z75" s="393"/>
      <c r="AA75" s="393"/>
      <c r="AB75" s="354"/>
      <c r="AC75" s="354"/>
      <c r="AD75" s="408"/>
    </row>
    <row r="76" spans="1:30" s="271" customFormat="1" ht="20.100000000000001" customHeight="1" x14ac:dyDescent="0.2">
      <c r="A76" s="359" t="s">
        <v>850</v>
      </c>
      <c r="B76" s="393"/>
      <c r="C76" s="393">
        <v>100</v>
      </c>
      <c r="D76" s="393">
        <v>100</v>
      </c>
      <c r="E76" s="393">
        <v>10</v>
      </c>
      <c r="F76" s="393">
        <v>10</v>
      </c>
      <c r="G76" s="393"/>
      <c r="H76" s="393">
        <v>50</v>
      </c>
      <c r="I76" s="446"/>
      <c r="J76" s="446"/>
      <c r="K76" s="446"/>
      <c r="L76" s="394">
        <v>1</v>
      </c>
      <c r="M76" s="394">
        <v>1</v>
      </c>
      <c r="N76" s="394">
        <v>1</v>
      </c>
      <c r="O76" s="394">
        <v>2</v>
      </c>
      <c r="P76" s="394">
        <v>2</v>
      </c>
      <c r="Q76" s="394">
        <v>2</v>
      </c>
      <c r="R76" s="394">
        <v>2</v>
      </c>
      <c r="S76" s="394">
        <v>2</v>
      </c>
      <c r="T76" s="394">
        <v>2</v>
      </c>
      <c r="U76" s="394">
        <v>2</v>
      </c>
      <c r="V76" s="354"/>
      <c r="W76" s="354"/>
      <c r="X76" s="354"/>
      <c r="Y76" s="393"/>
      <c r="Z76" s="393"/>
      <c r="AA76" s="393"/>
      <c r="AB76" s="354"/>
      <c r="AC76" s="354"/>
      <c r="AD76" s="408"/>
    </row>
    <row r="77" spans="1:30" s="271" customFormat="1" ht="20.100000000000001" customHeight="1" x14ac:dyDescent="0.2">
      <c r="A77" s="359" t="s">
        <v>851</v>
      </c>
      <c r="B77" s="393"/>
      <c r="C77" s="393">
        <v>100</v>
      </c>
      <c r="D77" s="393">
        <v>100</v>
      </c>
      <c r="E77" s="393">
        <v>10</v>
      </c>
      <c r="F77" s="393">
        <v>10</v>
      </c>
      <c r="G77" s="393"/>
      <c r="H77" s="393">
        <v>60</v>
      </c>
      <c r="I77" s="446"/>
      <c r="J77" s="446"/>
      <c r="K77" s="446"/>
      <c r="L77" s="394">
        <v>1</v>
      </c>
      <c r="M77" s="394">
        <v>1</v>
      </c>
      <c r="N77" s="394">
        <v>1</v>
      </c>
      <c r="O77" s="394">
        <v>1</v>
      </c>
      <c r="P77" s="394">
        <v>1</v>
      </c>
      <c r="Q77" s="394">
        <v>1</v>
      </c>
      <c r="R77" s="394">
        <v>1</v>
      </c>
      <c r="S77" s="394">
        <v>1</v>
      </c>
      <c r="T77" s="394">
        <v>1</v>
      </c>
      <c r="U77" s="394">
        <v>1</v>
      </c>
      <c r="V77" s="354"/>
      <c r="W77" s="354"/>
      <c r="X77" s="354"/>
      <c r="Y77" s="393"/>
      <c r="Z77" s="393"/>
      <c r="AA77" s="393"/>
      <c r="AB77" s="354"/>
      <c r="AC77" s="354"/>
      <c r="AD77" s="408"/>
    </row>
    <row r="78" spans="1:30" s="271" customFormat="1" ht="20.100000000000001" customHeight="1" x14ac:dyDescent="0.2">
      <c r="A78" s="359" t="s">
        <v>864</v>
      </c>
      <c r="B78" s="393"/>
      <c r="C78" s="393">
        <v>100</v>
      </c>
      <c r="D78" s="393">
        <v>100</v>
      </c>
      <c r="E78" s="393">
        <v>10</v>
      </c>
      <c r="F78" s="393">
        <v>10</v>
      </c>
      <c r="G78" s="393"/>
      <c r="H78" s="393">
        <v>70</v>
      </c>
      <c r="I78" s="446"/>
      <c r="J78" s="446"/>
      <c r="K78" s="446"/>
      <c r="L78" s="394">
        <v>1</v>
      </c>
      <c r="M78" s="394">
        <v>1</v>
      </c>
      <c r="N78" s="394">
        <v>1</v>
      </c>
      <c r="O78" s="394">
        <v>2</v>
      </c>
      <c r="P78" s="394">
        <v>2</v>
      </c>
      <c r="Q78" s="394">
        <v>2</v>
      </c>
      <c r="R78" s="394">
        <v>2</v>
      </c>
      <c r="S78" s="394">
        <v>2</v>
      </c>
      <c r="T78" s="394">
        <v>2</v>
      </c>
      <c r="U78" s="394">
        <v>2</v>
      </c>
      <c r="V78" s="354"/>
      <c r="W78" s="354"/>
      <c r="X78" s="354"/>
      <c r="Y78" s="393"/>
      <c r="Z78" s="393"/>
      <c r="AA78" s="393"/>
      <c r="AB78" s="354"/>
      <c r="AC78" s="354"/>
      <c r="AD78" s="408"/>
    </row>
    <row r="79" spans="1:30" s="271" customFormat="1" ht="20.100000000000001" customHeight="1" x14ac:dyDescent="0.2">
      <c r="A79" s="359" t="s">
        <v>865</v>
      </c>
      <c r="B79" s="393"/>
      <c r="C79" s="393">
        <v>100</v>
      </c>
      <c r="D79" s="393">
        <v>100</v>
      </c>
      <c r="E79" s="393">
        <v>10</v>
      </c>
      <c r="F79" s="393">
        <v>10</v>
      </c>
      <c r="G79" s="393"/>
      <c r="H79" s="393">
        <v>80</v>
      </c>
      <c r="I79" s="446"/>
      <c r="J79" s="446"/>
      <c r="K79" s="446"/>
      <c r="L79" s="394">
        <v>1</v>
      </c>
      <c r="M79" s="394">
        <v>1</v>
      </c>
      <c r="N79" s="394">
        <v>1</v>
      </c>
      <c r="O79" s="394">
        <v>1</v>
      </c>
      <c r="P79" s="394">
        <v>1</v>
      </c>
      <c r="Q79" s="394">
        <v>1</v>
      </c>
      <c r="R79" s="394">
        <v>1</v>
      </c>
      <c r="S79" s="394">
        <v>1</v>
      </c>
      <c r="T79" s="394">
        <v>1</v>
      </c>
      <c r="U79" s="394">
        <v>1</v>
      </c>
      <c r="V79" s="354"/>
      <c r="W79" s="354"/>
      <c r="X79" s="354"/>
      <c r="Y79" s="393"/>
      <c r="Z79" s="393"/>
      <c r="AA79" s="393"/>
      <c r="AB79" s="354"/>
      <c r="AC79" s="354"/>
      <c r="AD79" s="408"/>
    </row>
    <row r="80" spans="1:30" s="271" customFormat="1" ht="20.100000000000001" customHeight="1" x14ac:dyDescent="0.2">
      <c r="A80" s="359" t="s">
        <v>866</v>
      </c>
      <c r="B80" s="393"/>
      <c r="C80" s="393">
        <v>100</v>
      </c>
      <c r="D80" s="393">
        <v>100</v>
      </c>
      <c r="E80" s="393">
        <v>10</v>
      </c>
      <c r="F80" s="393">
        <v>10</v>
      </c>
      <c r="G80" s="393"/>
      <c r="H80" s="393">
        <v>90</v>
      </c>
      <c r="I80" s="446"/>
      <c r="J80" s="446"/>
      <c r="K80" s="446"/>
      <c r="L80" s="394">
        <v>1</v>
      </c>
      <c r="M80" s="394">
        <v>1</v>
      </c>
      <c r="N80" s="394">
        <v>1</v>
      </c>
      <c r="O80" s="394">
        <v>2</v>
      </c>
      <c r="P80" s="394">
        <v>2</v>
      </c>
      <c r="Q80" s="394">
        <v>2</v>
      </c>
      <c r="R80" s="394">
        <v>2</v>
      </c>
      <c r="S80" s="394">
        <v>2</v>
      </c>
      <c r="T80" s="394">
        <v>2</v>
      </c>
      <c r="U80" s="394">
        <v>2</v>
      </c>
      <c r="V80" s="354"/>
      <c r="W80" s="354"/>
      <c r="X80" s="354"/>
      <c r="Y80" s="393"/>
      <c r="Z80" s="393"/>
      <c r="AA80" s="393"/>
      <c r="AB80" s="354"/>
      <c r="AC80" s="354"/>
      <c r="AD80" s="408"/>
    </row>
    <row r="81" spans="1:30" s="271" customFormat="1" ht="20.100000000000001" customHeight="1" x14ac:dyDescent="0.2">
      <c r="A81" s="359" t="s">
        <v>867</v>
      </c>
      <c r="B81" s="393"/>
      <c r="C81" s="393">
        <v>100</v>
      </c>
      <c r="D81" s="393">
        <v>100</v>
      </c>
      <c r="E81" s="393">
        <v>10</v>
      </c>
      <c r="F81" s="393">
        <v>10</v>
      </c>
      <c r="G81" s="393"/>
      <c r="H81" s="393">
        <v>100</v>
      </c>
      <c r="I81" s="446"/>
      <c r="J81" s="446"/>
      <c r="K81" s="446"/>
      <c r="L81" s="394">
        <v>1</v>
      </c>
      <c r="M81" s="394">
        <v>1</v>
      </c>
      <c r="N81" s="394">
        <v>1</v>
      </c>
      <c r="O81" s="394">
        <v>1</v>
      </c>
      <c r="P81" s="394">
        <v>1</v>
      </c>
      <c r="Q81" s="394">
        <v>1</v>
      </c>
      <c r="R81" s="394">
        <v>1</v>
      </c>
      <c r="S81" s="394">
        <v>1</v>
      </c>
      <c r="T81" s="394">
        <v>1</v>
      </c>
      <c r="U81" s="394">
        <v>1</v>
      </c>
      <c r="V81" s="354"/>
      <c r="W81" s="354"/>
      <c r="X81" s="354"/>
      <c r="Y81" s="393"/>
      <c r="Z81" s="393"/>
      <c r="AA81" s="393"/>
      <c r="AB81" s="354"/>
      <c r="AC81" s="354"/>
      <c r="AD81" s="408"/>
    </row>
    <row r="82" spans="1:30" s="271" customFormat="1" ht="20.100000000000001" customHeight="1" x14ac:dyDescent="0.2">
      <c r="A82" s="359" t="s">
        <v>868</v>
      </c>
      <c r="B82" s="393"/>
      <c r="C82" s="393">
        <v>100</v>
      </c>
      <c r="D82" s="393">
        <v>100</v>
      </c>
      <c r="E82" s="393">
        <v>10</v>
      </c>
      <c r="F82" s="393">
        <v>10</v>
      </c>
      <c r="G82" s="393"/>
      <c r="H82" s="393">
        <v>110</v>
      </c>
      <c r="I82" s="446"/>
      <c r="J82" s="446"/>
      <c r="K82" s="446"/>
      <c r="L82" s="394">
        <v>1</v>
      </c>
      <c r="M82" s="394">
        <v>1</v>
      </c>
      <c r="N82" s="394">
        <v>1</v>
      </c>
      <c r="O82" s="394">
        <v>2</v>
      </c>
      <c r="P82" s="394">
        <v>2</v>
      </c>
      <c r="Q82" s="394">
        <v>2</v>
      </c>
      <c r="R82" s="394">
        <v>2</v>
      </c>
      <c r="S82" s="394">
        <v>2</v>
      </c>
      <c r="T82" s="394">
        <v>2</v>
      </c>
      <c r="U82" s="394">
        <v>2</v>
      </c>
      <c r="V82" s="354"/>
      <c r="W82" s="354"/>
      <c r="X82" s="354"/>
      <c r="Y82" s="393"/>
      <c r="Z82" s="393"/>
      <c r="AA82" s="393"/>
      <c r="AB82" s="354"/>
      <c r="AC82" s="354"/>
      <c r="AD82" s="408"/>
    </row>
    <row r="83" spans="1:30" s="271" customFormat="1" ht="20.100000000000001" customHeight="1" x14ac:dyDescent="0.2">
      <c r="A83" s="359" t="s">
        <v>869</v>
      </c>
      <c r="B83" s="393"/>
      <c r="C83" s="393">
        <v>100</v>
      </c>
      <c r="D83" s="393">
        <v>100</v>
      </c>
      <c r="E83" s="393">
        <v>10</v>
      </c>
      <c r="F83" s="393">
        <v>10</v>
      </c>
      <c r="G83" s="393"/>
      <c r="H83" s="393">
        <v>120</v>
      </c>
      <c r="I83" s="446"/>
      <c r="J83" s="446"/>
      <c r="K83" s="446"/>
      <c r="L83" s="394">
        <v>1</v>
      </c>
      <c r="M83" s="394">
        <v>1</v>
      </c>
      <c r="N83" s="394">
        <v>1</v>
      </c>
      <c r="O83" s="394">
        <v>1</v>
      </c>
      <c r="P83" s="394">
        <v>1</v>
      </c>
      <c r="Q83" s="394">
        <v>1</v>
      </c>
      <c r="R83" s="394">
        <v>1</v>
      </c>
      <c r="S83" s="394">
        <v>1</v>
      </c>
      <c r="T83" s="394">
        <v>1</v>
      </c>
      <c r="U83" s="394">
        <v>1</v>
      </c>
      <c r="V83" s="354"/>
      <c r="W83" s="354"/>
      <c r="X83" s="354"/>
      <c r="Y83" s="393"/>
      <c r="Z83" s="393"/>
      <c r="AA83" s="393"/>
      <c r="AB83" s="354"/>
      <c r="AC83" s="354"/>
      <c r="AD83" s="408"/>
    </row>
    <row r="84" spans="1:30" s="271" customFormat="1" ht="20.100000000000001" customHeight="1" x14ac:dyDescent="0.2">
      <c r="A84" s="359" t="s">
        <v>870</v>
      </c>
      <c r="B84" s="393"/>
      <c r="C84" s="393">
        <v>100</v>
      </c>
      <c r="D84" s="393">
        <v>100</v>
      </c>
      <c r="E84" s="393">
        <v>10</v>
      </c>
      <c r="F84" s="393">
        <v>10</v>
      </c>
      <c r="G84" s="393"/>
      <c r="H84" s="393">
        <v>130</v>
      </c>
      <c r="I84" s="446"/>
      <c r="J84" s="446"/>
      <c r="K84" s="446"/>
      <c r="L84" s="394">
        <v>1</v>
      </c>
      <c r="M84" s="394">
        <v>1</v>
      </c>
      <c r="N84" s="394">
        <v>1</v>
      </c>
      <c r="O84" s="394">
        <v>2</v>
      </c>
      <c r="P84" s="394">
        <v>2</v>
      </c>
      <c r="Q84" s="394">
        <v>2</v>
      </c>
      <c r="R84" s="394">
        <v>2</v>
      </c>
      <c r="S84" s="394">
        <v>2</v>
      </c>
      <c r="T84" s="394">
        <v>2</v>
      </c>
      <c r="U84" s="394">
        <v>2</v>
      </c>
      <c r="V84" s="354"/>
      <c r="W84" s="354"/>
      <c r="X84" s="354"/>
      <c r="Y84" s="393"/>
      <c r="Z84" s="393"/>
      <c r="AA84" s="393"/>
      <c r="AB84" s="354"/>
      <c r="AC84" s="354"/>
      <c r="AD84" s="408"/>
    </row>
    <row r="85" spans="1:30" s="271" customFormat="1" ht="20.100000000000001" customHeight="1" x14ac:dyDescent="0.2">
      <c r="A85" s="359" t="s">
        <v>904</v>
      </c>
      <c r="B85" s="393"/>
      <c r="C85" s="393">
        <v>100</v>
      </c>
      <c r="D85" s="393">
        <v>100</v>
      </c>
      <c r="E85" s="393">
        <v>10</v>
      </c>
      <c r="F85" s="393">
        <v>10</v>
      </c>
      <c r="G85" s="393"/>
      <c r="H85" s="393">
        <v>140</v>
      </c>
      <c r="I85" s="446"/>
      <c r="J85" s="446"/>
      <c r="K85" s="446"/>
      <c r="L85" s="394">
        <v>1</v>
      </c>
      <c r="M85" s="394">
        <v>1</v>
      </c>
      <c r="N85" s="394">
        <v>1</v>
      </c>
      <c r="O85" s="394">
        <v>1</v>
      </c>
      <c r="P85" s="394">
        <v>1</v>
      </c>
      <c r="Q85" s="394">
        <v>1</v>
      </c>
      <c r="R85" s="394">
        <v>1</v>
      </c>
      <c r="S85" s="394">
        <v>1</v>
      </c>
      <c r="T85" s="394">
        <v>1</v>
      </c>
      <c r="U85" s="394">
        <v>1</v>
      </c>
      <c r="V85" s="354"/>
      <c r="W85" s="354"/>
      <c r="X85" s="354"/>
      <c r="Y85" s="393"/>
      <c r="Z85" s="393"/>
      <c r="AA85" s="393"/>
      <c r="AB85" s="354"/>
      <c r="AC85" s="354"/>
      <c r="AD85" s="408"/>
    </row>
    <row r="86" spans="1:30" s="271" customFormat="1" ht="20.100000000000001" customHeight="1" x14ac:dyDescent="0.2">
      <c r="A86" s="359" t="s">
        <v>858</v>
      </c>
      <c r="B86" s="393"/>
      <c r="C86" s="393">
        <v>100</v>
      </c>
      <c r="D86" s="393">
        <v>100</v>
      </c>
      <c r="E86" s="393">
        <v>10</v>
      </c>
      <c r="F86" s="393">
        <v>10</v>
      </c>
      <c r="G86" s="393"/>
      <c r="H86" s="393">
        <v>150</v>
      </c>
      <c r="I86" s="446"/>
      <c r="J86" s="446"/>
      <c r="K86" s="446"/>
      <c r="L86" s="394">
        <v>1</v>
      </c>
      <c r="M86" s="394">
        <v>1</v>
      </c>
      <c r="N86" s="394">
        <v>1</v>
      </c>
      <c r="O86" s="394">
        <v>2</v>
      </c>
      <c r="P86" s="394">
        <v>2</v>
      </c>
      <c r="Q86" s="394">
        <v>2</v>
      </c>
      <c r="R86" s="394">
        <v>2</v>
      </c>
      <c r="S86" s="394">
        <v>2</v>
      </c>
      <c r="T86" s="394">
        <v>2</v>
      </c>
      <c r="U86" s="394">
        <v>2</v>
      </c>
      <c r="V86" s="354"/>
      <c r="W86" s="354"/>
      <c r="X86" s="354"/>
      <c r="Y86" s="393"/>
      <c r="Z86" s="393"/>
      <c r="AA86" s="393"/>
      <c r="AB86" s="354"/>
      <c r="AC86" s="354"/>
      <c r="AD86" s="408"/>
    </row>
    <row r="87" spans="1:30" s="271" customFormat="1" ht="20.100000000000001" customHeight="1" x14ac:dyDescent="0.2">
      <c r="A87" s="359" t="s">
        <v>871</v>
      </c>
      <c r="B87" s="393"/>
      <c r="C87" s="393">
        <v>100</v>
      </c>
      <c r="D87" s="393">
        <v>100</v>
      </c>
      <c r="E87" s="393">
        <v>10</v>
      </c>
      <c r="F87" s="393">
        <v>10</v>
      </c>
      <c r="G87" s="393"/>
      <c r="H87" s="393">
        <v>160</v>
      </c>
      <c r="I87" s="446"/>
      <c r="J87" s="446"/>
      <c r="K87" s="446"/>
      <c r="L87" s="394">
        <v>1</v>
      </c>
      <c r="M87" s="394">
        <v>1</v>
      </c>
      <c r="N87" s="394">
        <v>1</v>
      </c>
      <c r="O87" s="394">
        <v>1</v>
      </c>
      <c r="P87" s="394">
        <v>1</v>
      </c>
      <c r="Q87" s="394">
        <v>1</v>
      </c>
      <c r="R87" s="394">
        <v>1</v>
      </c>
      <c r="S87" s="394">
        <v>1</v>
      </c>
      <c r="T87" s="394">
        <v>1</v>
      </c>
      <c r="U87" s="394">
        <v>1</v>
      </c>
      <c r="V87" s="354"/>
      <c r="W87" s="354"/>
      <c r="X87" s="354"/>
      <c r="Y87" s="393"/>
      <c r="Z87" s="393"/>
      <c r="AA87" s="393"/>
      <c r="AB87" s="354"/>
      <c r="AC87" s="354"/>
      <c r="AD87" s="408"/>
    </row>
    <row r="88" spans="1:30" s="271" customFormat="1" ht="20.100000000000001" customHeight="1" x14ac:dyDescent="0.2">
      <c r="A88" s="359" t="s">
        <v>847</v>
      </c>
      <c r="B88" s="393"/>
      <c r="C88" s="393">
        <v>100</v>
      </c>
      <c r="D88" s="393">
        <v>100</v>
      </c>
      <c r="E88" s="393">
        <v>10</v>
      </c>
      <c r="F88" s="393">
        <v>10</v>
      </c>
      <c r="G88" s="393"/>
      <c r="H88" s="445">
        <f>I88+J88+K88</f>
        <v>60</v>
      </c>
      <c r="I88" s="394">
        <v>10</v>
      </c>
      <c r="J88" s="394">
        <v>20</v>
      </c>
      <c r="K88" s="394">
        <v>30</v>
      </c>
      <c r="L88" s="394">
        <v>1</v>
      </c>
      <c r="M88" s="394">
        <v>1</v>
      </c>
      <c r="N88" s="394">
        <v>1</v>
      </c>
      <c r="O88" s="394">
        <v>2</v>
      </c>
      <c r="P88" s="394">
        <v>2</v>
      </c>
      <c r="Q88" s="394">
        <v>2</v>
      </c>
      <c r="R88" s="394">
        <v>2</v>
      </c>
      <c r="S88" s="394">
        <v>2</v>
      </c>
      <c r="T88" s="394">
        <v>2</v>
      </c>
      <c r="U88" s="394">
        <v>2</v>
      </c>
      <c r="V88" s="394"/>
      <c r="W88" s="394"/>
      <c r="X88" s="354"/>
      <c r="Y88" s="393"/>
      <c r="Z88" s="393"/>
      <c r="AA88" s="393"/>
      <c r="AB88" s="354"/>
      <c r="AC88" s="354"/>
      <c r="AD88" s="408"/>
    </row>
    <row r="89" spans="1:30" s="455" customFormat="1" ht="20.100000000000001" customHeight="1" x14ac:dyDescent="0.2">
      <c r="A89" s="359" t="s">
        <v>863</v>
      </c>
      <c r="B89" s="393"/>
      <c r="C89" s="393">
        <v>100</v>
      </c>
      <c r="D89" s="393">
        <v>100</v>
      </c>
      <c r="E89" s="393">
        <v>10</v>
      </c>
      <c r="F89" s="393">
        <v>10</v>
      </c>
      <c r="G89" s="393"/>
      <c r="H89" s="393"/>
      <c r="I89" s="354"/>
      <c r="J89" s="354"/>
      <c r="K89" s="354"/>
      <c r="L89" s="456">
        <f>0</f>
        <v>0</v>
      </c>
      <c r="M89" s="456">
        <f>0</f>
        <v>0</v>
      </c>
      <c r="N89" s="456">
        <f>0</f>
        <v>0</v>
      </c>
      <c r="O89" s="394">
        <v>1</v>
      </c>
      <c r="P89" s="394">
        <v>1</v>
      </c>
      <c r="Q89" s="394">
        <v>1</v>
      </c>
      <c r="R89" s="394">
        <v>1</v>
      </c>
      <c r="S89" s="394">
        <v>1</v>
      </c>
      <c r="T89" s="394">
        <v>1</v>
      </c>
      <c r="U89" s="394">
        <v>1</v>
      </c>
      <c r="V89" s="354"/>
      <c r="W89" s="354"/>
      <c r="X89" s="354"/>
      <c r="Y89" s="393"/>
      <c r="Z89" s="393"/>
      <c r="AA89" s="393"/>
      <c r="AB89" s="354"/>
      <c r="AC89" s="354"/>
      <c r="AD89" s="408"/>
    </row>
    <row r="90" spans="1:30" s="455" customFormat="1" ht="20.100000000000001" customHeight="1" x14ac:dyDescent="0.2">
      <c r="A90" s="359" t="s">
        <v>846</v>
      </c>
      <c r="B90" s="457"/>
      <c r="C90" s="393">
        <v>100</v>
      </c>
      <c r="D90" s="393">
        <v>100</v>
      </c>
      <c r="E90" s="393">
        <v>10</v>
      </c>
      <c r="F90" s="393">
        <v>10</v>
      </c>
      <c r="G90" s="393"/>
      <c r="H90" s="393">
        <v>100</v>
      </c>
      <c r="I90" s="354"/>
      <c r="J90" s="354"/>
      <c r="K90" s="354"/>
      <c r="L90" s="394">
        <v>1</v>
      </c>
      <c r="M90" s="394">
        <v>1</v>
      </c>
      <c r="N90" s="394">
        <v>1</v>
      </c>
      <c r="O90" s="456">
        <f>0</f>
        <v>0</v>
      </c>
      <c r="P90" s="456">
        <f>0</f>
        <v>0</v>
      </c>
      <c r="Q90" s="456">
        <f>0</f>
        <v>0</v>
      </c>
      <c r="R90" s="456">
        <f>0</f>
        <v>0</v>
      </c>
      <c r="S90" s="456">
        <f>0</f>
        <v>0</v>
      </c>
      <c r="T90" s="456">
        <f>0</f>
        <v>0</v>
      </c>
      <c r="U90" s="394">
        <f>0</f>
        <v>0</v>
      </c>
      <c r="V90" s="354"/>
      <c r="W90" s="354"/>
      <c r="X90" s="354"/>
      <c r="Y90" s="393"/>
      <c r="Z90" s="393"/>
      <c r="AA90" s="393"/>
      <c r="AB90" s="354"/>
      <c r="AC90" s="354"/>
      <c r="AD90" s="408"/>
    </row>
    <row r="91" spans="1:30" s="455" customFormat="1" ht="20.100000000000001" customHeight="1" x14ac:dyDescent="0.2">
      <c r="A91" s="359" t="s">
        <v>861</v>
      </c>
      <c r="B91" s="457"/>
      <c r="C91" s="393">
        <f>0</f>
        <v>0</v>
      </c>
      <c r="D91" s="393">
        <v>100</v>
      </c>
      <c r="E91" s="393">
        <v>10</v>
      </c>
      <c r="F91" s="393">
        <v>10</v>
      </c>
      <c r="G91" s="393"/>
      <c r="H91" s="393">
        <v>100</v>
      </c>
      <c r="I91" s="354"/>
      <c r="J91" s="354"/>
      <c r="K91" s="354"/>
      <c r="L91" s="394">
        <v>1</v>
      </c>
      <c r="M91" s="394">
        <v>1</v>
      </c>
      <c r="N91" s="394">
        <v>1</v>
      </c>
      <c r="O91" s="394">
        <v>1</v>
      </c>
      <c r="P91" s="394">
        <v>1</v>
      </c>
      <c r="Q91" s="394">
        <v>1</v>
      </c>
      <c r="R91" s="394">
        <v>1</v>
      </c>
      <c r="S91" s="394">
        <v>1</v>
      </c>
      <c r="T91" s="394">
        <v>1</v>
      </c>
      <c r="U91" s="394">
        <v>1</v>
      </c>
      <c r="V91" s="354"/>
      <c r="W91" s="354"/>
      <c r="X91" s="354"/>
      <c r="Y91" s="393"/>
      <c r="Z91" s="393"/>
      <c r="AA91" s="393"/>
      <c r="AB91" s="354"/>
      <c r="AC91" s="354"/>
      <c r="AD91" s="408"/>
    </row>
    <row r="92" spans="1:30" s="271" customFormat="1" ht="20.100000000000001" customHeight="1" x14ac:dyDescent="0.2">
      <c r="A92" s="359" t="s">
        <v>872</v>
      </c>
      <c r="B92" s="457"/>
      <c r="C92" s="393">
        <v>100</v>
      </c>
      <c r="D92" s="393">
        <v>100</v>
      </c>
      <c r="E92" s="393">
        <v>100</v>
      </c>
      <c r="F92" s="393">
        <v>10</v>
      </c>
      <c r="G92" s="393"/>
      <c r="H92" s="393">
        <v>100</v>
      </c>
      <c r="I92" s="354"/>
      <c r="J92" s="354"/>
      <c r="K92" s="354"/>
      <c r="L92" s="394">
        <v>1</v>
      </c>
      <c r="M92" s="394">
        <v>1</v>
      </c>
      <c r="N92" s="394">
        <v>1</v>
      </c>
      <c r="O92" s="394">
        <v>2</v>
      </c>
      <c r="P92" s="394">
        <v>2</v>
      </c>
      <c r="Q92" s="394">
        <v>2</v>
      </c>
      <c r="R92" s="394">
        <v>2</v>
      </c>
      <c r="S92" s="394">
        <v>2</v>
      </c>
      <c r="T92" s="394">
        <v>2</v>
      </c>
      <c r="U92" s="394">
        <v>2</v>
      </c>
      <c r="V92" s="354"/>
      <c r="W92" s="354"/>
      <c r="X92" s="354"/>
      <c r="Y92" s="393"/>
      <c r="Z92" s="393"/>
      <c r="AA92" s="393"/>
      <c r="AB92" s="354"/>
      <c r="AC92" s="354"/>
      <c r="AD92" s="408"/>
    </row>
    <row r="93" spans="1:30" s="271" customFormat="1" ht="20.100000000000001" customHeight="1" x14ac:dyDescent="0.2">
      <c r="A93" s="359" t="s">
        <v>845</v>
      </c>
      <c r="B93" s="457"/>
      <c r="C93" s="393">
        <v>100</v>
      </c>
      <c r="D93" s="393">
        <v>100</v>
      </c>
      <c r="E93" s="393">
        <v>10</v>
      </c>
      <c r="F93" s="393">
        <v>0</v>
      </c>
      <c r="G93" s="393"/>
      <c r="H93" s="393">
        <v>130</v>
      </c>
      <c r="I93" s="354"/>
      <c r="J93" s="354"/>
      <c r="K93" s="354"/>
      <c r="L93" s="394">
        <v>1</v>
      </c>
      <c r="M93" s="394">
        <v>1</v>
      </c>
      <c r="N93" s="394">
        <v>1</v>
      </c>
      <c r="O93" s="394">
        <v>1</v>
      </c>
      <c r="P93" s="394">
        <v>1</v>
      </c>
      <c r="Q93" s="394">
        <v>1</v>
      </c>
      <c r="R93" s="394">
        <v>1</v>
      </c>
      <c r="S93" s="394">
        <v>1</v>
      </c>
      <c r="T93" s="394">
        <v>1</v>
      </c>
      <c r="U93" s="394">
        <v>1</v>
      </c>
      <c r="V93" s="354"/>
      <c r="W93" s="354"/>
      <c r="X93" s="354"/>
      <c r="Y93" s="393"/>
      <c r="Z93" s="393"/>
      <c r="AA93" s="393"/>
      <c r="AB93" s="354"/>
      <c r="AC93" s="354"/>
      <c r="AD93" s="408"/>
    </row>
    <row r="94" spans="1:30" s="271" customFormat="1" ht="20.100000000000001" customHeight="1" x14ac:dyDescent="0.2">
      <c r="A94" s="359" t="s">
        <v>816</v>
      </c>
      <c r="B94" s="457"/>
      <c r="C94" s="393">
        <v>100</v>
      </c>
      <c r="D94" s="393">
        <v>100</v>
      </c>
      <c r="E94" s="393">
        <v>0</v>
      </c>
      <c r="F94" s="393">
        <v>0</v>
      </c>
      <c r="G94" s="393"/>
      <c r="H94" s="393">
        <v>100</v>
      </c>
      <c r="I94" s="354"/>
      <c r="J94" s="354"/>
      <c r="K94" s="354"/>
      <c r="L94" s="394">
        <v>1</v>
      </c>
      <c r="M94" s="394">
        <v>1</v>
      </c>
      <c r="N94" s="394">
        <v>1</v>
      </c>
      <c r="O94" s="394">
        <v>2</v>
      </c>
      <c r="P94" s="394">
        <v>2</v>
      </c>
      <c r="Q94" s="394">
        <v>2</v>
      </c>
      <c r="R94" s="394">
        <v>2</v>
      </c>
      <c r="S94" s="394">
        <v>2</v>
      </c>
      <c r="T94" s="394">
        <v>2</v>
      </c>
      <c r="U94" s="394">
        <v>2</v>
      </c>
      <c r="V94" s="354"/>
      <c r="W94" s="354"/>
      <c r="X94" s="354"/>
      <c r="Y94" s="393"/>
      <c r="Z94" s="393"/>
      <c r="AA94" s="393"/>
      <c r="AB94" s="354"/>
      <c r="AC94" s="354"/>
      <c r="AD94" s="408"/>
    </row>
    <row r="95" spans="1:30" s="271" customFormat="1" ht="20.100000000000001" customHeight="1" x14ac:dyDescent="0.2">
      <c r="A95" s="359"/>
      <c r="B95" s="354"/>
      <c r="C95" s="393"/>
      <c r="D95" s="393"/>
      <c r="E95" s="393"/>
      <c r="F95" s="393"/>
      <c r="G95" s="393"/>
      <c r="H95" s="393"/>
      <c r="I95" s="393"/>
      <c r="J95" s="354"/>
      <c r="K95" s="354"/>
      <c r="L95" s="394">
        <v>1</v>
      </c>
      <c r="M95" s="394">
        <v>1</v>
      </c>
      <c r="N95" s="394">
        <v>1</v>
      </c>
      <c r="O95" s="394">
        <v>1</v>
      </c>
      <c r="P95" s="394">
        <v>1</v>
      </c>
      <c r="Q95" s="394">
        <v>1</v>
      </c>
      <c r="R95" s="394">
        <v>1</v>
      </c>
      <c r="S95" s="394">
        <v>1</v>
      </c>
      <c r="T95" s="394">
        <v>1</v>
      </c>
      <c r="U95" s="394">
        <v>1</v>
      </c>
      <c r="V95" s="354"/>
      <c r="W95" s="354"/>
      <c r="X95" s="354"/>
      <c r="Y95" s="393"/>
      <c r="Z95" s="393"/>
      <c r="AA95" s="393"/>
      <c r="AB95" s="354"/>
      <c r="AC95" s="354"/>
      <c r="AD95" s="408"/>
    </row>
    <row r="96" spans="1:30" s="271" customFormat="1" ht="20.100000000000001" customHeight="1" x14ac:dyDescent="0.2">
      <c r="A96" s="359"/>
      <c r="B96" s="354"/>
      <c r="C96" s="393"/>
      <c r="D96" s="393"/>
      <c r="E96" s="393"/>
      <c r="F96" s="393"/>
      <c r="G96" s="393"/>
      <c r="H96" s="393"/>
      <c r="I96" s="393"/>
      <c r="J96" s="354"/>
      <c r="K96" s="354"/>
      <c r="L96" s="394">
        <v>1</v>
      </c>
      <c r="M96" s="394">
        <v>1</v>
      </c>
      <c r="N96" s="394">
        <v>1</v>
      </c>
      <c r="O96" s="394">
        <v>2</v>
      </c>
      <c r="P96" s="394">
        <v>2</v>
      </c>
      <c r="Q96" s="394">
        <v>2</v>
      </c>
      <c r="R96" s="394">
        <v>2</v>
      </c>
      <c r="S96" s="394">
        <v>2</v>
      </c>
      <c r="T96" s="394">
        <v>2</v>
      </c>
      <c r="U96" s="394">
        <v>2</v>
      </c>
      <c r="V96" s="354"/>
      <c r="W96" s="354"/>
      <c r="X96" s="354"/>
      <c r="Y96" s="393"/>
      <c r="Z96" s="393"/>
      <c r="AA96" s="393"/>
      <c r="AB96" s="354"/>
      <c r="AC96" s="354"/>
      <c r="AD96" s="408"/>
    </row>
    <row r="97" spans="1:30" s="271" customFormat="1" ht="20.100000000000001" customHeight="1" x14ac:dyDescent="0.2">
      <c r="A97" s="409" t="s">
        <v>83</v>
      </c>
      <c r="B97" s="396">
        <f>SUM(B67:B96)</f>
        <v>0</v>
      </c>
      <c r="C97" s="396">
        <f>SUM(C67:C96)</f>
        <v>2700</v>
      </c>
      <c r="D97" s="396">
        <f>SUM(D67:D96)</f>
        <v>3410</v>
      </c>
      <c r="E97" s="396">
        <f>SUM(E67:E96)</f>
        <v>360</v>
      </c>
      <c r="F97" s="396">
        <f>SUM(F67:F96)</f>
        <v>260</v>
      </c>
      <c r="G97" s="396"/>
      <c r="H97" s="396"/>
      <c r="I97" s="396">
        <f>SUM(I67:I96)</f>
        <v>10</v>
      </c>
      <c r="J97" s="396">
        <f>SUM(J67:J96)</f>
        <v>20</v>
      </c>
      <c r="K97" s="396">
        <f>SUM(K67:K96)</f>
        <v>30</v>
      </c>
      <c r="L97" s="396">
        <f>SUM(L68:L96)</f>
        <v>28</v>
      </c>
      <c r="M97" s="396">
        <f>SUM(M68:M96)</f>
        <v>28</v>
      </c>
      <c r="N97" s="396">
        <f>SUM(N68:N96)</f>
        <v>29</v>
      </c>
      <c r="O97" s="396">
        <f>SUM(O67:O96)</f>
        <v>43</v>
      </c>
      <c r="P97" s="396">
        <f t="shared" ref="P97:U97" si="20">SUM(P67:P96)</f>
        <v>43</v>
      </c>
      <c r="Q97" s="396">
        <f t="shared" si="20"/>
        <v>43</v>
      </c>
      <c r="R97" s="396">
        <f t="shared" si="20"/>
        <v>43</v>
      </c>
      <c r="S97" s="396">
        <f t="shared" si="20"/>
        <v>43</v>
      </c>
      <c r="T97" s="396">
        <f t="shared" si="20"/>
        <v>43</v>
      </c>
      <c r="U97" s="396">
        <f t="shared" si="20"/>
        <v>43</v>
      </c>
      <c r="V97" s="396"/>
      <c r="W97" s="395"/>
      <c r="X97" s="395"/>
      <c r="Y97" s="396"/>
      <c r="Z97" s="396"/>
      <c r="AA97" s="396"/>
      <c r="AB97" s="395"/>
      <c r="AC97" s="395"/>
      <c r="AD97" s="408"/>
    </row>
    <row r="98" spans="1:30" s="271" customFormat="1" ht="20.100000000000001" customHeight="1" x14ac:dyDescent="0.2">
      <c r="A98" s="359"/>
      <c r="B98" s="397"/>
      <c r="C98" s="397"/>
      <c r="D98" s="397"/>
      <c r="E98" s="397"/>
      <c r="F98" s="397"/>
      <c r="G98" s="397"/>
      <c r="H98" s="354"/>
      <c r="I98" s="354"/>
      <c r="J98" s="354"/>
      <c r="K98" s="354"/>
      <c r="L98" s="354"/>
      <c r="M98" s="354"/>
      <c r="N98" s="354"/>
      <c r="O98" s="354"/>
      <c r="P98" s="354"/>
      <c r="Q98" s="354"/>
      <c r="R98" s="354"/>
      <c r="S98" s="354"/>
      <c r="T98" s="354"/>
      <c r="U98" s="354"/>
      <c r="V98" s="354"/>
      <c r="W98" s="354"/>
      <c r="X98" s="354"/>
      <c r="Y98" s="354"/>
      <c r="Z98" s="354"/>
      <c r="AA98" s="354"/>
      <c r="AB98" s="354"/>
      <c r="AC98" s="354"/>
      <c r="AD98" s="408"/>
    </row>
    <row r="99" spans="1:30" s="271" customFormat="1" ht="20.100000000000001" customHeight="1" x14ac:dyDescent="0.2">
      <c r="A99" s="410"/>
      <c r="B99" s="399"/>
      <c r="C99" s="399"/>
      <c r="D99" s="399"/>
      <c r="E99" s="399"/>
      <c r="F99" s="399"/>
      <c r="G99" s="399"/>
      <c r="H99" s="398"/>
      <c r="I99" s="398"/>
      <c r="J99" s="398"/>
      <c r="K99" s="398"/>
      <c r="L99" s="398"/>
      <c r="M99" s="398"/>
      <c r="N99" s="398"/>
      <c r="O99" s="398"/>
      <c r="P99" s="398"/>
      <c r="Q99" s="398"/>
      <c r="R99" s="398"/>
      <c r="S99" s="398"/>
      <c r="T99" s="398"/>
      <c r="U99" s="398"/>
      <c r="V99" s="398"/>
      <c r="W99" s="398"/>
      <c r="X99" s="398"/>
      <c r="Y99" s="398"/>
      <c r="Z99" s="398"/>
      <c r="AA99" s="398"/>
      <c r="AB99" s="398"/>
      <c r="AC99" s="398"/>
      <c r="AD99" s="411"/>
    </row>
    <row r="100" spans="1:30" s="271" customFormat="1" ht="20.100000000000001" customHeight="1" x14ac:dyDescent="0.2">
      <c r="A100" s="412">
        <v>1</v>
      </c>
      <c r="B100" s="400"/>
      <c r="C100" s="400"/>
      <c r="D100" s="400"/>
      <c r="E100" s="400"/>
      <c r="F100" s="400"/>
      <c r="G100" s="400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354"/>
      <c r="Y100" s="401"/>
      <c r="Z100" s="401"/>
      <c r="AA100" s="401"/>
      <c r="AB100" s="401"/>
      <c r="AC100" s="401"/>
      <c r="AD100" s="408"/>
    </row>
    <row r="101" spans="1:30" s="381" customFormat="1" ht="53.25" customHeight="1" x14ac:dyDescent="0.2">
      <c r="A101" s="417" t="s">
        <v>879</v>
      </c>
      <c r="B101" s="418" t="s">
        <v>848</v>
      </c>
      <c r="C101" s="419" t="s">
        <v>393</v>
      </c>
      <c r="D101" s="419" t="s">
        <v>843</v>
      </c>
      <c r="E101" s="418" t="s">
        <v>875</v>
      </c>
      <c r="F101" s="419" t="s">
        <v>396</v>
      </c>
      <c r="G101" s="418" t="s">
        <v>876</v>
      </c>
      <c r="H101" s="419" t="s">
        <v>432</v>
      </c>
      <c r="I101" s="418" t="s">
        <v>399</v>
      </c>
      <c r="J101" s="418" t="s">
        <v>877</v>
      </c>
      <c r="K101" s="418" t="s">
        <v>401</v>
      </c>
      <c r="L101" s="418" t="s">
        <v>402</v>
      </c>
      <c r="M101" s="418" t="s">
        <v>403</v>
      </c>
      <c r="N101" s="418" t="s">
        <v>404</v>
      </c>
      <c r="O101" s="418" t="s">
        <v>405</v>
      </c>
      <c r="P101" s="418" t="s">
        <v>878</v>
      </c>
      <c r="Q101" s="418"/>
      <c r="R101" s="418"/>
      <c r="S101" s="418"/>
      <c r="T101" s="418"/>
      <c r="U101" s="418"/>
      <c r="V101" s="418"/>
      <c r="W101" s="419"/>
      <c r="X101" s="419"/>
      <c r="Y101" s="419"/>
      <c r="Z101" s="419"/>
      <c r="AA101" s="419"/>
      <c r="AB101" s="419"/>
      <c r="AC101" s="419"/>
      <c r="AD101" s="420" t="s">
        <v>83</v>
      </c>
    </row>
    <row r="102" spans="1:30" s="271" customFormat="1" ht="15.95" customHeight="1" x14ac:dyDescent="0.2">
      <c r="A102" s="421" t="s">
        <v>798</v>
      </c>
      <c r="B102" s="422">
        <v>20</v>
      </c>
      <c r="C102" s="422">
        <v>10</v>
      </c>
      <c r="D102" s="423">
        <v>100</v>
      </c>
      <c r="E102" s="422">
        <v>10</v>
      </c>
      <c r="F102" s="422">
        <v>10</v>
      </c>
      <c r="G102" s="424">
        <v>50</v>
      </c>
      <c r="H102" s="423">
        <v>1</v>
      </c>
      <c r="I102" s="423">
        <v>100</v>
      </c>
      <c r="J102" s="425">
        <f>$J$132*1.5/100</f>
        <v>45</v>
      </c>
      <c r="K102" s="423"/>
      <c r="L102" s="423"/>
      <c r="M102" s="423"/>
      <c r="N102" s="423"/>
      <c r="O102" s="423"/>
      <c r="P102" s="423"/>
      <c r="Q102" s="423"/>
      <c r="R102" s="423"/>
      <c r="S102" s="423"/>
      <c r="T102" s="423"/>
      <c r="U102" s="423"/>
      <c r="V102" s="423"/>
      <c r="W102" s="425"/>
      <c r="X102" s="425"/>
      <c r="Y102" s="425"/>
      <c r="Z102" s="425"/>
      <c r="AA102" s="425"/>
      <c r="AB102" s="425"/>
      <c r="AC102" s="425"/>
      <c r="AD102" s="426">
        <f>SUM(B102:AC102)+SUM(B4:B8)</f>
        <v>357.11033333333336</v>
      </c>
    </row>
    <row r="103" spans="1:30" s="271" customFormat="1" ht="20.100000000000001" customHeight="1" x14ac:dyDescent="0.2">
      <c r="A103" s="421" t="s">
        <v>833</v>
      </c>
      <c r="B103" s="422">
        <v>10</v>
      </c>
      <c r="C103" s="422">
        <v>10</v>
      </c>
      <c r="D103" s="423"/>
      <c r="E103" s="422">
        <v>10</v>
      </c>
      <c r="F103" s="422">
        <v>10</v>
      </c>
      <c r="G103" s="423"/>
      <c r="H103" s="423">
        <v>2</v>
      </c>
      <c r="I103" s="423"/>
      <c r="J103" s="425">
        <f>$J$132*1/100</f>
        <v>30</v>
      </c>
      <c r="K103" s="423"/>
      <c r="L103" s="423"/>
      <c r="M103" s="423"/>
      <c r="N103" s="423"/>
      <c r="O103" s="423"/>
      <c r="P103" s="423"/>
      <c r="Q103" s="423"/>
      <c r="R103" s="423"/>
      <c r="S103" s="423"/>
      <c r="T103" s="423"/>
      <c r="U103" s="423"/>
      <c r="V103" s="423"/>
      <c r="W103" s="425"/>
      <c r="X103" s="425"/>
      <c r="Y103" s="425"/>
      <c r="Z103" s="425"/>
      <c r="AA103" s="425"/>
      <c r="AB103" s="425"/>
      <c r="AC103" s="425"/>
      <c r="AD103" s="426">
        <f>SUM(B103:AC103)+SUM($C$4:$C$8)</f>
        <v>77.555166666666665</v>
      </c>
    </row>
    <row r="104" spans="1:30" s="271" customFormat="1" ht="20.100000000000001" customHeight="1" x14ac:dyDescent="0.2">
      <c r="A104" s="421" t="s">
        <v>834</v>
      </c>
      <c r="B104" s="422">
        <v>10</v>
      </c>
      <c r="C104" s="422">
        <v>10</v>
      </c>
      <c r="D104" s="423"/>
      <c r="E104" s="422">
        <v>10</v>
      </c>
      <c r="F104" s="422">
        <v>10</v>
      </c>
      <c r="G104" s="423"/>
      <c r="H104" s="423">
        <v>3</v>
      </c>
      <c r="I104" s="423"/>
      <c r="J104" s="425">
        <f>$J$132*20/100</f>
        <v>600</v>
      </c>
      <c r="K104" s="423"/>
      <c r="L104" s="423"/>
      <c r="M104" s="423"/>
      <c r="N104" s="423"/>
      <c r="O104" s="423"/>
      <c r="P104" s="423"/>
      <c r="Q104" s="423"/>
      <c r="R104" s="423"/>
      <c r="S104" s="423"/>
      <c r="T104" s="423"/>
      <c r="U104" s="423"/>
      <c r="V104" s="423"/>
      <c r="W104" s="425"/>
      <c r="X104" s="425"/>
      <c r="Y104" s="425"/>
      <c r="Z104" s="425"/>
      <c r="AA104" s="425"/>
      <c r="AB104" s="425"/>
      <c r="AC104" s="425"/>
      <c r="AD104" s="426">
        <f>SUM(B104:AC104)+SUM($D$4:$D$8)</f>
        <v>648.55516666666665</v>
      </c>
    </row>
    <row r="105" spans="1:30" s="271" customFormat="1" ht="20.100000000000001" customHeight="1" x14ac:dyDescent="0.2">
      <c r="A105" s="421" t="s">
        <v>835</v>
      </c>
      <c r="B105" s="422">
        <v>10</v>
      </c>
      <c r="C105" s="422">
        <v>10</v>
      </c>
      <c r="D105" s="423"/>
      <c r="E105" s="422">
        <v>10</v>
      </c>
      <c r="F105" s="422">
        <v>10</v>
      </c>
      <c r="G105" s="423"/>
      <c r="H105" s="423">
        <v>4</v>
      </c>
      <c r="I105" s="423"/>
      <c r="J105" s="425">
        <f>$J$132*20/100</f>
        <v>600</v>
      </c>
      <c r="K105" s="423"/>
      <c r="L105" s="423"/>
      <c r="M105" s="423"/>
      <c r="N105" s="423"/>
      <c r="O105" s="423"/>
      <c r="P105" s="423"/>
      <c r="Q105" s="423"/>
      <c r="R105" s="423"/>
      <c r="S105" s="423"/>
      <c r="T105" s="423"/>
      <c r="U105" s="423"/>
      <c r="V105" s="423"/>
      <c r="W105" s="425"/>
      <c r="X105" s="425"/>
      <c r="Y105" s="425"/>
      <c r="Z105" s="425"/>
      <c r="AA105" s="425"/>
      <c r="AB105" s="425"/>
      <c r="AC105" s="425"/>
      <c r="AD105" s="426">
        <f>SUM(B105:AC105)+SUM($E$4:$E$8)</f>
        <v>649.55516666666665</v>
      </c>
    </row>
    <row r="106" spans="1:30" s="271" customFormat="1" ht="20.100000000000001" customHeight="1" x14ac:dyDescent="0.2">
      <c r="A106" s="421" t="s">
        <v>836</v>
      </c>
      <c r="B106" s="422">
        <v>10</v>
      </c>
      <c r="C106" s="422">
        <v>10</v>
      </c>
      <c r="D106" s="423"/>
      <c r="E106" s="422">
        <v>10</v>
      </c>
      <c r="F106" s="422">
        <v>10</v>
      </c>
      <c r="G106" s="423"/>
      <c r="H106" s="423">
        <v>5</v>
      </c>
      <c r="I106" s="423"/>
      <c r="J106" s="425">
        <f>$J$132*20/100</f>
        <v>600</v>
      </c>
      <c r="K106" s="423"/>
      <c r="L106" s="423"/>
      <c r="M106" s="423"/>
      <c r="N106" s="423"/>
      <c r="O106" s="423"/>
      <c r="P106" s="423"/>
      <c r="Q106" s="423"/>
      <c r="R106" s="423"/>
      <c r="S106" s="423"/>
      <c r="T106" s="423"/>
      <c r="U106" s="423"/>
      <c r="V106" s="423"/>
      <c r="W106" s="425"/>
      <c r="X106" s="425"/>
      <c r="Y106" s="425"/>
      <c r="Z106" s="425"/>
      <c r="AA106" s="425"/>
      <c r="AB106" s="425"/>
      <c r="AC106" s="425"/>
      <c r="AD106" s="426">
        <f>SUM(B106:AC106)+SUM($F$4:$F$8)</f>
        <v>650.55516666666665</v>
      </c>
    </row>
    <row r="107" spans="1:30" s="271" customFormat="1" ht="20.100000000000001" customHeight="1" x14ac:dyDescent="0.2">
      <c r="A107" s="421" t="s">
        <v>794</v>
      </c>
      <c r="B107" s="422">
        <v>10</v>
      </c>
      <c r="C107" s="422">
        <v>10</v>
      </c>
      <c r="D107" s="423"/>
      <c r="E107" s="422">
        <v>10</v>
      </c>
      <c r="F107" s="422">
        <v>10</v>
      </c>
      <c r="G107" s="423"/>
      <c r="H107" s="423">
        <v>6</v>
      </c>
      <c r="I107" s="423"/>
      <c r="J107" s="425">
        <f>$J$132*0.05/100</f>
        <v>1.5</v>
      </c>
      <c r="K107" s="423"/>
      <c r="L107" s="423"/>
      <c r="M107" s="423"/>
      <c r="N107" s="423"/>
      <c r="O107" s="423"/>
      <c r="P107" s="423"/>
      <c r="Q107" s="423"/>
      <c r="R107" s="423"/>
      <c r="S107" s="423"/>
      <c r="T107" s="423"/>
      <c r="U107" s="423"/>
      <c r="V107" s="423"/>
      <c r="W107" s="425"/>
      <c r="X107" s="425"/>
      <c r="Y107" s="425"/>
      <c r="Z107" s="425"/>
      <c r="AA107" s="425"/>
      <c r="AB107" s="425"/>
      <c r="AC107" s="425"/>
      <c r="AD107" s="426">
        <f>SUM(B107:AC107)+SUM($G$4:$G$8)</f>
        <v>53.055166666666665</v>
      </c>
    </row>
    <row r="108" spans="1:30" s="271" customFormat="1" ht="20.100000000000001" customHeight="1" x14ac:dyDescent="0.2">
      <c r="A108" s="421" t="s">
        <v>837</v>
      </c>
      <c r="B108" s="422">
        <v>10</v>
      </c>
      <c r="C108" s="422">
        <v>10</v>
      </c>
      <c r="D108" s="423"/>
      <c r="E108" s="422">
        <v>10</v>
      </c>
      <c r="F108" s="422">
        <v>10</v>
      </c>
      <c r="G108" s="423"/>
      <c r="H108" s="423">
        <v>7</v>
      </c>
      <c r="I108" s="423"/>
      <c r="J108" s="425">
        <f>$J$132*0.2/100</f>
        <v>6</v>
      </c>
      <c r="K108" s="423"/>
      <c r="L108" s="423"/>
      <c r="M108" s="423"/>
      <c r="N108" s="423"/>
      <c r="O108" s="423"/>
      <c r="P108" s="423"/>
      <c r="Q108" s="423"/>
      <c r="R108" s="423"/>
      <c r="S108" s="423"/>
      <c r="T108" s="423"/>
      <c r="U108" s="423"/>
      <c r="V108" s="423"/>
      <c r="W108" s="425"/>
      <c r="X108" s="425"/>
      <c r="Y108" s="425"/>
      <c r="Z108" s="425"/>
      <c r="AA108" s="425"/>
      <c r="AB108" s="425"/>
      <c r="AC108" s="425"/>
      <c r="AD108" s="426">
        <f>SUM(B108:AC108)+SUM($H$4:$H$8)</f>
        <v>58.555166666666665</v>
      </c>
    </row>
    <row r="109" spans="1:30" s="271" customFormat="1" ht="20.100000000000001" customHeight="1" x14ac:dyDescent="0.2">
      <c r="A109" s="421" t="s">
        <v>838</v>
      </c>
      <c r="B109" s="422">
        <v>10</v>
      </c>
      <c r="C109" s="422">
        <v>10</v>
      </c>
      <c r="D109" s="423"/>
      <c r="E109" s="422">
        <v>10</v>
      </c>
      <c r="F109" s="422">
        <v>10</v>
      </c>
      <c r="G109" s="423"/>
      <c r="H109" s="423">
        <v>8</v>
      </c>
      <c r="I109" s="423"/>
      <c r="J109" s="425">
        <f>$J$132*0.2/100</f>
        <v>6</v>
      </c>
      <c r="K109" s="423"/>
      <c r="L109" s="423"/>
      <c r="M109" s="423"/>
      <c r="N109" s="423"/>
      <c r="O109" s="423"/>
      <c r="P109" s="423"/>
      <c r="Q109" s="423"/>
      <c r="R109" s="423"/>
      <c r="S109" s="423"/>
      <c r="T109" s="423"/>
      <c r="U109" s="423"/>
      <c r="V109" s="423"/>
      <c r="W109" s="425"/>
      <c r="X109" s="425"/>
      <c r="Y109" s="425"/>
      <c r="Z109" s="425"/>
      <c r="AA109" s="425"/>
      <c r="AB109" s="425"/>
      <c r="AC109" s="425"/>
      <c r="AD109" s="426">
        <f>SUM(B109:AC109)+SUM($I$4:$I$8)</f>
        <v>59.555166666666665</v>
      </c>
    </row>
    <row r="110" spans="1:30" s="271" customFormat="1" ht="20.100000000000001" customHeight="1" x14ac:dyDescent="0.2">
      <c r="A110" s="421" t="s">
        <v>832</v>
      </c>
      <c r="B110" s="422">
        <v>10</v>
      </c>
      <c r="C110" s="422">
        <v>10</v>
      </c>
      <c r="D110" s="423"/>
      <c r="E110" s="422">
        <v>10</v>
      </c>
      <c r="F110" s="422">
        <v>10</v>
      </c>
      <c r="G110" s="423"/>
      <c r="H110" s="423">
        <v>9</v>
      </c>
      <c r="I110" s="423"/>
      <c r="J110" s="425">
        <f>$J$132*0.2/100</f>
        <v>6</v>
      </c>
      <c r="K110" s="423"/>
      <c r="L110" s="423"/>
      <c r="M110" s="423"/>
      <c r="N110" s="423"/>
      <c r="O110" s="423"/>
      <c r="P110" s="423"/>
      <c r="Q110" s="423"/>
      <c r="R110" s="423"/>
      <c r="S110" s="423"/>
      <c r="T110" s="423"/>
      <c r="U110" s="423"/>
      <c r="V110" s="423"/>
      <c r="W110" s="425"/>
      <c r="X110" s="425"/>
      <c r="Y110" s="425"/>
      <c r="Z110" s="425"/>
      <c r="AA110" s="425"/>
      <c r="AB110" s="425"/>
      <c r="AC110" s="425"/>
      <c r="AD110" s="426">
        <f>SUM(B110:AC110)+SUM($J$4:$J$8)</f>
        <v>60.555166666666665</v>
      </c>
    </row>
    <row r="111" spans="1:30" s="271" customFormat="1" ht="20.100000000000001" customHeight="1" x14ac:dyDescent="0.2">
      <c r="A111" s="421" t="s">
        <v>850</v>
      </c>
      <c r="B111" s="422">
        <v>10</v>
      </c>
      <c r="C111" s="422">
        <v>10</v>
      </c>
      <c r="D111" s="423"/>
      <c r="E111" s="422">
        <v>10</v>
      </c>
      <c r="F111" s="422">
        <v>10</v>
      </c>
      <c r="G111" s="423"/>
      <c r="H111" s="423">
        <v>10</v>
      </c>
      <c r="I111" s="423"/>
      <c r="J111" s="425">
        <f>$J$132*0.25/100</f>
        <v>7.5</v>
      </c>
      <c r="K111" s="423"/>
      <c r="L111" s="423"/>
      <c r="M111" s="423"/>
      <c r="N111" s="423"/>
      <c r="O111" s="423"/>
      <c r="P111" s="423"/>
      <c r="Q111" s="423"/>
      <c r="R111" s="423"/>
      <c r="S111" s="423"/>
      <c r="T111" s="423"/>
      <c r="U111" s="423"/>
      <c r="V111" s="423"/>
      <c r="W111" s="425"/>
      <c r="X111" s="425"/>
      <c r="Y111" s="425"/>
      <c r="Z111" s="425"/>
      <c r="AA111" s="425"/>
      <c r="AB111" s="425"/>
      <c r="AC111" s="425"/>
      <c r="AD111" s="426">
        <f>SUM(B111:AC111)+SUM($K$4:$K$8)</f>
        <v>63.055166666666665</v>
      </c>
    </row>
    <row r="112" spans="1:30" s="271" customFormat="1" ht="20.100000000000001" customHeight="1" x14ac:dyDescent="0.2">
      <c r="A112" s="421" t="s">
        <v>851</v>
      </c>
      <c r="B112" s="422">
        <v>10</v>
      </c>
      <c r="C112" s="422">
        <v>10</v>
      </c>
      <c r="D112" s="423"/>
      <c r="E112" s="422">
        <v>10</v>
      </c>
      <c r="F112" s="422">
        <v>10</v>
      </c>
      <c r="G112" s="423"/>
      <c r="H112" s="423">
        <v>11</v>
      </c>
      <c r="I112" s="423"/>
      <c r="J112" s="425">
        <f>$J$132*0.05/100</f>
        <v>1.5</v>
      </c>
      <c r="K112" s="423"/>
      <c r="L112" s="423"/>
      <c r="M112" s="423"/>
      <c r="N112" s="423"/>
      <c r="O112" s="423"/>
      <c r="P112" s="423"/>
      <c r="Q112" s="423"/>
      <c r="R112" s="423"/>
      <c r="S112" s="423"/>
      <c r="T112" s="423"/>
      <c r="U112" s="423"/>
      <c r="V112" s="423"/>
      <c r="W112" s="425"/>
      <c r="X112" s="425"/>
      <c r="Y112" s="425"/>
      <c r="Z112" s="425"/>
      <c r="AA112" s="425"/>
      <c r="AB112" s="425"/>
      <c r="AC112" s="425"/>
      <c r="AD112" s="426">
        <f>SUM(B112:AC112)+SUM($L$4:$L$8)</f>
        <v>58.055166666666665</v>
      </c>
    </row>
    <row r="113" spans="1:30" s="271" customFormat="1" ht="20.100000000000001" customHeight="1" x14ac:dyDescent="0.2">
      <c r="A113" s="421" t="s">
        <v>864</v>
      </c>
      <c r="B113" s="422">
        <v>10</v>
      </c>
      <c r="C113" s="422">
        <v>10</v>
      </c>
      <c r="D113" s="423"/>
      <c r="E113" s="422">
        <v>10</v>
      </c>
      <c r="F113" s="422">
        <v>10</v>
      </c>
      <c r="G113" s="423"/>
      <c r="H113" s="423">
        <v>12</v>
      </c>
      <c r="I113" s="423"/>
      <c r="J113" s="425">
        <f t="shared" ref="J113:J122" si="21">$J$132*0.05/100</f>
        <v>1.5</v>
      </c>
      <c r="K113" s="423"/>
      <c r="L113" s="423"/>
      <c r="M113" s="423"/>
      <c r="N113" s="423"/>
      <c r="O113" s="423"/>
      <c r="P113" s="423"/>
      <c r="Q113" s="423"/>
      <c r="R113" s="423"/>
      <c r="S113" s="423"/>
      <c r="T113" s="423"/>
      <c r="U113" s="423"/>
      <c r="V113" s="423"/>
      <c r="W113" s="425"/>
      <c r="X113" s="425"/>
      <c r="Y113" s="425"/>
      <c r="Z113" s="425"/>
      <c r="AA113" s="425"/>
      <c r="AB113" s="425"/>
      <c r="AC113" s="425"/>
      <c r="AD113" s="426">
        <f>SUM(B113:AC113)+SUM($M$4:$M$8)</f>
        <v>59.055166666666665</v>
      </c>
    </row>
    <row r="114" spans="1:30" s="271" customFormat="1" ht="20.100000000000001" customHeight="1" x14ac:dyDescent="0.2">
      <c r="A114" s="421" t="s">
        <v>865</v>
      </c>
      <c r="B114" s="422">
        <v>10</v>
      </c>
      <c r="C114" s="422">
        <v>10</v>
      </c>
      <c r="D114" s="423"/>
      <c r="E114" s="422">
        <v>10</v>
      </c>
      <c r="F114" s="422">
        <v>10</v>
      </c>
      <c r="G114" s="423"/>
      <c r="H114" s="423">
        <v>13</v>
      </c>
      <c r="I114" s="423"/>
      <c r="J114" s="425">
        <f t="shared" si="21"/>
        <v>1.5</v>
      </c>
      <c r="K114" s="423"/>
      <c r="L114" s="423"/>
      <c r="M114" s="423"/>
      <c r="N114" s="423"/>
      <c r="O114" s="423"/>
      <c r="P114" s="423"/>
      <c r="Q114" s="423"/>
      <c r="R114" s="423"/>
      <c r="S114" s="423"/>
      <c r="T114" s="423"/>
      <c r="U114" s="423"/>
      <c r="V114" s="423"/>
      <c r="W114" s="425"/>
      <c r="X114" s="425"/>
      <c r="Y114" s="425"/>
      <c r="Z114" s="425"/>
      <c r="AA114" s="425"/>
      <c r="AB114" s="425"/>
      <c r="AC114" s="425"/>
      <c r="AD114" s="426">
        <f>SUM(B114:AC114)+SUM($N$4:$N$8)</f>
        <v>60.055166666666665</v>
      </c>
    </row>
    <row r="115" spans="1:30" s="271" customFormat="1" ht="20.100000000000001" customHeight="1" x14ac:dyDescent="0.2">
      <c r="A115" s="421" t="s">
        <v>866</v>
      </c>
      <c r="B115" s="422">
        <v>10</v>
      </c>
      <c r="C115" s="422">
        <v>10</v>
      </c>
      <c r="D115" s="423">
        <v>100</v>
      </c>
      <c r="E115" s="422">
        <v>10</v>
      </c>
      <c r="F115" s="422">
        <v>10</v>
      </c>
      <c r="G115" s="423"/>
      <c r="H115" s="423">
        <v>14</v>
      </c>
      <c r="I115" s="423"/>
      <c r="J115" s="425">
        <f t="shared" si="21"/>
        <v>1.5</v>
      </c>
      <c r="K115" s="423"/>
      <c r="L115" s="423"/>
      <c r="M115" s="423"/>
      <c r="N115" s="423"/>
      <c r="O115" s="423"/>
      <c r="P115" s="423"/>
      <c r="Q115" s="423"/>
      <c r="R115" s="423"/>
      <c r="S115" s="423"/>
      <c r="T115" s="423"/>
      <c r="U115" s="423"/>
      <c r="V115" s="423"/>
      <c r="W115" s="425"/>
      <c r="X115" s="425"/>
      <c r="Y115" s="425"/>
      <c r="Z115" s="425"/>
      <c r="AA115" s="425"/>
      <c r="AB115" s="425"/>
      <c r="AC115" s="425"/>
      <c r="AD115" s="426">
        <f>SUM(B115:AC115)+SUM($O$4:$O$8)</f>
        <v>161.05516666666668</v>
      </c>
    </row>
    <row r="116" spans="1:30" s="271" customFormat="1" ht="20.100000000000001" customHeight="1" x14ac:dyDescent="0.2">
      <c r="A116" s="421" t="s">
        <v>867</v>
      </c>
      <c r="B116" s="422">
        <v>10</v>
      </c>
      <c r="C116" s="422">
        <v>10</v>
      </c>
      <c r="D116" s="423"/>
      <c r="E116" s="422">
        <v>10</v>
      </c>
      <c r="F116" s="422">
        <v>10</v>
      </c>
      <c r="G116" s="423"/>
      <c r="H116" s="423">
        <v>15</v>
      </c>
      <c r="I116" s="423"/>
      <c r="J116" s="425">
        <f t="shared" si="21"/>
        <v>1.5</v>
      </c>
      <c r="K116" s="423"/>
      <c r="L116" s="423"/>
      <c r="M116" s="423"/>
      <c r="N116" s="423"/>
      <c r="O116" s="423"/>
      <c r="P116" s="423"/>
      <c r="Q116" s="423"/>
      <c r="R116" s="423"/>
      <c r="S116" s="423"/>
      <c r="T116" s="423"/>
      <c r="U116" s="423"/>
      <c r="V116" s="423"/>
      <c r="W116" s="425"/>
      <c r="X116" s="425"/>
      <c r="Y116" s="425"/>
      <c r="Z116" s="425"/>
      <c r="AA116" s="425"/>
      <c r="AB116" s="425"/>
      <c r="AC116" s="425"/>
      <c r="AD116" s="426">
        <f>SUM(B116:AC116)+SUM($P$4:$P$8)</f>
        <v>62.055166666666665</v>
      </c>
    </row>
    <row r="117" spans="1:30" s="271" customFormat="1" ht="20.100000000000001" customHeight="1" x14ac:dyDescent="0.2">
      <c r="A117" s="421" t="s">
        <v>868</v>
      </c>
      <c r="B117" s="422">
        <v>10</v>
      </c>
      <c r="C117" s="422">
        <v>10</v>
      </c>
      <c r="D117" s="423"/>
      <c r="E117" s="422">
        <v>10</v>
      </c>
      <c r="F117" s="422">
        <v>10</v>
      </c>
      <c r="G117" s="423"/>
      <c r="H117" s="423">
        <v>16</v>
      </c>
      <c r="I117" s="423"/>
      <c r="J117" s="425">
        <f t="shared" si="21"/>
        <v>1.5</v>
      </c>
      <c r="K117" s="423"/>
      <c r="L117" s="423"/>
      <c r="M117" s="423"/>
      <c r="N117" s="423"/>
      <c r="O117" s="423"/>
      <c r="P117" s="423"/>
      <c r="Q117" s="423"/>
      <c r="R117" s="423"/>
      <c r="S117" s="423"/>
      <c r="T117" s="423"/>
      <c r="U117" s="423"/>
      <c r="V117" s="423"/>
      <c r="W117" s="425"/>
      <c r="X117" s="425"/>
      <c r="Y117" s="425"/>
      <c r="Z117" s="425"/>
      <c r="AA117" s="425"/>
      <c r="AB117" s="425"/>
      <c r="AC117" s="425"/>
      <c r="AD117" s="426">
        <f>SUM(B117:AC117)+SUM($Q$4:$Q$8)</f>
        <v>63.055166666666665</v>
      </c>
    </row>
    <row r="118" spans="1:30" s="271" customFormat="1" ht="20.100000000000001" customHeight="1" x14ac:dyDescent="0.2">
      <c r="A118" s="421" t="s">
        <v>869</v>
      </c>
      <c r="B118" s="422">
        <v>10</v>
      </c>
      <c r="C118" s="422">
        <v>10</v>
      </c>
      <c r="D118" s="423"/>
      <c r="E118" s="422">
        <v>10</v>
      </c>
      <c r="F118" s="422">
        <v>10</v>
      </c>
      <c r="G118" s="423"/>
      <c r="H118" s="423">
        <v>17</v>
      </c>
      <c r="I118" s="423"/>
      <c r="J118" s="425">
        <f t="shared" si="21"/>
        <v>1.5</v>
      </c>
      <c r="K118" s="423"/>
      <c r="L118" s="423"/>
      <c r="M118" s="423"/>
      <c r="N118" s="423"/>
      <c r="O118" s="423"/>
      <c r="P118" s="423"/>
      <c r="Q118" s="423"/>
      <c r="R118" s="423"/>
      <c r="S118" s="423"/>
      <c r="T118" s="423"/>
      <c r="U118" s="423"/>
      <c r="V118" s="423"/>
      <c r="W118" s="425"/>
      <c r="X118" s="425"/>
      <c r="Y118" s="425"/>
      <c r="Z118" s="425"/>
      <c r="AA118" s="425"/>
      <c r="AB118" s="425"/>
      <c r="AC118" s="425"/>
      <c r="AD118" s="426">
        <f>SUM(B118:AC118)+SUM($R$4:$R$8)</f>
        <v>64.055166666666665</v>
      </c>
    </row>
    <row r="119" spans="1:30" s="271" customFormat="1" ht="20.100000000000001" customHeight="1" x14ac:dyDescent="0.2">
      <c r="A119" s="421" t="s">
        <v>870</v>
      </c>
      <c r="B119" s="422">
        <v>10</v>
      </c>
      <c r="C119" s="422">
        <v>10</v>
      </c>
      <c r="D119" s="423"/>
      <c r="E119" s="422">
        <v>10</v>
      </c>
      <c r="F119" s="422">
        <v>10</v>
      </c>
      <c r="G119" s="423"/>
      <c r="H119" s="423">
        <v>18</v>
      </c>
      <c r="I119" s="423"/>
      <c r="J119" s="425">
        <f t="shared" si="21"/>
        <v>1.5</v>
      </c>
      <c r="K119" s="423"/>
      <c r="L119" s="423"/>
      <c r="M119" s="423"/>
      <c r="N119" s="423"/>
      <c r="O119" s="423"/>
      <c r="P119" s="423"/>
      <c r="Q119" s="423"/>
      <c r="R119" s="423"/>
      <c r="S119" s="423"/>
      <c r="T119" s="423"/>
      <c r="U119" s="423"/>
      <c r="V119" s="423"/>
      <c r="W119" s="425"/>
      <c r="X119" s="425"/>
      <c r="Y119" s="425"/>
      <c r="Z119" s="425"/>
      <c r="AA119" s="425"/>
      <c r="AB119" s="425"/>
      <c r="AC119" s="425"/>
      <c r="AD119" s="426">
        <f>SUM(B119:AC119)+SUM($S$4:$S$8)</f>
        <v>65.055166666666665</v>
      </c>
    </row>
    <row r="120" spans="1:30" s="271" customFormat="1" ht="20.100000000000001" customHeight="1" x14ac:dyDescent="0.2">
      <c r="A120" s="421" t="s">
        <v>904</v>
      </c>
      <c r="B120" s="422">
        <v>10</v>
      </c>
      <c r="C120" s="422">
        <v>10</v>
      </c>
      <c r="D120" s="423"/>
      <c r="E120" s="422">
        <v>10</v>
      </c>
      <c r="F120" s="422">
        <v>10</v>
      </c>
      <c r="G120" s="423"/>
      <c r="H120" s="423">
        <v>19</v>
      </c>
      <c r="I120" s="423"/>
      <c r="J120" s="425">
        <f>$J$132*10/100</f>
        <v>300</v>
      </c>
      <c r="K120" s="423"/>
      <c r="L120" s="423"/>
      <c r="M120" s="423"/>
      <c r="N120" s="423"/>
      <c r="O120" s="423"/>
      <c r="P120" s="423"/>
      <c r="Q120" s="423"/>
      <c r="R120" s="423"/>
      <c r="S120" s="423"/>
      <c r="T120" s="423"/>
      <c r="U120" s="423"/>
      <c r="V120" s="423"/>
      <c r="W120" s="425"/>
      <c r="X120" s="425"/>
      <c r="Y120" s="425"/>
      <c r="Z120" s="425"/>
      <c r="AA120" s="425"/>
      <c r="AB120" s="425"/>
      <c r="AC120" s="425"/>
      <c r="AD120" s="426">
        <f>SUM(B120:AC120)+SUM($T$4:$T$8)</f>
        <v>364.55516666666665</v>
      </c>
    </row>
    <row r="121" spans="1:30" s="271" customFormat="1" ht="20.100000000000001" customHeight="1" x14ac:dyDescent="0.2">
      <c r="A121" s="421" t="s">
        <v>858</v>
      </c>
      <c r="B121" s="422">
        <v>10</v>
      </c>
      <c r="C121" s="422">
        <v>10</v>
      </c>
      <c r="D121" s="423"/>
      <c r="E121" s="422">
        <v>10</v>
      </c>
      <c r="F121" s="422">
        <v>10</v>
      </c>
      <c r="G121" s="423"/>
      <c r="H121" s="423">
        <v>20</v>
      </c>
      <c r="I121" s="423"/>
      <c r="J121" s="425">
        <f t="shared" si="21"/>
        <v>1.5</v>
      </c>
      <c r="K121" s="423"/>
      <c r="L121" s="423"/>
      <c r="M121" s="423"/>
      <c r="N121" s="423"/>
      <c r="O121" s="423"/>
      <c r="P121" s="423"/>
      <c r="Q121" s="423"/>
      <c r="R121" s="423"/>
      <c r="S121" s="423"/>
      <c r="T121" s="423"/>
      <c r="U121" s="423"/>
      <c r="V121" s="423"/>
      <c r="W121" s="425"/>
      <c r="X121" s="425"/>
      <c r="Y121" s="425"/>
      <c r="Z121" s="425"/>
      <c r="AA121" s="425"/>
      <c r="AB121" s="425"/>
      <c r="AC121" s="425"/>
      <c r="AD121" s="426">
        <f>SUM(B121:AC121)+SUM($U$4:$U$8)</f>
        <v>67.055166666666665</v>
      </c>
    </row>
    <row r="122" spans="1:30" s="271" customFormat="1" ht="20.100000000000001" customHeight="1" x14ac:dyDescent="0.2">
      <c r="A122" s="421" t="s">
        <v>871</v>
      </c>
      <c r="B122" s="422">
        <v>10</v>
      </c>
      <c r="C122" s="422">
        <v>10</v>
      </c>
      <c r="D122" s="423"/>
      <c r="E122" s="422">
        <v>10</v>
      </c>
      <c r="F122" s="422">
        <v>10</v>
      </c>
      <c r="G122" s="423"/>
      <c r="H122" s="423">
        <v>21</v>
      </c>
      <c r="I122" s="423"/>
      <c r="J122" s="425">
        <f t="shared" si="21"/>
        <v>1.5</v>
      </c>
      <c r="K122" s="423"/>
      <c r="L122" s="423"/>
      <c r="M122" s="423"/>
      <c r="N122" s="423"/>
      <c r="O122" s="423"/>
      <c r="P122" s="423"/>
      <c r="Q122" s="423"/>
      <c r="R122" s="423"/>
      <c r="S122" s="423"/>
      <c r="T122" s="423"/>
      <c r="U122" s="423"/>
      <c r="V122" s="423"/>
      <c r="W122" s="425"/>
      <c r="X122" s="425"/>
      <c r="Y122" s="425"/>
      <c r="Z122" s="425"/>
      <c r="AA122" s="425"/>
      <c r="AB122" s="425"/>
      <c r="AC122" s="425"/>
      <c r="AD122" s="426">
        <f>SUM(B122:AC122)+SUM($V$4:$V$8)</f>
        <v>68.055166666666665</v>
      </c>
    </row>
    <row r="123" spans="1:30" s="271" customFormat="1" ht="20.100000000000001" customHeight="1" x14ac:dyDescent="0.2">
      <c r="A123" s="421" t="s">
        <v>847</v>
      </c>
      <c r="B123" s="422">
        <v>10</v>
      </c>
      <c r="C123" s="422">
        <v>10</v>
      </c>
      <c r="D123" s="423">
        <v>100</v>
      </c>
      <c r="E123" s="422">
        <v>10</v>
      </c>
      <c r="F123" s="422">
        <v>10</v>
      </c>
      <c r="G123" s="423"/>
      <c r="H123" s="423">
        <v>22</v>
      </c>
      <c r="I123" s="423"/>
      <c r="J123" s="425">
        <f>$J$132*5/100</f>
        <v>150</v>
      </c>
      <c r="K123" s="423"/>
      <c r="L123" s="423"/>
      <c r="M123" s="423"/>
      <c r="N123" s="423"/>
      <c r="O123" s="423"/>
      <c r="P123" s="423"/>
      <c r="Q123" s="423"/>
      <c r="R123" s="423"/>
      <c r="S123" s="423"/>
      <c r="T123" s="423"/>
      <c r="U123" s="423"/>
      <c r="V123" s="423"/>
      <c r="W123" s="425"/>
      <c r="X123" s="425"/>
      <c r="Y123" s="425"/>
      <c r="Z123" s="425"/>
      <c r="AA123" s="425"/>
      <c r="AB123" s="425"/>
      <c r="AC123" s="425"/>
      <c r="AD123" s="426">
        <f>SUM(B123:AC123)+SUM($W$4:$W$8)</f>
        <v>317.55516666666665</v>
      </c>
    </row>
    <row r="124" spans="1:30" s="271" customFormat="1" ht="20.100000000000001" customHeight="1" x14ac:dyDescent="0.2">
      <c r="A124" s="421" t="s">
        <v>863</v>
      </c>
      <c r="B124" s="422">
        <v>10</v>
      </c>
      <c r="C124" s="422">
        <v>10</v>
      </c>
      <c r="D124" s="423"/>
      <c r="E124" s="422">
        <v>10</v>
      </c>
      <c r="F124" s="422">
        <v>10</v>
      </c>
      <c r="G124" s="423"/>
      <c r="H124" s="423">
        <v>23</v>
      </c>
      <c r="I124" s="423"/>
      <c r="J124" s="425">
        <f>$J$132*18/100</f>
        <v>540</v>
      </c>
      <c r="K124" s="423"/>
      <c r="L124" s="423"/>
      <c r="M124" s="423"/>
      <c r="N124" s="423"/>
      <c r="O124" s="423"/>
      <c r="P124" s="423"/>
      <c r="Q124" s="423"/>
      <c r="R124" s="423"/>
      <c r="S124" s="423"/>
      <c r="T124" s="423"/>
      <c r="U124" s="423"/>
      <c r="V124" s="423"/>
      <c r="W124" s="425"/>
      <c r="X124" s="425"/>
      <c r="Y124" s="425"/>
      <c r="Z124" s="425"/>
      <c r="AA124" s="425"/>
      <c r="AB124" s="425"/>
      <c r="AC124" s="425"/>
      <c r="AD124" s="426">
        <f>SUM(B124:AC124)+SUM($X$4:$X$8)</f>
        <v>608.55516666666665</v>
      </c>
    </row>
    <row r="125" spans="1:30" s="271" customFormat="1" ht="20.100000000000001" customHeight="1" x14ac:dyDescent="0.2">
      <c r="A125" s="421" t="s">
        <v>846</v>
      </c>
      <c r="B125" s="422">
        <v>10</v>
      </c>
      <c r="C125" s="422">
        <v>10</v>
      </c>
      <c r="D125" s="423"/>
      <c r="E125" s="422">
        <v>10</v>
      </c>
      <c r="F125" s="422">
        <v>10</v>
      </c>
      <c r="G125" s="423"/>
      <c r="H125" s="423">
        <v>24</v>
      </c>
      <c r="I125" s="423"/>
      <c r="J125" s="425">
        <f>$J$132*1/100</f>
        <v>30</v>
      </c>
      <c r="K125" s="423"/>
      <c r="L125" s="423"/>
      <c r="M125" s="423"/>
      <c r="N125" s="423"/>
      <c r="O125" s="423"/>
      <c r="P125" s="423"/>
      <c r="Q125" s="423"/>
      <c r="R125" s="423"/>
      <c r="S125" s="423"/>
      <c r="T125" s="423"/>
      <c r="U125" s="423"/>
      <c r="V125" s="423"/>
      <c r="W125" s="425"/>
      <c r="X125" s="425"/>
      <c r="Y125" s="425"/>
      <c r="Z125" s="425"/>
      <c r="AA125" s="425"/>
      <c r="AB125" s="425"/>
      <c r="AC125" s="425"/>
      <c r="AD125" s="426">
        <f>SUM(B125:AC125)+SUM($Y$4:$Y$8)</f>
        <v>99.555166666666665</v>
      </c>
    </row>
    <row r="126" spans="1:30" s="271" customFormat="1" ht="20.100000000000001" customHeight="1" x14ac:dyDescent="0.2">
      <c r="A126" s="421" t="s">
        <v>861</v>
      </c>
      <c r="B126" s="422">
        <v>10</v>
      </c>
      <c r="C126" s="422">
        <v>10</v>
      </c>
      <c r="D126" s="423"/>
      <c r="E126" s="422">
        <v>10</v>
      </c>
      <c r="F126" s="422">
        <v>10</v>
      </c>
      <c r="G126" s="423"/>
      <c r="H126" s="423">
        <v>25</v>
      </c>
      <c r="I126" s="423"/>
      <c r="J126" s="425">
        <f>$J$132*1/100</f>
        <v>30</v>
      </c>
      <c r="K126" s="423"/>
      <c r="L126" s="423"/>
      <c r="M126" s="423"/>
      <c r="N126" s="423"/>
      <c r="O126" s="423"/>
      <c r="P126" s="423"/>
      <c r="Q126" s="423"/>
      <c r="R126" s="423"/>
      <c r="S126" s="423"/>
      <c r="T126" s="423"/>
      <c r="U126" s="423"/>
      <c r="V126" s="423"/>
      <c r="W126" s="425"/>
      <c r="X126" s="425"/>
      <c r="Y126" s="425"/>
      <c r="Z126" s="425"/>
      <c r="AA126" s="425"/>
      <c r="AB126" s="425"/>
      <c r="AC126" s="425"/>
      <c r="AD126" s="426">
        <f>SUM(B126:AC126)+SUM($Z$4:$Z$8)</f>
        <v>100.55516666666666</v>
      </c>
    </row>
    <row r="127" spans="1:30" s="271" customFormat="1" ht="20.100000000000001" customHeight="1" x14ac:dyDescent="0.2">
      <c r="A127" s="421" t="s">
        <v>872</v>
      </c>
      <c r="B127" s="422">
        <v>10</v>
      </c>
      <c r="C127" s="422">
        <v>10</v>
      </c>
      <c r="D127" s="423"/>
      <c r="E127" s="422">
        <v>10</v>
      </c>
      <c r="F127" s="422">
        <v>10</v>
      </c>
      <c r="G127" s="423"/>
      <c r="H127" s="423">
        <v>26</v>
      </c>
      <c r="I127" s="423"/>
      <c r="J127" s="425">
        <f>$J$132*1/100</f>
        <v>30</v>
      </c>
      <c r="K127" s="423"/>
      <c r="L127" s="423"/>
      <c r="M127" s="423"/>
      <c r="N127" s="423"/>
      <c r="O127" s="423"/>
      <c r="P127" s="423"/>
      <c r="Q127" s="423"/>
      <c r="R127" s="423"/>
      <c r="S127" s="423"/>
      <c r="T127" s="423"/>
      <c r="U127" s="423"/>
      <c r="V127" s="423"/>
      <c r="W127" s="425"/>
      <c r="X127" s="425"/>
      <c r="Y127" s="425"/>
      <c r="Z127" s="425"/>
      <c r="AA127" s="425"/>
      <c r="AB127" s="425"/>
      <c r="AC127" s="425"/>
      <c r="AD127" s="426">
        <f>SUM(B127:AC127)+SUM($AA$4:$AA$8)</f>
        <v>101.55516666666666</v>
      </c>
    </row>
    <row r="128" spans="1:30" s="271" customFormat="1" ht="20.100000000000001" customHeight="1" x14ac:dyDescent="0.2">
      <c r="A128" s="421" t="s">
        <v>845</v>
      </c>
      <c r="B128" s="422">
        <v>10</v>
      </c>
      <c r="C128" s="422">
        <v>10</v>
      </c>
      <c r="D128" s="423"/>
      <c r="E128" s="422">
        <v>10</v>
      </c>
      <c r="F128" s="422">
        <v>10</v>
      </c>
      <c r="G128" s="423"/>
      <c r="H128" s="423">
        <v>27</v>
      </c>
      <c r="I128" s="423"/>
      <c r="J128" s="425">
        <f>$J$132*0.05/100</f>
        <v>1.5</v>
      </c>
      <c r="K128" s="423"/>
      <c r="L128" s="423"/>
      <c r="M128" s="423"/>
      <c r="N128" s="423"/>
      <c r="O128" s="423"/>
      <c r="P128" s="423"/>
      <c r="Q128" s="423"/>
      <c r="R128" s="423"/>
      <c r="S128" s="423"/>
      <c r="T128" s="423"/>
      <c r="U128" s="423"/>
      <c r="V128" s="423"/>
      <c r="W128" s="425"/>
      <c r="X128" s="425"/>
      <c r="Y128" s="425"/>
      <c r="Z128" s="425"/>
      <c r="AA128" s="425"/>
      <c r="AB128" s="425"/>
      <c r="AC128" s="425"/>
      <c r="AD128" s="426">
        <f>SUM(B128:AC128)+SUM($AB$4:$AB$8)</f>
        <v>74.055166666666665</v>
      </c>
    </row>
    <row r="129" spans="1:30" s="271" customFormat="1" ht="20.100000000000001" customHeight="1" x14ac:dyDescent="0.2">
      <c r="A129" s="421" t="s">
        <v>816</v>
      </c>
      <c r="B129" s="422">
        <v>10</v>
      </c>
      <c r="C129" s="422">
        <v>10</v>
      </c>
      <c r="D129" s="423"/>
      <c r="E129" s="422">
        <v>10</v>
      </c>
      <c r="F129" s="422">
        <v>10</v>
      </c>
      <c r="G129" s="423"/>
      <c r="H129" s="423">
        <v>28</v>
      </c>
      <c r="I129" s="423"/>
      <c r="J129" s="425">
        <f>$J$132*0.05/100</f>
        <v>1.5</v>
      </c>
      <c r="K129" s="423"/>
      <c r="L129" s="423"/>
      <c r="M129" s="423"/>
      <c r="N129" s="423"/>
      <c r="O129" s="423"/>
      <c r="P129" s="423"/>
      <c r="Q129" s="423"/>
      <c r="R129" s="423"/>
      <c r="S129" s="423"/>
      <c r="T129" s="423"/>
      <c r="U129" s="423"/>
      <c r="V129" s="423"/>
      <c r="W129" s="425"/>
      <c r="X129" s="425"/>
      <c r="Y129" s="425"/>
      <c r="Z129" s="425"/>
      <c r="AA129" s="425"/>
      <c r="AB129" s="425"/>
      <c r="AC129" s="425"/>
      <c r="AD129" s="426">
        <f>SUM(B129:AC129)+SUM($AC$4:$AC$8)</f>
        <v>75.055166666666665</v>
      </c>
    </row>
    <row r="130" spans="1:30" s="271" customFormat="1" ht="20.100000000000001" customHeight="1" x14ac:dyDescent="0.2">
      <c r="A130" s="421"/>
      <c r="B130" s="422"/>
      <c r="C130" s="423"/>
      <c r="D130" s="423"/>
      <c r="E130" s="423"/>
      <c r="F130" s="423"/>
      <c r="G130" s="423"/>
      <c r="H130" s="423"/>
      <c r="I130" s="423"/>
      <c r="J130" s="425"/>
      <c r="K130" s="423"/>
      <c r="L130" s="423"/>
      <c r="M130" s="423"/>
      <c r="N130" s="423"/>
      <c r="O130" s="423"/>
      <c r="P130" s="423"/>
      <c r="Q130" s="423"/>
      <c r="R130" s="423"/>
      <c r="S130" s="423"/>
      <c r="T130" s="423"/>
      <c r="U130" s="423"/>
      <c r="V130" s="423"/>
      <c r="W130" s="425"/>
      <c r="X130" s="425"/>
      <c r="Y130" s="425"/>
      <c r="Z130" s="425"/>
      <c r="AA130" s="425"/>
      <c r="AB130" s="425"/>
      <c r="AC130" s="425"/>
      <c r="AD130" s="426"/>
    </row>
    <row r="131" spans="1:30" s="271" customFormat="1" ht="20.100000000000001" customHeight="1" x14ac:dyDescent="0.2">
      <c r="A131" s="421"/>
      <c r="B131" s="422"/>
      <c r="C131" s="423"/>
      <c r="D131" s="423"/>
      <c r="E131" s="423"/>
      <c r="F131" s="423"/>
      <c r="G131" s="423"/>
      <c r="H131" s="423"/>
      <c r="I131" s="423"/>
      <c r="J131" s="423"/>
      <c r="K131" s="423"/>
      <c r="L131" s="423"/>
      <c r="M131" s="423"/>
      <c r="N131" s="423"/>
      <c r="O131" s="423"/>
      <c r="P131" s="423"/>
      <c r="Q131" s="423"/>
      <c r="R131" s="423"/>
      <c r="S131" s="423"/>
      <c r="T131" s="423"/>
      <c r="U131" s="423"/>
      <c r="V131" s="423"/>
      <c r="W131" s="425"/>
      <c r="X131" s="425"/>
      <c r="Y131" s="425"/>
      <c r="Z131" s="425"/>
      <c r="AA131" s="425"/>
      <c r="AB131" s="425"/>
      <c r="AC131" s="425"/>
      <c r="AD131" s="426"/>
    </row>
    <row r="132" spans="1:30" s="271" customFormat="1" ht="20.100000000000001" customHeight="1" x14ac:dyDescent="0.2">
      <c r="A132" s="421" t="s">
        <v>83</v>
      </c>
      <c r="B132" s="427">
        <f t="shared" ref="B132:I132" si="22">SUM(B102:B131)</f>
        <v>290</v>
      </c>
      <c r="C132" s="423">
        <f t="shared" si="22"/>
        <v>280</v>
      </c>
      <c r="D132" s="423">
        <f t="shared" si="22"/>
        <v>300</v>
      </c>
      <c r="E132" s="423">
        <f t="shared" si="22"/>
        <v>280</v>
      </c>
      <c r="F132" s="423">
        <f t="shared" si="22"/>
        <v>280</v>
      </c>
      <c r="G132" s="423">
        <f t="shared" si="22"/>
        <v>50</v>
      </c>
      <c r="H132" s="423">
        <f t="shared" si="22"/>
        <v>406</v>
      </c>
      <c r="I132" s="423">
        <f t="shared" si="22"/>
        <v>100</v>
      </c>
      <c r="J132" s="423">
        <v>3000</v>
      </c>
      <c r="K132" s="423"/>
      <c r="L132" s="423"/>
      <c r="M132" s="423"/>
      <c r="N132" s="423"/>
      <c r="O132" s="423"/>
      <c r="P132" s="423"/>
      <c r="Q132" s="423"/>
      <c r="R132" s="423"/>
      <c r="S132" s="423"/>
      <c r="T132" s="423"/>
      <c r="U132" s="423"/>
      <c r="V132" s="423"/>
      <c r="W132" s="423"/>
      <c r="X132" s="423"/>
      <c r="Y132" s="425"/>
      <c r="Z132" s="425"/>
      <c r="AA132" s="425"/>
      <c r="AB132" s="425"/>
      <c r="AC132" s="425"/>
      <c r="AD132" s="450">
        <f>SUM(AD102:AD131)</f>
        <v>5147.0998333333328</v>
      </c>
    </row>
    <row r="133" spans="1:30" s="271" customFormat="1" ht="16.5" thickBot="1" x14ac:dyDescent="0.3">
      <c r="A133" s="413"/>
      <c r="B133" s="414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5"/>
      <c r="P133" s="415"/>
      <c r="Q133" s="415"/>
      <c r="R133" s="415"/>
      <c r="S133" s="415"/>
      <c r="T133" s="415"/>
      <c r="U133" s="415"/>
      <c r="V133" s="415"/>
      <c r="W133" s="415"/>
      <c r="X133" s="415"/>
      <c r="Y133" s="415"/>
      <c r="Z133" s="415"/>
      <c r="AA133" s="415"/>
      <c r="AB133" s="415"/>
      <c r="AC133" s="415"/>
      <c r="AD133" s="416"/>
    </row>
    <row r="134" spans="1:30" s="271" customFormat="1" x14ac:dyDescent="0.2">
      <c r="A134" s="282"/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82"/>
      <c r="AB134" s="282"/>
      <c r="AC134" s="282"/>
      <c r="AD134" s="282"/>
    </row>
    <row r="135" spans="1:30" s="271" customFormat="1" x14ac:dyDescent="0.2">
      <c r="A135" s="282"/>
      <c r="B135" s="282"/>
      <c r="C135" s="282"/>
      <c r="D135" s="282"/>
      <c r="E135" s="282"/>
      <c r="F135" s="282"/>
      <c r="G135" s="282"/>
      <c r="H135" s="282"/>
      <c r="I135" s="282"/>
      <c r="J135" s="282"/>
      <c r="K135" s="282"/>
      <c r="L135" s="282"/>
      <c r="M135" s="282"/>
      <c r="N135" s="282"/>
      <c r="O135" s="282"/>
      <c r="P135" s="282"/>
      <c r="Q135" s="282"/>
      <c r="R135" s="282"/>
      <c r="S135" s="282"/>
      <c r="T135" s="282"/>
      <c r="U135" s="282"/>
      <c r="V135" s="282"/>
      <c r="W135" s="282"/>
      <c r="X135" s="282"/>
      <c r="Y135" s="282"/>
      <c r="Z135" s="282"/>
      <c r="AA135" s="282"/>
      <c r="AB135" s="282"/>
      <c r="AC135" s="282"/>
      <c r="AD135" s="282"/>
    </row>
    <row r="136" spans="1:30" s="283" customFormat="1" x14ac:dyDescent="0.2">
      <c r="A136" s="282"/>
      <c r="B136" s="282"/>
      <c r="C136" s="282"/>
      <c r="D136" s="282"/>
      <c r="E136" s="282"/>
      <c r="F136" s="282"/>
      <c r="G136" s="282"/>
      <c r="H136" s="282"/>
      <c r="I136" s="282"/>
      <c r="J136" s="282"/>
      <c r="K136" s="282"/>
      <c r="L136" s="282"/>
      <c r="M136" s="282"/>
      <c r="N136" s="282"/>
      <c r="O136" s="282"/>
      <c r="P136" s="282"/>
      <c r="Q136" s="282"/>
      <c r="R136" s="282"/>
      <c r="S136" s="282"/>
      <c r="T136" s="282"/>
      <c r="U136" s="282"/>
      <c r="V136" s="282"/>
      <c r="W136" s="282"/>
      <c r="X136" s="282"/>
      <c r="Y136" s="282"/>
      <c r="Z136" s="282"/>
      <c r="AA136" s="282"/>
      <c r="AB136" s="282"/>
      <c r="AC136" s="282"/>
      <c r="AD136" s="282"/>
    </row>
    <row r="137" spans="1:30" s="283" customFormat="1" x14ac:dyDescent="0.2">
      <c r="A137" s="282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2"/>
      <c r="P137" s="282"/>
      <c r="Q137" s="282"/>
      <c r="R137" s="282"/>
      <c r="S137" s="282"/>
      <c r="T137" s="282"/>
      <c r="U137" s="282"/>
      <c r="V137" s="282"/>
      <c r="W137" s="282"/>
      <c r="X137" s="282"/>
      <c r="Y137" s="282"/>
      <c r="Z137" s="282"/>
      <c r="AA137" s="282"/>
      <c r="AB137" s="282"/>
      <c r="AC137" s="282"/>
      <c r="AD137" s="282"/>
    </row>
    <row r="138" spans="1:30" s="283" customFormat="1" x14ac:dyDescent="0.2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2"/>
      <c r="P138" s="282"/>
      <c r="Q138" s="282"/>
      <c r="R138" s="282"/>
      <c r="S138" s="282"/>
      <c r="T138" s="282"/>
      <c r="U138" s="282"/>
      <c r="V138" s="282"/>
      <c r="W138" s="282"/>
      <c r="X138" s="282"/>
      <c r="Y138" s="282"/>
      <c r="Z138" s="282"/>
      <c r="AA138" s="282"/>
      <c r="AB138" s="282"/>
      <c r="AC138" s="282"/>
      <c r="AD138" s="282"/>
    </row>
    <row r="139" spans="1:30" s="283" customFormat="1" x14ac:dyDescent="0.2">
      <c r="A139" s="282"/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82"/>
      <c r="AB139" s="282"/>
      <c r="AC139" s="282"/>
      <c r="AD139" s="282"/>
    </row>
    <row r="140" spans="1:30" s="283" customFormat="1" x14ac:dyDescent="0.2">
      <c r="A140" s="282"/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82"/>
      <c r="AB140" s="282"/>
      <c r="AC140" s="282"/>
      <c r="AD140" s="282"/>
    </row>
    <row r="141" spans="1:30" s="283" customFormat="1" x14ac:dyDescent="0.2">
      <c r="A141" s="282"/>
      <c r="B141" s="282"/>
      <c r="C141" s="282"/>
      <c r="D141" s="282"/>
      <c r="E141" s="282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82"/>
      <c r="Q141" s="282"/>
      <c r="R141" s="282"/>
      <c r="S141" s="282"/>
      <c r="T141" s="282"/>
      <c r="U141" s="282"/>
      <c r="V141" s="282"/>
      <c r="W141" s="282"/>
      <c r="X141" s="282"/>
      <c r="Y141" s="282"/>
      <c r="Z141" s="282"/>
      <c r="AA141" s="282"/>
      <c r="AB141" s="282"/>
      <c r="AC141" s="282"/>
      <c r="AD141" s="282"/>
    </row>
    <row r="142" spans="1:30" s="283" customFormat="1" x14ac:dyDescent="0.2">
      <c r="A142" s="282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2"/>
      <c r="P142" s="282"/>
      <c r="Q142" s="282"/>
      <c r="R142" s="282"/>
      <c r="S142" s="282"/>
      <c r="T142" s="282"/>
      <c r="U142" s="282"/>
      <c r="V142" s="282"/>
      <c r="W142" s="282"/>
      <c r="X142" s="282"/>
      <c r="Y142" s="282"/>
      <c r="Z142" s="282"/>
      <c r="AA142" s="282"/>
      <c r="AB142" s="282"/>
      <c r="AC142" s="282"/>
      <c r="AD142" s="282"/>
    </row>
    <row r="143" spans="1:30" s="283" customFormat="1" x14ac:dyDescent="0.2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2"/>
      <c r="P143" s="282"/>
      <c r="Q143" s="282"/>
      <c r="R143" s="282"/>
      <c r="S143" s="282"/>
      <c r="T143" s="282"/>
      <c r="U143" s="282"/>
      <c r="V143" s="282"/>
      <c r="W143" s="282"/>
      <c r="X143" s="282"/>
      <c r="Y143" s="282"/>
      <c r="Z143" s="282"/>
      <c r="AA143" s="282"/>
      <c r="AB143" s="282"/>
      <c r="AC143" s="282"/>
      <c r="AD143" s="282"/>
    </row>
    <row r="144" spans="1:30" s="283" customFormat="1" x14ac:dyDescent="0.2">
      <c r="A144" s="282"/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82"/>
      <c r="AB144" s="282"/>
      <c r="AC144" s="282"/>
      <c r="AD144" s="282"/>
    </row>
    <row r="145" spans="1:30" s="283" customFormat="1" x14ac:dyDescent="0.2">
      <c r="A145" s="282"/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476" t="s">
        <v>905</v>
      </c>
      <c r="Q145" s="476"/>
      <c r="R145" s="476"/>
      <c r="S145" s="477">
        <v>6.42</v>
      </c>
      <c r="T145" s="477"/>
      <c r="U145" s="477"/>
      <c r="V145" s="282"/>
      <c r="W145" s="282"/>
      <c r="X145" s="282"/>
      <c r="Y145" s="282"/>
      <c r="Z145" s="282"/>
      <c r="AA145" s="282"/>
      <c r="AB145" s="282"/>
      <c r="AC145" s="282"/>
      <c r="AD145" s="282"/>
    </row>
    <row r="146" spans="1:30" s="283" customFormat="1" x14ac:dyDescent="0.2">
      <c r="A146" s="282"/>
      <c r="B146" s="282"/>
      <c r="C146" s="282"/>
      <c r="D146" s="282"/>
      <c r="E146" s="282"/>
      <c r="F146" s="282"/>
      <c r="G146" s="282"/>
      <c r="H146" s="282"/>
      <c r="I146" s="282"/>
      <c r="J146" s="282"/>
      <c r="K146" s="282"/>
      <c r="L146" s="282"/>
      <c r="M146" s="282"/>
      <c r="N146" s="282"/>
      <c r="O146" s="282"/>
      <c r="P146" s="476" t="s">
        <v>906</v>
      </c>
      <c r="Q146" s="476"/>
      <c r="R146" s="476"/>
      <c r="S146" s="477">
        <v>3.49</v>
      </c>
      <c r="T146" s="477"/>
      <c r="U146" s="477"/>
      <c r="V146" s="282"/>
      <c r="W146" s="282"/>
      <c r="X146" s="282"/>
      <c r="Y146" s="282"/>
      <c r="Z146" s="282"/>
      <c r="AA146" s="282"/>
      <c r="AB146" s="282"/>
      <c r="AC146" s="282"/>
      <c r="AD146" s="282"/>
    </row>
    <row r="147" spans="1:30" s="283" customFormat="1" x14ac:dyDescent="0.2">
      <c r="A147" s="282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2"/>
      <c r="P147" s="476" t="s">
        <v>907</v>
      </c>
      <c r="Q147" s="476"/>
      <c r="R147" s="476"/>
      <c r="S147" s="477">
        <v>16.52</v>
      </c>
      <c r="T147" s="477"/>
      <c r="U147" s="477"/>
      <c r="V147" s="282"/>
      <c r="W147" s="282"/>
      <c r="X147" s="282"/>
      <c r="Y147" s="282"/>
      <c r="Z147" s="282"/>
      <c r="AA147" s="282"/>
      <c r="AB147" s="282"/>
      <c r="AC147" s="282"/>
      <c r="AD147" s="282"/>
    </row>
    <row r="148" spans="1:30" s="283" customForma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2"/>
      <c r="P148" s="476" t="s">
        <v>908</v>
      </c>
      <c r="Q148" s="476"/>
      <c r="R148" s="476"/>
      <c r="S148" s="477">
        <v>5.97</v>
      </c>
      <c r="T148" s="477"/>
      <c r="U148" s="477"/>
      <c r="V148" s="282"/>
      <c r="W148" s="282"/>
      <c r="X148" s="282"/>
      <c r="Y148" s="282"/>
      <c r="Z148" s="282"/>
      <c r="AA148" s="282"/>
      <c r="AB148" s="282"/>
      <c r="AC148" s="282"/>
      <c r="AD148" s="282"/>
    </row>
    <row r="149" spans="1:30" x14ac:dyDescent="0.2">
      <c r="P149" s="476" t="s">
        <v>909</v>
      </c>
      <c r="Q149" s="476"/>
      <c r="R149" s="476"/>
      <c r="S149" s="477">
        <v>16.52</v>
      </c>
      <c r="T149" s="477"/>
      <c r="U149" s="477"/>
    </row>
    <row r="150" spans="1:30" x14ac:dyDescent="0.2">
      <c r="P150" s="476" t="s">
        <v>910</v>
      </c>
      <c r="Q150" s="476"/>
      <c r="R150" s="476"/>
      <c r="S150" s="477">
        <v>4.33</v>
      </c>
      <c r="T150" s="477"/>
      <c r="U150" s="477"/>
    </row>
    <row r="65536" spans="11:11" x14ac:dyDescent="0.2">
      <c r="K65536" s="284">
        <f>SUM(K97,K50)</f>
        <v>37.943967257315236</v>
      </c>
    </row>
  </sheetData>
  <mergeCells count="12">
    <mergeCell ref="P145:R145"/>
    <mergeCell ref="S145:U145"/>
    <mergeCell ref="P146:R146"/>
    <mergeCell ref="S146:U146"/>
    <mergeCell ref="P147:R147"/>
    <mergeCell ref="S147:U147"/>
    <mergeCell ref="P148:R148"/>
    <mergeCell ref="S148:U148"/>
    <mergeCell ref="P149:R149"/>
    <mergeCell ref="S149:U149"/>
    <mergeCell ref="P150:R150"/>
    <mergeCell ref="S150:U150"/>
  </mergeCells>
  <pageMargins left="0" right="0" top="0" bottom="0" header="0" footer="0"/>
  <pageSetup paperSize="9" scale="40" orientation="landscape" horizontalDpi="300" verticalDpi="300" r:id="rId1"/>
  <headerFooter alignWithMargins="0"/>
  <rowBreaks count="1" manualBreakCount="1">
    <brk id="63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workbookViewId="0">
      <selection activeCell="B4" sqref="B4"/>
    </sheetView>
  </sheetViews>
  <sheetFormatPr defaultRowHeight="12.75" x14ac:dyDescent="0.2"/>
  <cols>
    <col min="1" max="1" width="20" customWidth="1"/>
    <col min="2" max="2" width="25.85546875" customWidth="1"/>
    <col min="3" max="3" width="23.42578125" customWidth="1"/>
    <col min="4" max="4" width="17" customWidth="1"/>
    <col min="5" max="5" width="16.140625" customWidth="1"/>
    <col min="6" max="6" width="15.140625" customWidth="1"/>
    <col min="7" max="7" width="18.140625" customWidth="1"/>
    <col min="8" max="8" width="15.85546875" customWidth="1"/>
    <col min="9" max="9" width="15.7109375" customWidth="1"/>
    <col min="10" max="10" width="17.5703125" customWidth="1"/>
    <col min="11" max="11" width="16" customWidth="1"/>
    <col min="12" max="12" width="17" customWidth="1"/>
    <col min="13" max="13" width="16.140625" customWidth="1"/>
    <col min="14" max="14" width="14" customWidth="1"/>
    <col min="15" max="15" width="15.5703125" customWidth="1"/>
    <col min="16" max="16" width="14.28515625" customWidth="1"/>
  </cols>
  <sheetData>
    <row r="1" spans="2:18" ht="18" x14ac:dyDescent="0.25">
      <c r="B1" s="481" t="s">
        <v>795</v>
      </c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3"/>
      <c r="O1" s="322"/>
      <c r="P1" s="322"/>
      <c r="Q1" s="322"/>
    </row>
    <row r="2" spans="2:18" ht="18.75" thickBot="1" x14ac:dyDescent="0.3">
      <c r="B2" s="479" t="s">
        <v>797</v>
      </c>
      <c r="C2" s="480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323"/>
    </row>
    <row r="3" spans="2:18" ht="15" x14ac:dyDescent="0.2">
      <c r="B3" s="310" t="s">
        <v>419</v>
      </c>
      <c r="C3" s="311" t="s">
        <v>10</v>
      </c>
      <c r="D3" s="311" t="s">
        <v>11</v>
      </c>
      <c r="E3" s="311" t="s">
        <v>12</v>
      </c>
      <c r="F3" s="311" t="s">
        <v>13</v>
      </c>
      <c r="G3" s="311" t="s">
        <v>14</v>
      </c>
      <c r="H3" s="311" t="s">
        <v>51</v>
      </c>
      <c r="I3" s="311" t="s">
        <v>16</v>
      </c>
      <c r="J3" s="311" t="s">
        <v>17</v>
      </c>
      <c r="K3" s="311" t="s">
        <v>18</v>
      </c>
      <c r="L3" s="311" t="s">
        <v>19</v>
      </c>
      <c r="M3" s="311" t="s">
        <v>20</v>
      </c>
      <c r="N3" s="311" t="s">
        <v>21</v>
      </c>
      <c r="O3" s="309"/>
      <c r="P3" s="309"/>
      <c r="Q3" s="309"/>
      <c r="R3" s="122"/>
    </row>
    <row r="4" spans="2:18" ht="15" x14ac:dyDescent="0.2">
      <c r="B4" s="312" t="s">
        <v>798</v>
      </c>
      <c r="C4" s="308"/>
      <c r="D4" s="281"/>
      <c r="E4" s="281"/>
      <c r="F4" s="281"/>
      <c r="G4" s="281"/>
      <c r="H4" s="281"/>
      <c r="I4" s="281"/>
      <c r="J4" s="270"/>
      <c r="K4" s="270"/>
      <c r="L4" s="270"/>
      <c r="M4" s="270"/>
      <c r="N4" s="320"/>
      <c r="O4" s="306"/>
      <c r="P4" s="306"/>
      <c r="Q4" s="306"/>
      <c r="R4" s="122"/>
    </row>
    <row r="5" spans="2:18" ht="15" x14ac:dyDescent="0.2">
      <c r="B5" s="312" t="s">
        <v>425</v>
      </c>
      <c r="C5" s="308"/>
      <c r="D5" s="281"/>
      <c r="E5" s="281"/>
      <c r="F5" s="281"/>
      <c r="G5" s="281"/>
      <c r="H5" s="281"/>
      <c r="I5" s="281"/>
      <c r="J5" s="270"/>
      <c r="K5" s="270"/>
      <c r="L5" s="270"/>
      <c r="M5" s="270"/>
      <c r="N5" s="320"/>
      <c r="O5" s="306"/>
      <c r="P5" s="306"/>
      <c r="Q5" s="306"/>
      <c r="R5" s="122"/>
    </row>
    <row r="6" spans="2:18" ht="15" x14ac:dyDescent="0.2">
      <c r="B6" s="312" t="s">
        <v>426</v>
      </c>
      <c r="C6" s="308"/>
      <c r="D6" s="281"/>
      <c r="E6" s="281"/>
      <c r="F6" s="281"/>
      <c r="G6" s="281"/>
      <c r="H6" s="281"/>
      <c r="I6" s="281"/>
      <c r="J6" s="270"/>
      <c r="K6" s="270"/>
      <c r="L6" s="270"/>
      <c r="M6" s="270"/>
      <c r="N6" s="320"/>
      <c r="O6" s="306"/>
      <c r="P6" s="306"/>
      <c r="Q6" s="306"/>
      <c r="R6" s="122"/>
    </row>
    <row r="7" spans="2:18" ht="15" x14ac:dyDescent="0.2">
      <c r="B7" s="312" t="s">
        <v>439</v>
      </c>
      <c r="C7" s="308"/>
      <c r="D7" s="281"/>
      <c r="E7" s="281"/>
      <c r="F7" s="281"/>
      <c r="G7" s="281"/>
      <c r="H7" s="281"/>
      <c r="I7" s="281"/>
      <c r="J7" s="270"/>
      <c r="K7" s="270"/>
      <c r="L7" s="270"/>
      <c r="M7" s="270"/>
      <c r="N7" s="320"/>
      <c r="O7" s="306"/>
      <c r="P7" s="306"/>
      <c r="Q7" s="306"/>
      <c r="R7" s="122"/>
    </row>
    <row r="8" spans="2:18" ht="15" x14ac:dyDescent="0.2">
      <c r="B8" s="312" t="s">
        <v>794</v>
      </c>
      <c r="C8" s="308"/>
      <c r="D8" s="281"/>
      <c r="E8" s="281"/>
      <c r="F8" s="281"/>
      <c r="G8" s="281"/>
      <c r="H8" s="281"/>
      <c r="I8" s="281"/>
      <c r="J8" s="270"/>
      <c r="K8" s="270"/>
      <c r="L8" s="270"/>
      <c r="M8" s="270"/>
      <c r="N8" s="320"/>
      <c r="O8" s="306"/>
      <c r="P8" s="306"/>
      <c r="Q8" s="306"/>
      <c r="R8" s="122"/>
    </row>
    <row r="9" spans="2:18" ht="15" x14ac:dyDescent="0.2">
      <c r="B9" s="312" t="s">
        <v>788</v>
      </c>
      <c r="C9" s="308"/>
      <c r="D9" s="281"/>
      <c r="E9" s="281"/>
      <c r="F9" s="281"/>
      <c r="G9" s="281"/>
      <c r="H9" s="281"/>
      <c r="I9" s="281"/>
      <c r="J9" s="270"/>
      <c r="K9" s="270"/>
      <c r="L9" s="270"/>
      <c r="M9" s="270"/>
      <c r="N9" s="320"/>
      <c r="O9" s="306"/>
      <c r="P9" s="306"/>
      <c r="Q9" s="306"/>
      <c r="R9" s="122"/>
    </row>
    <row r="10" spans="2:18" ht="15" x14ac:dyDescent="0.2">
      <c r="B10" s="312" t="s">
        <v>423</v>
      </c>
      <c r="C10" s="308"/>
      <c r="D10" s="281"/>
      <c r="E10" s="281"/>
      <c r="F10" s="281"/>
      <c r="G10" s="281"/>
      <c r="H10" s="281"/>
      <c r="I10" s="281"/>
      <c r="J10" s="270"/>
      <c r="K10" s="270"/>
      <c r="L10" s="270"/>
      <c r="M10" s="270"/>
      <c r="N10" s="320"/>
      <c r="O10" s="306"/>
      <c r="P10" s="306"/>
      <c r="Q10" s="306"/>
      <c r="R10" s="122"/>
    </row>
    <row r="11" spans="2:18" ht="15" x14ac:dyDescent="0.2">
      <c r="B11" s="312" t="s">
        <v>428</v>
      </c>
      <c r="C11" s="308"/>
      <c r="D11" s="281"/>
      <c r="E11" s="281"/>
      <c r="F11" s="281"/>
      <c r="G11" s="281"/>
      <c r="H11" s="281"/>
      <c r="I11" s="281"/>
      <c r="J11" s="270"/>
      <c r="K11" s="270"/>
      <c r="L11" s="270"/>
      <c r="M11" s="270"/>
      <c r="N11" s="320"/>
      <c r="O11" s="306"/>
      <c r="P11" s="306"/>
      <c r="Q11" s="306"/>
      <c r="R11" s="122"/>
    </row>
    <row r="12" spans="2:18" ht="15" x14ac:dyDescent="0.2">
      <c r="B12" s="312" t="s">
        <v>424</v>
      </c>
      <c r="C12" s="308"/>
      <c r="D12" s="281"/>
      <c r="E12" s="281"/>
      <c r="F12" s="281"/>
      <c r="G12" s="281"/>
      <c r="H12" s="281"/>
      <c r="I12" s="281"/>
      <c r="J12" s="270"/>
      <c r="K12" s="270"/>
      <c r="L12" s="270"/>
      <c r="M12" s="270"/>
      <c r="N12" s="320"/>
      <c r="O12" s="306"/>
      <c r="P12" s="306"/>
      <c r="Q12" s="306"/>
      <c r="R12" s="122"/>
    </row>
    <row r="13" spans="2:18" ht="15" x14ac:dyDescent="0.2">
      <c r="B13" s="312" t="s">
        <v>789</v>
      </c>
      <c r="C13" s="308"/>
      <c r="D13" s="281"/>
      <c r="E13" s="281"/>
      <c r="F13" s="281"/>
      <c r="G13" s="281"/>
      <c r="H13" s="281"/>
      <c r="I13" s="281"/>
      <c r="J13" s="270"/>
      <c r="K13" s="270"/>
      <c r="L13" s="270"/>
      <c r="M13" s="270"/>
      <c r="N13" s="320"/>
      <c r="O13" s="306"/>
      <c r="P13" s="306"/>
      <c r="Q13" s="306"/>
      <c r="R13" s="122"/>
    </row>
    <row r="14" spans="2:18" ht="15" x14ac:dyDescent="0.2">
      <c r="B14" s="312" t="s">
        <v>383</v>
      </c>
      <c r="C14" s="308"/>
      <c r="D14" s="281"/>
      <c r="E14" s="281"/>
      <c r="F14" s="281"/>
      <c r="G14" s="281"/>
      <c r="H14" s="281"/>
      <c r="I14" s="281"/>
      <c r="J14" s="270"/>
      <c r="K14" s="270"/>
      <c r="L14" s="270"/>
      <c r="M14" s="270"/>
      <c r="N14" s="320"/>
      <c r="O14" s="306"/>
      <c r="P14" s="306"/>
      <c r="Q14" s="306"/>
      <c r="R14" s="122"/>
    </row>
    <row r="15" spans="2:18" ht="15" x14ac:dyDescent="0.2">
      <c r="B15" s="359" t="s">
        <v>429</v>
      </c>
      <c r="C15" s="308"/>
      <c r="D15" s="281"/>
      <c r="E15" s="281"/>
      <c r="F15" s="281"/>
      <c r="G15" s="281"/>
      <c r="H15" s="281"/>
      <c r="I15" s="281"/>
      <c r="J15" s="270"/>
      <c r="K15" s="270"/>
      <c r="L15" s="270"/>
      <c r="M15" s="270"/>
      <c r="N15" s="320"/>
      <c r="O15" s="306"/>
      <c r="P15" s="306"/>
      <c r="Q15" s="306"/>
      <c r="R15" s="122"/>
    </row>
    <row r="16" spans="2:18" ht="15" x14ac:dyDescent="0.2">
      <c r="B16" s="312" t="s">
        <v>430</v>
      </c>
      <c r="C16" s="308"/>
      <c r="D16" s="281"/>
      <c r="E16" s="281"/>
      <c r="F16" s="281"/>
      <c r="G16" s="281"/>
      <c r="H16" s="281"/>
      <c r="I16" s="281"/>
      <c r="J16" s="270"/>
      <c r="K16" s="270"/>
      <c r="L16" s="270"/>
      <c r="M16" s="270"/>
      <c r="N16" s="320"/>
      <c r="O16" s="306"/>
      <c r="P16" s="306"/>
      <c r="Q16" s="306"/>
      <c r="R16" s="122"/>
    </row>
    <row r="17" spans="2:18" ht="15" x14ac:dyDescent="0.2">
      <c r="B17" s="312" t="s">
        <v>386</v>
      </c>
      <c r="C17" s="308"/>
      <c r="D17" s="281"/>
      <c r="E17" s="281"/>
      <c r="F17" s="281"/>
      <c r="G17" s="281"/>
      <c r="H17" s="281"/>
      <c r="I17" s="281"/>
      <c r="J17" s="270"/>
      <c r="K17" s="270"/>
      <c r="L17" s="270"/>
      <c r="M17" s="270"/>
      <c r="N17" s="320"/>
      <c r="O17" s="306"/>
      <c r="P17" s="306"/>
      <c r="Q17" s="306"/>
      <c r="R17" s="122"/>
    </row>
    <row r="18" spans="2:18" ht="15" x14ac:dyDescent="0.2">
      <c r="B18" s="312"/>
      <c r="C18" s="308"/>
      <c r="D18" s="281"/>
      <c r="E18" s="281"/>
      <c r="F18" s="281"/>
      <c r="G18" s="281"/>
      <c r="H18" s="281"/>
      <c r="I18" s="281"/>
      <c r="J18" s="270"/>
      <c r="K18" s="270"/>
      <c r="L18" s="270"/>
      <c r="M18" s="270"/>
      <c r="N18" s="320"/>
      <c r="O18" s="306"/>
      <c r="P18" s="306"/>
      <c r="Q18" s="306"/>
      <c r="R18" s="122"/>
    </row>
    <row r="19" spans="2:18" ht="15" x14ac:dyDescent="0.2">
      <c r="B19" s="312"/>
      <c r="C19" s="308"/>
      <c r="D19" s="281"/>
      <c r="E19" s="281"/>
      <c r="F19" s="281"/>
      <c r="G19" s="281"/>
      <c r="H19" s="281"/>
      <c r="I19" s="281"/>
      <c r="J19" s="270"/>
      <c r="K19" s="270"/>
      <c r="L19" s="270"/>
      <c r="M19" s="270"/>
      <c r="N19" s="320"/>
      <c r="O19" s="306"/>
      <c r="P19" s="306"/>
      <c r="Q19" s="306"/>
      <c r="R19" s="122"/>
    </row>
    <row r="20" spans="2:18" ht="15.75" thickBot="1" x14ac:dyDescent="0.25">
      <c r="B20" s="314" t="s">
        <v>83</v>
      </c>
      <c r="C20" s="316">
        <f>SUM(C4:C19)</f>
        <v>0</v>
      </c>
      <c r="D20" s="316">
        <f t="shared" ref="D20:N20" si="0">SUM(D4:D19)</f>
        <v>0</v>
      </c>
      <c r="E20" s="316">
        <f t="shared" si="0"/>
        <v>0</v>
      </c>
      <c r="F20" s="316">
        <f t="shared" si="0"/>
        <v>0</v>
      </c>
      <c r="G20" s="316">
        <f t="shared" si="0"/>
        <v>0</v>
      </c>
      <c r="H20" s="316">
        <f t="shared" si="0"/>
        <v>0</v>
      </c>
      <c r="I20" s="316">
        <f t="shared" si="0"/>
        <v>0</v>
      </c>
      <c r="J20" s="316">
        <f t="shared" si="0"/>
        <v>0</v>
      </c>
      <c r="K20" s="316">
        <f t="shared" si="0"/>
        <v>0</v>
      </c>
      <c r="L20" s="316">
        <f t="shared" si="0"/>
        <v>0</v>
      </c>
      <c r="M20" s="316">
        <f t="shared" si="0"/>
        <v>0</v>
      </c>
      <c r="N20" s="315">
        <f t="shared" si="0"/>
        <v>0</v>
      </c>
      <c r="O20" s="306"/>
      <c r="P20" s="306"/>
      <c r="Q20" s="306"/>
      <c r="R20" s="122"/>
    </row>
    <row r="21" spans="2:18" ht="15" x14ac:dyDescent="0.2">
      <c r="B21" s="306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6"/>
      <c r="P21" s="306"/>
      <c r="Q21" s="306"/>
      <c r="R21" s="122"/>
    </row>
    <row r="22" spans="2:18" s="122" customFormat="1" ht="15" x14ac:dyDescent="0.2">
      <c r="B22" s="306"/>
      <c r="C22" s="307"/>
      <c r="D22" s="307"/>
      <c r="E22" s="307"/>
      <c r="F22" s="307"/>
      <c r="G22" s="307"/>
      <c r="H22" s="307"/>
      <c r="I22" s="307"/>
      <c r="J22" s="307"/>
      <c r="K22" s="307"/>
      <c r="L22" s="306"/>
      <c r="M22" s="306"/>
      <c r="N22" s="306"/>
      <c r="O22" s="306"/>
      <c r="P22" s="306"/>
      <c r="Q22" s="306"/>
    </row>
    <row r="23" spans="2:18" s="122" customFormat="1" ht="15.75" x14ac:dyDescent="0.25">
      <c r="B23" s="485"/>
      <c r="C23" s="485"/>
      <c r="D23" s="485"/>
      <c r="E23" s="485"/>
      <c r="F23" s="485"/>
      <c r="G23" s="485"/>
      <c r="H23" s="485"/>
      <c r="I23" s="485"/>
      <c r="J23" s="325"/>
      <c r="K23" s="325"/>
      <c r="L23" s="325"/>
      <c r="M23" s="325"/>
      <c r="N23" s="325"/>
      <c r="O23" s="325"/>
      <c r="P23" s="325"/>
      <c r="Q23" s="306"/>
    </row>
    <row r="24" spans="2:18" s="122" customFormat="1" ht="15" x14ac:dyDescent="0.2"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</row>
    <row r="25" spans="2:18" s="122" customFormat="1" ht="15" x14ac:dyDescent="0.2">
      <c r="B25" s="306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</row>
    <row r="26" spans="2:18" s="122" customFormat="1" ht="15" x14ac:dyDescent="0.2">
      <c r="B26" s="306"/>
      <c r="C26" s="307"/>
      <c r="D26" s="307"/>
      <c r="E26" s="307"/>
      <c r="F26" s="307"/>
      <c r="G26" s="307"/>
      <c r="H26" s="307"/>
      <c r="I26" s="307"/>
      <c r="J26" s="306"/>
      <c r="K26" s="306"/>
      <c r="L26" s="306"/>
      <c r="M26" s="306"/>
      <c r="N26" s="306"/>
      <c r="O26" s="306"/>
      <c r="P26" s="306"/>
      <c r="Q26" s="306"/>
    </row>
    <row r="27" spans="2:18" s="122" customFormat="1" ht="15" x14ac:dyDescent="0.2">
      <c r="B27" s="306"/>
      <c r="C27" s="307"/>
      <c r="D27" s="307"/>
      <c r="E27" s="307"/>
      <c r="F27" s="307"/>
      <c r="G27" s="307"/>
      <c r="H27" s="307"/>
      <c r="I27" s="307"/>
      <c r="J27" s="306"/>
      <c r="K27" s="306"/>
      <c r="L27" s="306"/>
      <c r="M27" s="306"/>
      <c r="N27" s="306"/>
      <c r="O27" s="306"/>
      <c r="P27" s="306"/>
      <c r="Q27" s="306"/>
    </row>
    <row r="28" spans="2:18" s="122" customFormat="1" ht="15" x14ac:dyDescent="0.2">
      <c r="B28" s="306"/>
      <c r="C28" s="307"/>
      <c r="D28" s="307"/>
      <c r="E28" s="307"/>
      <c r="F28" s="307"/>
      <c r="G28" s="307"/>
      <c r="H28" s="307"/>
      <c r="I28" s="307"/>
      <c r="J28" s="306"/>
      <c r="K28" s="306"/>
      <c r="L28" s="306"/>
      <c r="M28" s="306"/>
      <c r="N28" s="306"/>
      <c r="O28" s="306"/>
      <c r="P28" s="306"/>
      <c r="Q28" s="306"/>
    </row>
    <row r="29" spans="2:18" s="122" customFormat="1" ht="15" x14ac:dyDescent="0.2">
      <c r="B29" s="306"/>
      <c r="C29" s="307"/>
      <c r="D29" s="307"/>
      <c r="E29" s="307"/>
      <c r="F29" s="307"/>
      <c r="G29" s="307"/>
      <c r="H29" s="307"/>
      <c r="I29" s="307"/>
      <c r="J29" s="306"/>
      <c r="K29" s="306"/>
      <c r="L29" s="306"/>
      <c r="M29" s="306"/>
      <c r="N29" s="306"/>
      <c r="O29" s="306"/>
      <c r="P29" s="306"/>
      <c r="Q29" s="306"/>
    </row>
    <row r="30" spans="2:18" s="122" customFormat="1" ht="15" x14ac:dyDescent="0.2">
      <c r="B30" s="306"/>
      <c r="C30" s="307"/>
      <c r="D30" s="307"/>
      <c r="E30" s="307"/>
      <c r="F30" s="307"/>
      <c r="G30" s="307"/>
      <c r="H30" s="307"/>
      <c r="I30" s="307"/>
      <c r="J30" s="306"/>
      <c r="K30" s="306"/>
      <c r="L30" s="306"/>
      <c r="M30" s="306"/>
      <c r="N30" s="306"/>
      <c r="O30" s="306"/>
      <c r="P30" s="306"/>
      <c r="Q30" s="306"/>
    </row>
    <row r="31" spans="2:18" s="122" customFormat="1" ht="15" x14ac:dyDescent="0.2">
      <c r="B31" s="306"/>
      <c r="C31" s="307"/>
      <c r="D31" s="307"/>
      <c r="E31" s="307"/>
      <c r="F31" s="307"/>
      <c r="G31" s="307"/>
      <c r="H31" s="307"/>
      <c r="I31" s="307"/>
      <c r="J31" s="306"/>
      <c r="K31" s="306"/>
      <c r="L31" s="306"/>
      <c r="M31" s="306"/>
      <c r="N31" s="306"/>
      <c r="O31" s="306"/>
      <c r="P31" s="306"/>
      <c r="Q31" s="306"/>
    </row>
    <row r="32" spans="2:18" s="122" customFormat="1" ht="15" x14ac:dyDescent="0.2">
      <c r="B32" s="306"/>
      <c r="C32" s="307"/>
      <c r="D32" s="307"/>
      <c r="E32" s="307"/>
      <c r="F32" s="307"/>
      <c r="G32" s="307"/>
      <c r="H32" s="307"/>
      <c r="I32" s="307"/>
      <c r="J32" s="306"/>
      <c r="K32" s="306"/>
      <c r="L32" s="306"/>
      <c r="M32" s="306"/>
      <c r="N32" s="306"/>
      <c r="O32" s="306"/>
      <c r="P32" s="306"/>
      <c r="Q32" s="306"/>
    </row>
    <row r="33" spans="2:17" s="122" customFormat="1" ht="15" x14ac:dyDescent="0.2">
      <c r="B33" s="306"/>
      <c r="C33" s="307"/>
      <c r="D33" s="307"/>
      <c r="E33" s="307"/>
      <c r="F33" s="307"/>
      <c r="G33" s="307"/>
      <c r="H33" s="307"/>
      <c r="I33" s="307"/>
      <c r="J33" s="306"/>
      <c r="K33" s="306"/>
      <c r="L33" s="306"/>
      <c r="M33" s="306"/>
      <c r="N33" s="306"/>
      <c r="O33" s="306"/>
      <c r="P33" s="306"/>
      <c r="Q33" s="306"/>
    </row>
    <row r="34" spans="2:17" s="122" customFormat="1" ht="15" x14ac:dyDescent="0.2">
      <c r="B34" s="306"/>
      <c r="C34" s="307"/>
      <c r="D34" s="307"/>
      <c r="E34" s="307"/>
      <c r="F34" s="307"/>
      <c r="G34" s="307"/>
      <c r="H34" s="307"/>
      <c r="I34" s="307"/>
      <c r="J34" s="306"/>
      <c r="K34" s="306"/>
      <c r="L34" s="306"/>
      <c r="M34" s="306"/>
      <c r="N34" s="306"/>
      <c r="O34" s="306"/>
      <c r="P34" s="306"/>
      <c r="Q34" s="306"/>
    </row>
    <row r="35" spans="2:17" s="122" customFormat="1" ht="15" x14ac:dyDescent="0.2">
      <c r="B35" s="306"/>
      <c r="C35" s="307"/>
      <c r="D35" s="307"/>
      <c r="E35" s="307"/>
      <c r="F35" s="307"/>
      <c r="G35" s="307"/>
      <c r="H35" s="307"/>
      <c r="I35" s="307"/>
      <c r="J35" s="306"/>
      <c r="K35" s="306"/>
      <c r="L35" s="306"/>
      <c r="M35" s="306"/>
      <c r="N35" s="306"/>
      <c r="O35" s="306"/>
      <c r="P35" s="306"/>
      <c r="Q35" s="306"/>
    </row>
    <row r="36" spans="2:17" s="122" customFormat="1" ht="15" x14ac:dyDescent="0.2">
      <c r="B36" s="306"/>
      <c r="C36" s="307"/>
      <c r="D36" s="307"/>
      <c r="E36" s="307"/>
      <c r="F36" s="307"/>
      <c r="G36" s="307"/>
      <c r="H36" s="307"/>
      <c r="I36" s="307"/>
      <c r="J36" s="306"/>
      <c r="K36" s="306"/>
      <c r="L36" s="306"/>
      <c r="M36" s="306"/>
      <c r="N36" s="306"/>
      <c r="O36" s="306"/>
      <c r="P36" s="306"/>
      <c r="Q36" s="306"/>
    </row>
    <row r="37" spans="2:17" s="122" customFormat="1" ht="15" x14ac:dyDescent="0.2">
      <c r="B37" s="360"/>
      <c r="C37" s="307"/>
      <c r="D37" s="307"/>
      <c r="E37" s="307"/>
      <c r="F37" s="307"/>
      <c r="G37" s="307"/>
      <c r="H37" s="307"/>
      <c r="I37" s="307"/>
      <c r="J37" s="306"/>
      <c r="K37" s="306"/>
      <c r="L37" s="306"/>
      <c r="M37" s="306"/>
      <c r="N37" s="306"/>
      <c r="O37" s="306"/>
      <c r="P37" s="306"/>
      <c r="Q37" s="306"/>
    </row>
    <row r="38" spans="2:17" s="122" customFormat="1" ht="15" x14ac:dyDescent="0.2">
      <c r="B38" s="306"/>
      <c r="C38" s="307"/>
      <c r="D38" s="307"/>
      <c r="E38" s="307"/>
      <c r="F38" s="307"/>
      <c r="G38" s="307"/>
      <c r="H38" s="307"/>
      <c r="I38" s="307"/>
      <c r="J38" s="306"/>
      <c r="K38" s="306"/>
      <c r="L38" s="306"/>
      <c r="M38" s="306"/>
      <c r="N38" s="306"/>
      <c r="O38" s="306"/>
      <c r="P38" s="306"/>
      <c r="Q38" s="306"/>
    </row>
    <row r="39" spans="2:17" s="122" customFormat="1" ht="15" x14ac:dyDescent="0.2">
      <c r="B39" s="306"/>
      <c r="C39" s="307"/>
      <c r="D39" s="307"/>
      <c r="E39" s="307"/>
      <c r="F39" s="307"/>
      <c r="G39" s="307"/>
      <c r="H39" s="307"/>
      <c r="I39" s="307"/>
      <c r="J39" s="306"/>
      <c r="K39" s="306"/>
      <c r="L39" s="306"/>
      <c r="M39" s="306"/>
      <c r="N39" s="306"/>
      <c r="O39" s="306"/>
      <c r="P39" s="306"/>
      <c r="Q39" s="306"/>
    </row>
    <row r="40" spans="2:17" s="122" customFormat="1" ht="15" x14ac:dyDescent="0.2">
      <c r="B40" s="306"/>
      <c r="C40" s="307"/>
      <c r="D40" s="307"/>
      <c r="E40" s="307"/>
      <c r="F40" s="307"/>
      <c r="G40" s="307"/>
      <c r="H40" s="307"/>
      <c r="I40" s="307"/>
      <c r="J40" s="306"/>
      <c r="K40" s="306"/>
      <c r="L40" s="306"/>
      <c r="M40" s="306"/>
      <c r="N40" s="306"/>
      <c r="O40" s="306"/>
      <c r="P40" s="306"/>
      <c r="Q40" s="306"/>
    </row>
    <row r="41" spans="2:17" s="122" customFormat="1" ht="15" x14ac:dyDescent="0.2">
      <c r="B41" s="306"/>
      <c r="C41" s="307"/>
      <c r="D41" s="307"/>
      <c r="E41" s="307"/>
      <c r="F41" s="307"/>
      <c r="G41" s="307"/>
      <c r="H41" s="307"/>
      <c r="I41" s="307"/>
      <c r="J41" s="306"/>
      <c r="K41" s="306"/>
      <c r="L41" s="306"/>
      <c r="M41" s="306"/>
      <c r="N41" s="306"/>
      <c r="O41" s="306"/>
      <c r="P41" s="306"/>
      <c r="Q41" s="306"/>
    </row>
    <row r="42" spans="2:17" s="122" customFormat="1" ht="15" x14ac:dyDescent="0.2">
      <c r="B42" s="306"/>
      <c r="C42" s="307"/>
      <c r="D42" s="307"/>
      <c r="E42" s="307"/>
      <c r="F42" s="307"/>
      <c r="G42" s="307"/>
      <c r="H42" s="307"/>
      <c r="I42" s="307"/>
      <c r="J42" s="307"/>
      <c r="K42" s="307"/>
      <c r="L42" s="306"/>
      <c r="M42" s="306"/>
      <c r="N42" s="306"/>
      <c r="O42" s="306"/>
      <c r="P42" s="306"/>
      <c r="Q42" s="306"/>
    </row>
    <row r="43" spans="2:17" s="122" customFormat="1" x14ac:dyDescent="0.2"/>
    <row r="44" spans="2:17" s="122" customFormat="1" x14ac:dyDescent="0.2"/>
    <row r="45" spans="2:17" s="122" customFormat="1" x14ac:dyDescent="0.2">
      <c r="B45" s="361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</row>
    <row r="46" spans="2:17" s="122" customFormat="1" x14ac:dyDescent="0.2">
      <c r="B46" s="363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</row>
    <row r="47" spans="2:17" s="122" customFormat="1" x14ac:dyDescent="0.2">
      <c r="B47" s="363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</row>
    <row r="48" spans="2:17" s="122" customFormat="1" x14ac:dyDescent="0.2">
      <c r="B48" s="327"/>
      <c r="C48" s="364"/>
      <c r="D48" s="364"/>
      <c r="E48" s="364"/>
      <c r="F48" s="364"/>
      <c r="G48" s="364"/>
      <c r="H48" s="364"/>
      <c r="I48" s="364"/>
      <c r="J48" s="364"/>
      <c r="K48" s="364"/>
      <c r="L48" s="364"/>
      <c r="M48" s="364"/>
      <c r="N48" s="364"/>
    </row>
    <row r="49" spans="1:14" s="122" customFormat="1" x14ac:dyDescent="0.2">
      <c r="B49" s="327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</row>
    <row r="50" spans="1:14" s="122" customFormat="1" x14ac:dyDescent="0.2">
      <c r="B50" s="327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</row>
    <row r="51" spans="1:14" s="122" customFormat="1" x14ac:dyDescent="0.2">
      <c r="B51" s="327"/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</row>
    <row r="52" spans="1:14" s="122" customFormat="1" x14ac:dyDescent="0.2"/>
    <row r="53" spans="1:14" s="122" customFormat="1" x14ac:dyDescent="0.2"/>
    <row r="54" spans="1:14" s="122" customFormat="1" x14ac:dyDescent="0.2">
      <c r="A54" s="484"/>
      <c r="B54" s="484"/>
      <c r="C54" s="484"/>
      <c r="D54" s="484"/>
      <c r="E54" s="484"/>
      <c r="G54" s="13"/>
    </row>
    <row r="55" spans="1:14" s="122" customFormat="1" x14ac:dyDescent="0.2"/>
    <row r="56" spans="1:14" s="122" customFormat="1" x14ac:dyDescent="0.2">
      <c r="B56" s="13"/>
      <c r="C56" s="13"/>
      <c r="G56" s="13"/>
      <c r="H56" s="13"/>
    </row>
    <row r="57" spans="1:14" s="122" customFormat="1" x14ac:dyDescent="0.2">
      <c r="B57" s="13"/>
      <c r="C57" s="13"/>
      <c r="G57" s="13"/>
      <c r="H57" s="13"/>
    </row>
    <row r="58" spans="1:14" s="122" customFormat="1" x14ac:dyDescent="0.2">
      <c r="B58" s="13"/>
      <c r="C58" s="13"/>
      <c r="G58" s="13"/>
      <c r="H58" s="13"/>
    </row>
    <row r="59" spans="1:14" s="122" customFormat="1" x14ac:dyDescent="0.2">
      <c r="A59" s="13"/>
      <c r="B59" s="13"/>
      <c r="C59" s="13"/>
      <c r="G59" s="13"/>
      <c r="H59" s="13"/>
    </row>
    <row r="60" spans="1:14" s="122" customFormat="1" x14ac:dyDescent="0.2">
      <c r="A60" s="13"/>
      <c r="B60" s="13"/>
      <c r="C60" s="13"/>
      <c r="G60" s="13"/>
      <c r="H60" s="13"/>
    </row>
    <row r="61" spans="1:14" s="122" customFormat="1" x14ac:dyDescent="0.2">
      <c r="A61" s="13"/>
      <c r="B61" s="13"/>
      <c r="C61" s="13"/>
      <c r="G61" s="13"/>
      <c r="H61" s="13"/>
    </row>
    <row r="62" spans="1:14" s="122" customFormat="1" x14ac:dyDescent="0.2">
      <c r="A62" s="13"/>
      <c r="B62" s="13"/>
      <c r="C62" s="13"/>
      <c r="G62" s="13"/>
      <c r="H62" s="13"/>
      <c r="I62" s="13"/>
    </row>
    <row r="63" spans="1:14" s="122" customFormat="1" x14ac:dyDescent="0.2">
      <c r="A63" s="13"/>
      <c r="B63" s="13"/>
      <c r="C63" s="13"/>
      <c r="H63" s="13"/>
      <c r="I63" s="13"/>
    </row>
    <row r="64" spans="1:14" s="122" customFormat="1" x14ac:dyDescent="0.2">
      <c r="A64" s="13"/>
      <c r="B64" s="13"/>
      <c r="C64" s="13"/>
      <c r="H64" s="13"/>
      <c r="I64" s="13"/>
    </row>
    <row r="65" spans="1:9" s="122" customFormat="1" x14ac:dyDescent="0.2">
      <c r="B65" s="13"/>
      <c r="C65" s="13"/>
      <c r="D65" s="13"/>
      <c r="H65" s="13"/>
      <c r="I65" s="13"/>
    </row>
    <row r="66" spans="1:9" s="122" customFormat="1" x14ac:dyDescent="0.2">
      <c r="C66" s="13"/>
      <c r="D66" s="13"/>
    </row>
    <row r="67" spans="1:9" s="122" customFormat="1" x14ac:dyDescent="0.2">
      <c r="C67" s="13"/>
      <c r="D67" s="13"/>
    </row>
    <row r="68" spans="1:9" s="122" customFormat="1" x14ac:dyDescent="0.2">
      <c r="C68" s="13"/>
      <c r="D68" s="13"/>
    </row>
    <row r="69" spans="1:9" s="122" customFormat="1" x14ac:dyDescent="0.2">
      <c r="B69" s="13"/>
      <c r="C69" s="13"/>
    </row>
    <row r="70" spans="1:9" s="122" customFormat="1" x14ac:dyDescent="0.2">
      <c r="B70" s="13"/>
    </row>
    <row r="71" spans="1:9" s="122" customFormat="1" x14ac:dyDescent="0.2"/>
    <row r="72" spans="1:9" s="122" customFormat="1" x14ac:dyDescent="0.2">
      <c r="A72" s="365"/>
    </row>
    <row r="73" spans="1:9" s="122" customFormat="1" x14ac:dyDescent="0.2"/>
    <row r="74" spans="1:9" s="122" customFormat="1" x14ac:dyDescent="0.2">
      <c r="A74" s="13"/>
      <c r="B74" s="13"/>
    </row>
    <row r="75" spans="1:9" s="122" customFormat="1" x14ac:dyDescent="0.2">
      <c r="A75" s="13"/>
      <c r="B75" s="13"/>
    </row>
    <row r="76" spans="1:9" s="122" customFormat="1" x14ac:dyDescent="0.2">
      <c r="A76" s="13"/>
      <c r="B76" s="13"/>
    </row>
    <row r="77" spans="1:9" s="122" customFormat="1" x14ac:dyDescent="0.2">
      <c r="A77" s="13"/>
      <c r="B77" s="13"/>
    </row>
    <row r="78" spans="1:9" s="122" customFormat="1" x14ac:dyDescent="0.2">
      <c r="A78" s="13"/>
      <c r="B78" s="13"/>
    </row>
    <row r="79" spans="1:9" s="122" customFormat="1" x14ac:dyDescent="0.2">
      <c r="A79" s="13"/>
      <c r="B79" s="13"/>
    </row>
    <row r="80" spans="1:9" s="122" customFormat="1" x14ac:dyDescent="0.2">
      <c r="A80" s="13"/>
      <c r="B80" s="13"/>
      <c r="C80" s="13"/>
    </row>
    <row r="81" spans="1:4" s="122" customFormat="1" x14ac:dyDescent="0.2">
      <c r="B81" s="13"/>
      <c r="C81" s="13"/>
    </row>
    <row r="82" spans="1:4" s="122" customFormat="1" x14ac:dyDescent="0.2">
      <c r="B82" s="13"/>
      <c r="C82" s="13"/>
    </row>
    <row r="83" spans="1:4" s="122" customFormat="1" x14ac:dyDescent="0.2">
      <c r="B83" s="13"/>
      <c r="C83" s="13"/>
    </row>
    <row r="84" spans="1:4" s="122" customFormat="1" x14ac:dyDescent="0.2"/>
    <row r="85" spans="1:4" s="122" customFormat="1" x14ac:dyDescent="0.2">
      <c r="A85" s="365"/>
    </row>
    <row r="86" spans="1:4" s="122" customFormat="1" x14ac:dyDescent="0.2">
      <c r="A86" s="13"/>
      <c r="B86" s="13"/>
      <c r="C86" s="13"/>
    </row>
    <row r="87" spans="1:4" s="122" customFormat="1" x14ac:dyDescent="0.2">
      <c r="A87" s="13"/>
      <c r="B87" s="13"/>
      <c r="C87" s="13"/>
    </row>
    <row r="88" spans="1:4" s="122" customFormat="1" x14ac:dyDescent="0.2">
      <c r="A88" s="13"/>
      <c r="B88" s="13"/>
      <c r="C88" s="13"/>
    </row>
    <row r="89" spans="1:4" s="122" customFormat="1" x14ac:dyDescent="0.2">
      <c r="A89" s="13"/>
      <c r="B89" s="13"/>
      <c r="C89" s="13"/>
    </row>
    <row r="90" spans="1:4" s="122" customFormat="1" x14ac:dyDescent="0.2">
      <c r="A90" s="13"/>
      <c r="B90" s="13"/>
      <c r="C90" s="13"/>
    </row>
    <row r="91" spans="1:4" s="122" customFormat="1" x14ac:dyDescent="0.2">
      <c r="A91" s="13"/>
      <c r="B91" s="13"/>
      <c r="C91" s="13"/>
    </row>
    <row r="92" spans="1:4" s="122" customFormat="1" x14ac:dyDescent="0.2"/>
    <row r="93" spans="1:4" s="122" customFormat="1" x14ac:dyDescent="0.2">
      <c r="A93" s="365"/>
    </row>
    <row r="94" spans="1:4" s="122" customFormat="1" x14ac:dyDescent="0.2">
      <c r="A94" s="13"/>
      <c r="B94" s="13"/>
      <c r="C94" s="13"/>
      <c r="D94" s="13"/>
    </row>
    <row r="95" spans="1:4" s="122" customFormat="1" x14ac:dyDescent="0.2">
      <c r="A95" s="13"/>
      <c r="B95" s="13"/>
      <c r="C95" s="13"/>
    </row>
    <row r="96" spans="1:4" s="122" customFormat="1" x14ac:dyDescent="0.2">
      <c r="A96" s="13"/>
      <c r="B96" s="13"/>
      <c r="C96" s="324"/>
    </row>
    <row r="97" spans="1:13" s="122" customFormat="1" x14ac:dyDescent="0.2"/>
    <row r="98" spans="1:13" s="122" customFormat="1" x14ac:dyDescent="0.2">
      <c r="A98" s="478"/>
      <c r="B98" s="478"/>
      <c r="C98" s="478"/>
      <c r="D98" s="478"/>
      <c r="E98" s="478"/>
      <c r="F98" s="478"/>
      <c r="G98" s="478"/>
      <c r="H98" s="478"/>
      <c r="I98" s="478"/>
      <c r="J98" s="478"/>
      <c r="K98" s="478"/>
      <c r="L98" s="478"/>
      <c r="M98" s="478"/>
    </row>
    <row r="99" spans="1:13" s="364" customFormat="1" ht="15" x14ac:dyDescent="0.2">
      <c r="A99" s="309"/>
      <c r="B99" s="362"/>
      <c r="C99" s="362"/>
      <c r="D99" s="362"/>
      <c r="E99" s="362"/>
      <c r="F99" s="362"/>
      <c r="G99" s="362"/>
      <c r="H99" s="362"/>
      <c r="I99" s="362"/>
      <c r="J99" s="362"/>
      <c r="K99" s="362"/>
      <c r="L99" s="362"/>
      <c r="M99" s="362"/>
    </row>
    <row r="100" spans="1:13" s="122" customFormat="1" ht="15" x14ac:dyDescent="0.2">
      <c r="A100" s="309"/>
    </row>
    <row r="101" spans="1:13" s="122" customFormat="1" ht="15" x14ac:dyDescent="0.2">
      <c r="A101" s="306"/>
    </row>
    <row r="102" spans="1:13" s="122" customFormat="1" ht="15" x14ac:dyDescent="0.2">
      <c r="A102" s="306"/>
    </row>
    <row r="103" spans="1:13" s="122" customFormat="1" ht="15" x14ac:dyDescent="0.2">
      <c r="A103" s="306"/>
    </row>
    <row r="104" spans="1:13" s="122" customFormat="1" ht="15" x14ac:dyDescent="0.2">
      <c r="A104" s="306"/>
    </row>
    <row r="105" spans="1:13" s="122" customFormat="1" ht="15" x14ac:dyDescent="0.2">
      <c r="A105" s="306"/>
    </row>
    <row r="106" spans="1:13" s="122" customFormat="1" ht="15" x14ac:dyDescent="0.2">
      <c r="A106" s="306"/>
    </row>
    <row r="107" spans="1:13" s="122" customFormat="1" ht="15" x14ac:dyDescent="0.2">
      <c r="A107" s="306"/>
    </row>
    <row r="108" spans="1:13" s="122" customFormat="1" ht="15" x14ac:dyDescent="0.2">
      <c r="A108" s="306"/>
    </row>
    <row r="109" spans="1:13" s="122" customFormat="1" ht="15" x14ac:dyDescent="0.2">
      <c r="A109" s="306"/>
    </row>
    <row r="110" spans="1:13" s="122" customFormat="1" ht="15" x14ac:dyDescent="0.2">
      <c r="A110" s="306"/>
    </row>
    <row r="111" spans="1:13" s="122" customFormat="1" ht="15" x14ac:dyDescent="0.2">
      <c r="A111" s="360"/>
    </row>
    <row r="112" spans="1:13" s="122" customFormat="1" ht="15" x14ac:dyDescent="0.2">
      <c r="A112" s="306"/>
    </row>
    <row r="113" spans="1:13" s="122" customFormat="1" ht="15" x14ac:dyDescent="0.2">
      <c r="A113" s="306"/>
    </row>
    <row r="114" spans="1:13" s="122" customFormat="1" ht="15" x14ac:dyDescent="0.2">
      <c r="A114" s="306"/>
    </row>
    <row r="115" spans="1:13" s="122" customFormat="1" ht="15" x14ac:dyDescent="0.2">
      <c r="A115" s="306"/>
    </row>
    <row r="116" spans="1:13" s="122" customFormat="1" x14ac:dyDescent="0.2"/>
    <row r="117" spans="1:13" s="122" customFormat="1" x14ac:dyDescent="0.2"/>
    <row r="118" spans="1:13" s="122" customFormat="1" x14ac:dyDescent="0.2">
      <c r="A118" s="478"/>
      <c r="B118" s="478"/>
      <c r="C118" s="478"/>
      <c r="D118" s="478"/>
      <c r="E118" s="478"/>
      <c r="F118" s="478"/>
      <c r="G118" s="478"/>
      <c r="H118" s="478"/>
      <c r="I118" s="478"/>
      <c r="J118" s="478"/>
      <c r="K118" s="478"/>
      <c r="L118" s="478"/>
      <c r="M118" s="478"/>
    </row>
    <row r="119" spans="1:13" s="122" customFormat="1" x14ac:dyDescent="0.2">
      <c r="A119" s="366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s="122" customFormat="1" x14ac:dyDescent="0.2">
      <c r="A120" s="366"/>
    </row>
    <row r="121" spans="1:13" s="122" customFormat="1" x14ac:dyDescent="0.2"/>
    <row r="122" spans="1:13" s="122" customFormat="1" x14ac:dyDescent="0.2">
      <c r="A122" s="13"/>
    </row>
    <row r="123" spans="1:13" s="122" customFormat="1" x14ac:dyDescent="0.2">
      <c r="A123" s="478"/>
      <c r="B123" s="478"/>
      <c r="C123" s="478"/>
      <c r="D123" s="478"/>
      <c r="E123" s="478"/>
      <c r="F123" s="478"/>
      <c r="G123" s="478"/>
      <c r="H123" s="478"/>
      <c r="I123" s="478"/>
      <c r="J123" s="478"/>
      <c r="K123" s="478"/>
      <c r="L123" s="478"/>
      <c r="M123" s="478"/>
    </row>
    <row r="124" spans="1:13" s="122" customFormat="1" ht="15" x14ac:dyDescent="0.2">
      <c r="A124" s="309"/>
      <c r="B124" s="362"/>
      <c r="C124" s="362"/>
      <c r="D124" s="362"/>
      <c r="E124" s="362"/>
      <c r="F124" s="362"/>
      <c r="G124" s="362"/>
      <c r="H124" s="362"/>
      <c r="I124" s="362"/>
      <c r="J124" s="362"/>
      <c r="K124" s="362"/>
      <c r="L124" s="362"/>
      <c r="M124" s="362"/>
    </row>
    <row r="125" spans="1:13" s="122" customFormat="1" ht="15" x14ac:dyDescent="0.2">
      <c r="A125" s="306"/>
    </row>
    <row r="126" spans="1:13" s="122" customFormat="1" ht="15" x14ac:dyDescent="0.2">
      <c r="A126" s="306"/>
    </row>
    <row r="127" spans="1:13" s="122" customFormat="1" ht="15" x14ac:dyDescent="0.2">
      <c r="A127" s="306"/>
    </row>
    <row r="128" spans="1:13" s="122" customFormat="1" ht="15" x14ac:dyDescent="0.2">
      <c r="A128" s="306"/>
    </row>
    <row r="129" spans="1:1" s="122" customFormat="1" ht="15" x14ac:dyDescent="0.2">
      <c r="A129" s="306"/>
    </row>
    <row r="130" spans="1:1" s="122" customFormat="1" ht="15" x14ac:dyDescent="0.2">
      <c r="A130" s="306"/>
    </row>
    <row r="131" spans="1:1" s="122" customFormat="1" ht="15" x14ac:dyDescent="0.2">
      <c r="A131" s="306"/>
    </row>
    <row r="132" spans="1:1" s="122" customFormat="1" ht="15" x14ac:dyDescent="0.2">
      <c r="A132" s="306"/>
    </row>
    <row r="133" spans="1:1" s="122" customFormat="1" ht="15" x14ac:dyDescent="0.2">
      <c r="A133" s="306"/>
    </row>
    <row r="134" spans="1:1" s="122" customFormat="1" ht="15" x14ac:dyDescent="0.2">
      <c r="A134" s="306"/>
    </row>
    <row r="135" spans="1:1" s="122" customFormat="1" ht="15" x14ac:dyDescent="0.2">
      <c r="A135" s="360"/>
    </row>
    <row r="136" spans="1:1" s="122" customFormat="1" ht="15" x14ac:dyDescent="0.2">
      <c r="A136" s="306"/>
    </row>
    <row r="137" spans="1:1" s="122" customFormat="1" ht="15" x14ac:dyDescent="0.2">
      <c r="A137" s="306"/>
    </row>
    <row r="138" spans="1:1" s="122" customFormat="1" ht="15" x14ac:dyDescent="0.2">
      <c r="A138" s="306"/>
    </row>
    <row r="139" spans="1:1" s="122" customFormat="1" ht="15" x14ac:dyDescent="0.2">
      <c r="A139" s="306"/>
    </row>
    <row r="140" spans="1:1" s="122" customFormat="1" ht="15" x14ac:dyDescent="0.2">
      <c r="A140" s="306"/>
    </row>
    <row r="141" spans="1:1" s="122" customFormat="1" x14ac:dyDescent="0.2"/>
    <row r="142" spans="1:1" s="122" customFormat="1" x14ac:dyDescent="0.2"/>
    <row r="143" spans="1:1" s="122" customFormat="1" x14ac:dyDescent="0.2"/>
    <row r="144" spans="1:1" s="122" customFormat="1" x14ac:dyDescent="0.2"/>
    <row r="145" s="122" customFormat="1" x14ac:dyDescent="0.2"/>
    <row r="146" s="122" customFormat="1" x14ac:dyDescent="0.2"/>
    <row r="147" s="122" customFormat="1" x14ac:dyDescent="0.2"/>
    <row r="148" s="122" customFormat="1" x14ac:dyDescent="0.2"/>
    <row r="149" s="122" customFormat="1" x14ac:dyDescent="0.2"/>
    <row r="150" s="122" customFormat="1" x14ac:dyDescent="0.2"/>
    <row r="151" s="122" customFormat="1" x14ac:dyDescent="0.2"/>
    <row r="152" s="122" customFormat="1" x14ac:dyDescent="0.2"/>
    <row r="153" s="122" customFormat="1" x14ac:dyDescent="0.2"/>
    <row r="154" s="122" customFormat="1" x14ac:dyDescent="0.2"/>
    <row r="155" s="122" customFormat="1" x14ac:dyDescent="0.2"/>
    <row r="156" s="122" customFormat="1" x14ac:dyDescent="0.2"/>
    <row r="157" s="122" customFormat="1" x14ac:dyDescent="0.2"/>
    <row r="158" s="122" customFormat="1" x14ac:dyDescent="0.2"/>
    <row r="159" s="122" customFormat="1" x14ac:dyDescent="0.2"/>
    <row r="160" s="122" customFormat="1" x14ac:dyDescent="0.2"/>
    <row r="161" s="122" customFormat="1" x14ac:dyDescent="0.2"/>
  </sheetData>
  <mergeCells count="7">
    <mergeCell ref="A123:M123"/>
    <mergeCell ref="B2:C2"/>
    <mergeCell ref="B1:N1"/>
    <mergeCell ref="A54:E54"/>
    <mergeCell ref="B23:I23"/>
    <mergeCell ref="A98:M98"/>
    <mergeCell ref="A118:M118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"/>
  <sheetViews>
    <sheetView topLeftCell="A4" workbookViewId="0">
      <selection activeCell="B6" sqref="B6"/>
    </sheetView>
  </sheetViews>
  <sheetFormatPr defaultRowHeight="12.75" x14ac:dyDescent="0.2"/>
  <cols>
    <col min="1" max="1" width="20" customWidth="1"/>
    <col min="2" max="2" width="25.85546875" customWidth="1"/>
    <col min="3" max="3" width="23.42578125" customWidth="1"/>
    <col min="4" max="4" width="17" customWidth="1"/>
    <col min="5" max="5" width="16.140625" customWidth="1"/>
    <col min="6" max="6" width="15.140625" customWidth="1"/>
    <col min="7" max="7" width="18.140625" customWidth="1"/>
    <col min="8" max="8" width="15.85546875" customWidth="1"/>
    <col min="9" max="9" width="15.7109375" customWidth="1"/>
    <col min="10" max="10" width="17.5703125" customWidth="1"/>
    <col min="11" max="11" width="16" customWidth="1"/>
    <col min="12" max="12" width="17" customWidth="1"/>
    <col min="13" max="13" width="16.140625" customWidth="1"/>
    <col min="14" max="14" width="14" customWidth="1"/>
    <col min="15" max="15" width="15.5703125" customWidth="1"/>
    <col min="16" max="16" width="14.28515625" customWidth="1"/>
  </cols>
  <sheetData>
    <row r="1" spans="2:18" ht="15.75" thickBot="1" x14ac:dyDescent="0.25"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6"/>
      <c r="P1" s="306"/>
      <c r="Q1" s="306"/>
      <c r="R1" s="122"/>
    </row>
    <row r="2" spans="2:18" ht="15.75" thickBot="1" x14ac:dyDescent="0.25">
      <c r="B2" s="336"/>
      <c r="C2" s="337"/>
      <c r="D2" s="337"/>
      <c r="E2" s="337"/>
      <c r="F2" s="337"/>
      <c r="G2" s="337"/>
      <c r="H2" s="337"/>
      <c r="I2" s="337"/>
      <c r="J2" s="337"/>
      <c r="K2" s="337"/>
      <c r="L2" s="338"/>
      <c r="M2" s="338"/>
      <c r="N2" s="339"/>
      <c r="O2" s="306"/>
      <c r="P2" s="306"/>
      <c r="Q2" s="306"/>
    </row>
    <row r="3" spans="2:18" ht="16.5" thickBot="1" x14ac:dyDescent="0.3">
      <c r="B3" s="486" t="s">
        <v>796</v>
      </c>
      <c r="C3" s="487"/>
      <c r="D3" s="487"/>
      <c r="E3" s="487"/>
      <c r="F3" s="487"/>
      <c r="G3" s="487"/>
      <c r="H3" s="487"/>
      <c r="I3" s="488"/>
      <c r="J3" s="325"/>
      <c r="K3" s="325"/>
      <c r="L3" s="325"/>
      <c r="M3" s="325"/>
      <c r="N3" s="340"/>
      <c r="O3" s="325"/>
      <c r="P3" s="325"/>
      <c r="Q3" s="306"/>
    </row>
    <row r="4" spans="2:18" ht="15.75" thickBot="1" x14ac:dyDescent="0.25">
      <c r="B4" s="376" t="s">
        <v>799</v>
      </c>
      <c r="C4" s="306"/>
      <c r="D4" s="306"/>
      <c r="E4" s="306"/>
      <c r="F4" s="306"/>
      <c r="G4" s="306"/>
      <c r="H4" s="306"/>
      <c r="I4" s="317"/>
      <c r="J4" s="306"/>
      <c r="K4" s="306"/>
      <c r="L4" s="306"/>
      <c r="M4" s="306"/>
      <c r="N4" s="317"/>
      <c r="O4" s="306"/>
      <c r="P4" s="317"/>
      <c r="Q4" s="306"/>
    </row>
    <row r="5" spans="2:18" ht="15" x14ac:dyDescent="0.2">
      <c r="B5" s="318" t="s">
        <v>419</v>
      </c>
      <c r="C5" s="273" t="s">
        <v>393</v>
      </c>
      <c r="D5" s="273" t="s">
        <v>394</v>
      </c>
      <c r="E5" s="273" t="s">
        <v>397</v>
      </c>
      <c r="F5" s="273" t="s">
        <v>432</v>
      </c>
      <c r="G5" s="273" t="s">
        <v>433</v>
      </c>
      <c r="H5" s="273" t="s">
        <v>434</v>
      </c>
      <c r="I5" s="319" t="s">
        <v>435</v>
      </c>
      <c r="J5" s="309"/>
      <c r="K5" s="309"/>
      <c r="L5" s="309"/>
      <c r="M5" s="309"/>
      <c r="N5" s="341"/>
      <c r="O5" s="309"/>
      <c r="P5" s="309"/>
      <c r="Q5" s="309"/>
    </row>
    <row r="6" spans="2:18" ht="15" x14ac:dyDescent="0.2">
      <c r="B6" s="312" t="s">
        <v>798</v>
      </c>
      <c r="C6" s="281"/>
      <c r="D6" s="281"/>
      <c r="E6" s="281"/>
      <c r="F6" s="281"/>
      <c r="G6" s="281"/>
      <c r="H6" s="281"/>
      <c r="I6" s="313"/>
      <c r="J6" s="306"/>
      <c r="K6" s="306"/>
      <c r="L6" s="306"/>
      <c r="M6" s="306"/>
      <c r="N6" s="317"/>
      <c r="O6" s="306"/>
      <c r="P6" s="306"/>
      <c r="Q6" s="306"/>
    </row>
    <row r="7" spans="2:18" ht="15" x14ac:dyDescent="0.2">
      <c r="B7" s="312" t="s">
        <v>425</v>
      </c>
      <c r="C7" s="281"/>
      <c r="D7" s="281"/>
      <c r="E7" s="281"/>
      <c r="F7" s="281"/>
      <c r="G7" s="281"/>
      <c r="H7" s="281"/>
      <c r="I7" s="313"/>
      <c r="J7" s="306"/>
      <c r="K7" s="306"/>
      <c r="L7" s="306"/>
      <c r="M7" s="306"/>
      <c r="N7" s="317"/>
      <c r="O7" s="306"/>
      <c r="P7" s="306"/>
      <c r="Q7" s="306"/>
    </row>
    <row r="8" spans="2:18" ht="15" x14ac:dyDescent="0.2">
      <c r="B8" s="312" t="s">
        <v>426</v>
      </c>
      <c r="C8" s="281"/>
      <c r="D8" s="281"/>
      <c r="E8" s="281"/>
      <c r="F8" s="281"/>
      <c r="G8" s="281"/>
      <c r="H8" s="281"/>
      <c r="I8" s="313"/>
      <c r="J8" s="306"/>
      <c r="K8" s="306"/>
      <c r="L8" s="306"/>
      <c r="M8" s="306"/>
      <c r="N8" s="317"/>
      <c r="O8" s="306"/>
      <c r="P8" s="306"/>
      <c r="Q8" s="306"/>
    </row>
    <row r="9" spans="2:18" ht="15" x14ac:dyDescent="0.2">
      <c r="B9" s="312" t="s">
        <v>439</v>
      </c>
      <c r="C9" s="281"/>
      <c r="D9" s="281"/>
      <c r="E9" s="281"/>
      <c r="F9" s="281"/>
      <c r="G9" s="281"/>
      <c r="H9" s="281"/>
      <c r="I9" s="313"/>
      <c r="J9" s="306"/>
      <c r="K9" s="306"/>
      <c r="L9" s="306"/>
      <c r="M9" s="306"/>
      <c r="N9" s="317"/>
      <c r="O9" s="306"/>
      <c r="P9" s="306"/>
      <c r="Q9" s="306"/>
    </row>
    <row r="10" spans="2:18" ht="15" x14ac:dyDescent="0.2">
      <c r="B10" s="312" t="s">
        <v>794</v>
      </c>
      <c r="C10" s="281"/>
      <c r="D10" s="281"/>
      <c r="E10" s="281"/>
      <c r="F10" s="281"/>
      <c r="G10" s="281"/>
      <c r="H10" s="281"/>
      <c r="I10" s="313"/>
      <c r="J10" s="306"/>
      <c r="K10" s="306"/>
      <c r="L10" s="306"/>
      <c r="M10" s="306"/>
      <c r="N10" s="317"/>
      <c r="O10" s="306"/>
      <c r="P10" s="306"/>
      <c r="Q10" s="306"/>
    </row>
    <row r="11" spans="2:18" ht="15" x14ac:dyDescent="0.2">
      <c r="B11" s="312" t="s">
        <v>788</v>
      </c>
      <c r="C11" s="281"/>
      <c r="D11" s="281"/>
      <c r="E11" s="281"/>
      <c r="F11" s="281"/>
      <c r="G11" s="281"/>
      <c r="H11" s="281"/>
      <c r="I11" s="313"/>
      <c r="J11" s="306"/>
      <c r="K11" s="306"/>
      <c r="L11" s="306"/>
      <c r="M11" s="306"/>
      <c r="N11" s="317"/>
      <c r="O11" s="306"/>
      <c r="P11" s="306"/>
      <c r="Q11" s="306"/>
    </row>
    <row r="12" spans="2:18" ht="15" x14ac:dyDescent="0.2">
      <c r="B12" s="312" t="s">
        <v>423</v>
      </c>
      <c r="C12" s="281"/>
      <c r="D12" s="281"/>
      <c r="E12" s="281"/>
      <c r="F12" s="281"/>
      <c r="G12" s="281"/>
      <c r="H12" s="281"/>
      <c r="I12" s="313"/>
      <c r="J12" s="306"/>
      <c r="K12" s="306"/>
      <c r="L12" s="306"/>
      <c r="M12" s="306"/>
      <c r="N12" s="317"/>
      <c r="O12" s="306"/>
      <c r="P12" s="306"/>
      <c r="Q12" s="306"/>
    </row>
    <row r="13" spans="2:18" ht="15" x14ac:dyDescent="0.2">
      <c r="B13" s="312" t="s">
        <v>428</v>
      </c>
      <c r="C13" s="281"/>
      <c r="D13" s="281"/>
      <c r="E13" s="281"/>
      <c r="F13" s="281"/>
      <c r="G13" s="281"/>
      <c r="H13" s="281"/>
      <c r="I13" s="313"/>
      <c r="J13" s="306"/>
      <c r="K13" s="306"/>
      <c r="L13" s="306"/>
      <c r="M13" s="306"/>
      <c r="N13" s="317"/>
      <c r="O13" s="306"/>
      <c r="P13" s="306"/>
      <c r="Q13" s="306"/>
    </row>
    <row r="14" spans="2:18" ht="15" x14ac:dyDescent="0.2">
      <c r="B14" s="312" t="s">
        <v>424</v>
      </c>
      <c r="C14" s="281"/>
      <c r="D14" s="281"/>
      <c r="E14" s="281"/>
      <c r="F14" s="281"/>
      <c r="G14" s="281"/>
      <c r="H14" s="281"/>
      <c r="I14" s="313"/>
      <c r="J14" s="306"/>
      <c r="K14" s="306"/>
      <c r="L14" s="306"/>
      <c r="M14" s="306"/>
      <c r="N14" s="317"/>
      <c r="O14" s="306"/>
      <c r="P14" s="306"/>
      <c r="Q14" s="306"/>
    </row>
    <row r="15" spans="2:18" ht="15" x14ac:dyDescent="0.2">
      <c r="B15" s="312" t="s">
        <v>789</v>
      </c>
      <c r="C15" s="281"/>
      <c r="D15" s="281"/>
      <c r="E15" s="281"/>
      <c r="F15" s="281"/>
      <c r="G15" s="281"/>
      <c r="H15" s="281"/>
      <c r="I15" s="313"/>
      <c r="J15" s="306"/>
      <c r="K15" s="306"/>
      <c r="L15" s="306"/>
      <c r="M15" s="306"/>
      <c r="N15" s="317"/>
      <c r="O15" s="306"/>
      <c r="P15" s="306"/>
      <c r="Q15" s="306"/>
    </row>
    <row r="16" spans="2:18" ht="15" x14ac:dyDescent="0.2">
      <c r="B16" s="312" t="s">
        <v>383</v>
      </c>
      <c r="C16" s="281"/>
      <c r="D16" s="281"/>
      <c r="E16" s="281"/>
      <c r="F16" s="281"/>
      <c r="G16" s="281"/>
      <c r="H16" s="281"/>
      <c r="I16" s="313"/>
      <c r="J16" s="306"/>
      <c r="K16" s="306"/>
      <c r="L16" s="306"/>
      <c r="M16" s="306"/>
      <c r="N16" s="317"/>
      <c r="O16" s="306"/>
      <c r="P16" s="306"/>
      <c r="Q16" s="306"/>
    </row>
    <row r="17" spans="2:17" ht="15" x14ac:dyDescent="0.2">
      <c r="B17" s="359" t="s">
        <v>429</v>
      </c>
      <c r="C17" s="281"/>
      <c r="D17" s="281"/>
      <c r="E17" s="281"/>
      <c r="F17" s="281"/>
      <c r="G17" s="281"/>
      <c r="H17" s="281"/>
      <c r="I17" s="313"/>
      <c r="J17" s="306"/>
      <c r="K17" s="306"/>
      <c r="L17" s="306"/>
      <c r="M17" s="306"/>
      <c r="N17" s="317"/>
      <c r="O17" s="306"/>
      <c r="P17" s="306"/>
      <c r="Q17" s="306"/>
    </row>
    <row r="18" spans="2:17" ht="15" x14ac:dyDescent="0.2">
      <c r="B18" s="312" t="s">
        <v>430</v>
      </c>
      <c r="C18" s="281"/>
      <c r="D18" s="281"/>
      <c r="E18" s="281"/>
      <c r="F18" s="281"/>
      <c r="G18" s="281"/>
      <c r="H18" s="281"/>
      <c r="I18" s="313"/>
      <c r="J18" s="306"/>
      <c r="K18" s="306"/>
      <c r="L18" s="306"/>
      <c r="M18" s="306"/>
      <c r="N18" s="317"/>
      <c r="O18" s="306"/>
      <c r="P18" s="306"/>
      <c r="Q18" s="306"/>
    </row>
    <row r="19" spans="2:17" ht="15" x14ac:dyDescent="0.2">
      <c r="B19" s="312" t="s">
        <v>386</v>
      </c>
      <c r="C19" s="281"/>
      <c r="D19" s="281"/>
      <c r="E19" s="281"/>
      <c r="F19" s="281"/>
      <c r="G19" s="281"/>
      <c r="H19" s="281"/>
      <c r="I19" s="313"/>
      <c r="J19" s="306"/>
      <c r="K19" s="306"/>
      <c r="L19" s="306"/>
      <c r="M19" s="306"/>
      <c r="N19" s="317"/>
      <c r="O19" s="306"/>
      <c r="P19" s="306"/>
      <c r="Q19" s="306"/>
    </row>
    <row r="20" spans="2:17" ht="15" x14ac:dyDescent="0.2">
      <c r="B20" s="312"/>
      <c r="C20" s="281"/>
      <c r="D20" s="281"/>
      <c r="E20" s="281"/>
      <c r="F20" s="281"/>
      <c r="G20" s="281"/>
      <c r="H20" s="281"/>
      <c r="I20" s="313"/>
      <c r="J20" s="306"/>
      <c r="K20" s="306"/>
      <c r="L20" s="306"/>
      <c r="M20" s="306"/>
      <c r="N20" s="317"/>
      <c r="O20" s="306"/>
      <c r="P20" s="306"/>
      <c r="Q20" s="306"/>
    </row>
    <row r="21" spans="2:17" ht="15" x14ac:dyDescent="0.2">
      <c r="B21" s="312"/>
      <c r="C21" s="281"/>
      <c r="D21" s="281"/>
      <c r="E21" s="281"/>
      <c r="F21" s="281"/>
      <c r="G21" s="281"/>
      <c r="H21" s="281"/>
      <c r="I21" s="313"/>
      <c r="J21" s="306"/>
      <c r="K21" s="306"/>
      <c r="L21" s="306"/>
      <c r="M21" s="306"/>
      <c r="N21" s="317"/>
      <c r="O21" s="306"/>
      <c r="P21" s="306"/>
      <c r="Q21" s="306"/>
    </row>
    <row r="22" spans="2:17" ht="15.75" thickBot="1" x14ac:dyDescent="0.25">
      <c r="B22" s="314" t="s">
        <v>83</v>
      </c>
      <c r="C22" s="321">
        <f>SUM(C6:C21)</f>
        <v>0</v>
      </c>
      <c r="D22" s="321">
        <f t="shared" ref="D22:I22" si="0">SUM(D6:D21)</f>
        <v>0</v>
      </c>
      <c r="E22" s="321">
        <f t="shared" si="0"/>
        <v>0</v>
      </c>
      <c r="F22" s="321">
        <f t="shared" si="0"/>
        <v>0</v>
      </c>
      <c r="G22" s="321">
        <f t="shared" si="0"/>
        <v>0</v>
      </c>
      <c r="H22" s="321">
        <f t="shared" si="0"/>
        <v>0</v>
      </c>
      <c r="I22" s="315">
        <f t="shared" si="0"/>
        <v>0</v>
      </c>
      <c r="J22" s="307"/>
      <c r="K22" s="307"/>
      <c r="L22" s="306"/>
      <c r="M22" s="306"/>
      <c r="N22" s="317"/>
      <c r="O22" s="306"/>
      <c r="P22" s="306"/>
      <c r="Q22" s="306"/>
    </row>
    <row r="23" spans="2:17" ht="15" x14ac:dyDescent="0.2">
      <c r="B23" s="374"/>
      <c r="C23" s="307"/>
      <c r="D23" s="307"/>
      <c r="E23" s="307"/>
      <c r="F23" s="307"/>
      <c r="G23" s="307"/>
      <c r="H23" s="307"/>
      <c r="I23" s="307"/>
      <c r="J23" s="307"/>
      <c r="K23" s="307"/>
      <c r="L23" s="306"/>
      <c r="M23" s="306"/>
      <c r="N23" s="317"/>
      <c r="O23" s="306"/>
      <c r="P23" s="306"/>
      <c r="Q23" s="306"/>
    </row>
    <row r="24" spans="2:17" ht="15.75" x14ac:dyDescent="0.25">
      <c r="B24" s="375" t="s">
        <v>813</v>
      </c>
      <c r="C24" s="307"/>
      <c r="D24" s="307"/>
      <c r="E24" s="307"/>
      <c r="F24" s="307"/>
      <c r="G24" s="307"/>
      <c r="H24" s="307"/>
      <c r="I24" s="307"/>
      <c r="J24" s="307"/>
      <c r="K24" s="307"/>
      <c r="L24" s="306"/>
      <c r="M24" s="306"/>
      <c r="N24" s="317"/>
      <c r="O24" s="306"/>
      <c r="P24" s="306"/>
      <c r="Q24" s="306"/>
    </row>
    <row r="25" spans="2:17" ht="15" x14ac:dyDescent="0.2">
      <c r="B25" s="374"/>
      <c r="C25" s="307"/>
      <c r="D25" s="307"/>
      <c r="E25" s="307"/>
      <c r="F25" s="307"/>
      <c r="G25" s="307"/>
      <c r="H25" s="307"/>
      <c r="I25" s="307"/>
      <c r="J25" s="307"/>
      <c r="K25" s="307"/>
      <c r="L25" s="306"/>
      <c r="M25" s="306"/>
      <c r="N25" s="317"/>
      <c r="O25" s="306"/>
      <c r="P25" s="306"/>
      <c r="Q25" s="306"/>
    </row>
    <row r="26" spans="2:17" ht="15" x14ac:dyDescent="0.2">
      <c r="B26" s="374"/>
      <c r="C26" s="307"/>
      <c r="D26" s="307"/>
      <c r="E26" s="307"/>
      <c r="F26" s="307"/>
      <c r="G26" s="307"/>
      <c r="H26" s="307"/>
      <c r="I26" s="307"/>
      <c r="J26" s="307"/>
      <c r="K26" s="307"/>
      <c r="L26" s="306"/>
      <c r="M26" s="306"/>
      <c r="N26" s="317"/>
      <c r="O26" s="306"/>
      <c r="P26" s="306"/>
      <c r="Q26" s="306"/>
    </row>
    <row r="27" spans="2:17" x14ac:dyDescent="0.2">
      <c r="B27" s="328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323"/>
      <c r="Q27" s="122"/>
    </row>
    <row r="28" spans="2:17" x14ac:dyDescent="0.2">
      <c r="B28" s="328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323"/>
      <c r="Q28" s="122"/>
    </row>
    <row r="29" spans="2:17" x14ac:dyDescent="0.2">
      <c r="B29" s="342" t="s">
        <v>800</v>
      </c>
      <c r="C29" s="15" t="s">
        <v>10</v>
      </c>
      <c r="D29" s="15" t="s">
        <v>11</v>
      </c>
      <c r="E29" s="15" t="s">
        <v>12</v>
      </c>
      <c r="F29" s="15" t="s">
        <v>13</v>
      </c>
      <c r="G29" s="15" t="s">
        <v>14</v>
      </c>
      <c r="H29" s="15" t="s">
        <v>51</v>
      </c>
      <c r="I29" s="15" t="s">
        <v>16</v>
      </c>
      <c r="J29" s="15" t="s">
        <v>17</v>
      </c>
      <c r="K29" s="15" t="s">
        <v>18</v>
      </c>
      <c r="L29" s="15" t="s">
        <v>19</v>
      </c>
      <c r="M29" s="15" t="s">
        <v>20</v>
      </c>
      <c r="N29" s="343" t="s">
        <v>21</v>
      </c>
    </row>
    <row r="30" spans="2:17" x14ac:dyDescent="0.2">
      <c r="B30" s="344" t="s">
        <v>400</v>
      </c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45"/>
    </row>
    <row r="31" spans="2:17" x14ac:dyDescent="0.2">
      <c r="B31" s="344" t="s">
        <v>401</v>
      </c>
      <c r="C31" s="326"/>
      <c r="D31" s="326"/>
      <c r="E31" s="326"/>
      <c r="F31" s="326"/>
      <c r="G31" s="326"/>
      <c r="H31" s="326"/>
      <c r="I31" s="326"/>
      <c r="J31" s="326"/>
      <c r="K31" s="326"/>
      <c r="L31" s="326"/>
      <c r="M31" s="326"/>
      <c r="N31" s="345"/>
    </row>
    <row r="32" spans="2:17" x14ac:dyDescent="0.2">
      <c r="B32" s="346" t="s">
        <v>402</v>
      </c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45"/>
    </row>
    <row r="33" spans="2:14" x14ac:dyDescent="0.2">
      <c r="B33" s="346" t="s">
        <v>403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45"/>
    </row>
    <row r="34" spans="2:14" x14ac:dyDescent="0.2">
      <c r="B34" s="346" t="s">
        <v>404</v>
      </c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45"/>
    </row>
    <row r="35" spans="2:14" ht="13.5" thickBot="1" x14ac:dyDescent="0.25">
      <c r="B35" s="347" t="s">
        <v>438</v>
      </c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9"/>
    </row>
  </sheetData>
  <mergeCells count="1">
    <mergeCell ref="B3:I3"/>
  </mergeCells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4" workbookViewId="0"/>
  </sheetViews>
  <sheetFormatPr defaultRowHeight="12.75" x14ac:dyDescent="0.2"/>
  <cols>
    <col min="1" max="1" width="20" customWidth="1"/>
    <col min="2" max="2" width="18.140625" customWidth="1"/>
    <col min="3" max="3" width="23.42578125" customWidth="1"/>
    <col min="4" max="4" width="17" customWidth="1"/>
    <col min="5" max="5" width="16.140625" customWidth="1"/>
    <col min="6" max="6" width="15.140625" customWidth="1"/>
    <col min="7" max="7" width="18.140625" customWidth="1"/>
    <col min="8" max="8" width="15.85546875" customWidth="1"/>
    <col min="9" max="9" width="15.7109375" customWidth="1"/>
    <col min="10" max="10" width="17.5703125" customWidth="1"/>
    <col min="11" max="11" width="16" customWidth="1"/>
    <col min="12" max="12" width="17" customWidth="1"/>
    <col min="13" max="13" width="16.140625" customWidth="1"/>
    <col min="14" max="14" width="14" customWidth="1"/>
    <col min="15" max="15" width="15.5703125" customWidth="1"/>
    <col min="16" max="16" width="14.28515625" customWidth="1"/>
  </cols>
  <sheetData>
    <row r="2" spans="1:13" s="120" customFormat="1" x14ac:dyDescent="0.2">
      <c r="A2" s="351" t="s">
        <v>802</v>
      </c>
      <c r="B2" s="26" t="s">
        <v>10</v>
      </c>
      <c r="C2" s="26" t="s">
        <v>11</v>
      </c>
      <c r="D2" s="26" t="s">
        <v>12</v>
      </c>
      <c r="E2" s="26" t="s">
        <v>13</v>
      </c>
      <c r="F2" s="26" t="s">
        <v>14</v>
      </c>
      <c r="G2" s="26" t="s">
        <v>51</v>
      </c>
      <c r="H2" s="26" t="s">
        <v>16</v>
      </c>
      <c r="I2" s="26" t="s">
        <v>17</v>
      </c>
      <c r="J2" s="26" t="s">
        <v>18</v>
      </c>
      <c r="K2" s="26" t="s">
        <v>19</v>
      </c>
      <c r="L2" s="26" t="s">
        <v>20</v>
      </c>
      <c r="M2" s="26" t="s">
        <v>21</v>
      </c>
    </row>
    <row r="3" spans="1:13" s="120" customFormat="1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s="120" customFormat="1" x14ac:dyDescent="0.2">
      <c r="A4" s="26" t="s">
        <v>809</v>
      </c>
    </row>
    <row r="5" spans="1:13" s="120" customFormat="1" x14ac:dyDescent="0.2">
      <c r="A5" s="26" t="s">
        <v>426</v>
      </c>
    </row>
    <row r="6" spans="1:13" s="120" customFormat="1" x14ac:dyDescent="0.2">
      <c r="A6" s="26" t="s">
        <v>427</v>
      </c>
    </row>
    <row r="7" spans="1:13" s="120" customFormat="1" x14ac:dyDescent="0.2">
      <c r="A7" s="26" t="s">
        <v>788</v>
      </c>
    </row>
    <row r="8" spans="1:13" s="120" customFormat="1" x14ac:dyDescent="0.2">
      <c r="A8" s="26" t="s">
        <v>83</v>
      </c>
      <c r="B8" s="120">
        <f>SUM(B3:B7)</f>
        <v>0</v>
      </c>
      <c r="C8" s="120">
        <f t="shared" ref="C8:M8" si="0">SUM(C3:C7)</f>
        <v>0</v>
      </c>
      <c r="D8" s="120">
        <f t="shared" si="0"/>
        <v>0</v>
      </c>
      <c r="E8" s="120">
        <f t="shared" si="0"/>
        <v>0</v>
      </c>
      <c r="F8" s="120">
        <f t="shared" si="0"/>
        <v>0</v>
      </c>
      <c r="G8" s="120">
        <f t="shared" si="0"/>
        <v>0</v>
      </c>
      <c r="H8" s="120">
        <f t="shared" si="0"/>
        <v>0</v>
      </c>
      <c r="I8" s="120">
        <f t="shared" si="0"/>
        <v>0</v>
      </c>
      <c r="J8" s="120">
        <f t="shared" si="0"/>
        <v>0</v>
      </c>
      <c r="K8" s="120">
        <f t="shared" si="0"/>
        <v>0</v>
      </c>
      <c r="L8" s="120">
        <f t="shared" si="0"/>
        <v>0</v>
      </c>
      <c r="M8" s="120">
        <f t="shared" si="0"/>
        <v>0</v>
      </c>
    </row>
    <row r="10" spans="1:13" x14ac:dyDescent="0.2">
      <c r="A10" s="351" t="s">
        <v>810</v>
      </c>
      <c r="B10" s="26" t="s">
        <v>10</v>
      </c>
      <c r="C10" s="26" t="s">
        <v>11</v>
      </c>
      <c r="D10" s="26" t="s">
        <v>12</v>
      </c>
      <c r="E10" s="26" t="s">
        <v>13</v>
      </c>
      <c r="F10" s="26" t="s">
        <v>14</v>
      </c>
      <c r="G10" s="26" t="s">
        <v>51</v>
      </c>
      <c r="H10" s="26" t="s">
        <v>16</v>
      </c>
      <c r="I10" s="26" t="s">
        <v>17</v>
      </c>
      <c r="J10" s="26" t="s">
        <v>18</v>
      </c>
      <c r="K10" s="26" t="s">
        <v>19</v>
      </c>
      <c r="L10" s="26" t="s">
        <v>20</v>
      </c>
      <c r="M10" s="26" t="s">
        <v>21</v>
      </c>
    </row>
    <row r="11" spans="1:13" x14ac:dyDescent="0.2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</row>
    <row r="12" spans="1:13" x14ac:dyDescent="0.2">
      <c r="A12" s="26" t="s">
        <v>809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</row>
    <row r="13" spans="1:13" x14ac:dyDescent="0.2">
      <c r="A13" s="26" t="s">
        <v>426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</row>
    <row r="14" spans="1:13" x14ac:dyDescent="0.2">
      <c r="A14" s="26" t="s">
        <v>427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1:13" x14ac:dyDescent="0.2">
      <c r="A15" s="26" t="s">
        <v>788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</row>
    <row r="16" spans="1:13" x14ac:dyDescent="0.2">
      <c r="A16" s="26" t="s">
        <v>83</v>
      </c>
      <c r="B16" s="120">
        <f>SUM(B11:B15)</f>
        <v>0</v>
      </c>
      <c r="C16" s="120">
        <f t="shared" ref="C16:M16" si="1">SUM(C11:C15)</f>
        <v>0</v>
      </c>
      <c r="D16" s="120">
        <f t="shared" si="1"/>
        <v>0</v>
      </c>
      <c r="E16" s="120">
        <f t="shared" si="1"/>
        <v>0</v>
      </c>
      <c r="F16" s="120">
        <f t="shared" si="1"/>
        <v>0</v>
      </c>
      <c r="G16" s="120">
        <f t="shared" si="1"/>
        <v>0</v>
      </c>
      <c r="H16" s="120">
        <f t="shared" si="1"/>
        <v>0</v>
      </c>
      <c r="I16" s="120">
        <f t="shared" si="1"/>
        <v>0</v>
      </c>
      <c r="J16" s="120">
        <f t="shared" si="1"/>
        <v>0</v>
      </c>
      <c r="K16" s="120">
        <f t="shared" si="1"/>
        <v>0</v>
      </c>
      <c r="L16" s="120">
        <f t="shared" si="1"/>
        <v>0</v>
      </c>
      <c r="M16" s="120">
        <f t="shared" si="1"/>
        <v>0</v>
      </c>
    </row>
    <row r="17" spans="1:13" x14ac:dyDescent="0.2">
      <c r="A17" s="13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</row>
    <row r="18" spans="1:13" x14ac:dyDescent="0.2">
      <c r="A18" s="13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</row>
    <row r="19" spans="1:13" x14ac:dyDescent="0.2">
      <c r="A19" s="377" t="s">
        <v>815</v>
      </c>
    </row>
    <row r="20" spans="1:13" x14ac:dyDescent="0.2">
      <c r="A20" s="351"/>
      <c r="B20" s="26" t="s">
        <v>10</v>
      </c>
      <c r="C20" s="26" t="s">
        <v>11</v>
      </c>
      <c r="D20" s="26" t="s">
        <v>12</v>
      </c>
      <c r="E20" s="26" t="s">
        <v>13</v>
      </c>
      <c r="F20" s="26" t="s">
        <v>14</v>
      </c>
      <c r="G20" s="26" t="s">
        <v>51</v>
      </c>
      <c r="H20" s="26" t="s">
        <v>16</v>
      </c>
      <c r="I20" s="26" t="s">
        <v>17</v>
      </c>
      <c r="J20" s="26" t="s">
        <v>18</v>
      </c>
      <c r="K20" s="26" t="s">
        <v>19</v>
      </c>
      <c r="L20" s="26" t="s">
        <v>20</v>
      </c>
      <c r="M20" s="26" t="s">
        <v>21</v>
      </c>
    </row>
    <row r="21" spans="1:13" x14ac:dyDescent="0.2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</row>
    <row r="22" spans="1:13" x14ac:dyDescent="0.2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spans="1:13" x14ac:dyDescent="0.2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</row>
    <row r="24" spans="1:13" x14ac:dyDescent="0.2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spans="1:13" x14ac:dyDescent="0.2">
      <c r="A25" s="100" t="s">
        <v>814</v>
      </c>
    </row>
    <row r="26" spans="1:13" x14ac:dyDescent="0.2">
      <c r="A26" s="351"/>
      <c r="B26" s="26" t="s">
        <v>10</v>
      </c>
      <c r="C26" s="26" t="s">
        <v>11</v>
      </c>
      <c r="D26" s="26" t="s">
        <v>12</v>
      </c>
      <c r="E26" s="26" t="s">
        <v>13</v>
      </c>
      <c r="F26" s="26" t="s">
        <v>14</v>
      </c>
      <c r="G26" s="26" t="s">
        <v>51</v>
      </c>
      <c r="H26" s="26" t="s">
        <v>16</v>
      </c>
      <c r="I26" s="26" t="s">
        <v>17</v>
      </c>
      <c r="J26" s="26" t="s">
        <v>18</v>
      </c>
      <c r="K26" s="26" t="s">
        <v>19</v>
      </c>
      <c r="L26" s="26" t="s">
        <v>20</v>
      </c>
      <c r="M26" s="26" t="s">
        <v>21</v>
      </c>
    </row>
    <row r="27" spans="1:13" x14ac:dyDescent="0.2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</row>
  </sheetData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A10" sqref="A10"/>
    </sheetView>
  </sheetViews>
  <sheetFormatPr defaultColWidth="40.7109375" defaultRowHeight="12.75" x14ac:dyDescent="0.2"/>
  <cols>
    <col min="1" max="1" width="23" customWidth="1"/>
    <col min="2" max="13" width="15.7109375" customWidth="1"/>
    <col min="14" max="14" width="14" customWidth="1"/>
    <col min="15" max="15" width="15.5703125" customWidth="1"/>
    <col min="16" max="16" width="14.28515625" customWidth="1"/>
  </cols>
  <sheetData>
    <row r="1" spans="1:13" ht="13.5" thickBot="1" x14ac:dyDescent="0.25"/>
    <row r="2" spans="1:13" x14ac:dyDescent="0.2">
      <c r="A2" s="334" t="s">
        <v>803</v>
      </c>
      <c r="B2" s="329"/>
      <c r="C2" s="329"/>
      <c r="D2" s="330"/>
    </row>
    <row r="3" spans="1:13" ht="25.5" x14ac:dyDescent="0.2">
      <c r="A3" s="332" t="s">
        <v>383</v>
      </c>
      <c r="B3" s="353" t="s">
        <v>801</v>
      </c>
      <c r="C3" s="353" t="s">
        <v>804</v>
      </c>
      <c r="D3" s="335" t="s">
        <v>805</v>
      </c>
    </row>
    <row r="4" spans="1:13" x14ac:dyDescent="0.2">
      <c r="A4" s="332"/>
      <c r="B4" s="26"/>
      <c r="C4" s="26"/>
      <c r="D4" s="331"/>
    </row>
    <row r="8" spans="1:13" ht="18" x14ac:dyDescent="0.25">
      <c r="A8" s="367" t="s">
        <v>811</v>
      </c>
      <c r="B8" s="369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1"/>
    </row>
    <row r="9" spans="1:13" ht="15" x14ac:dyDescent="0.2">
      <c r="A9" s="270" t="s">
        <v>419</v>
      </c>
      <c r="B9" s="372" t="s">
        <v>10</v>
      </c>
      <c r="C9" s="372" t="s">
        <v>11</v>
      </c>
      <c r="D9" s="372" t="s">
        <v>12</v>
      </c>
      <c r="E9" s="372" t="s">
        <v>13</v>
      </c>
      <c r="F9" s="372" t="s">
        <v>14</v>
      </c>
      <c r="G9" s="372" t="s">
        <v>51</v>
      </c>
      <c r="H9" s="372" t="s">
        <v>16</v>
      </c>
      <c r="I9" s="372" t="s">
        <v>17</v>
      </c>
      <c r="J9" s="372" t="s">
        <v>18</v>
      </c>
      <c r="K9" s="372" t="s">
        <v>19</v>
      </c>
      <c r="L9" s="372" t="s">
        <v>20</v>
      </c>
      <c r="M9" s="372" t="s">
        <v>21</v>
      </c>
    </row>
    <row r="10" spans="1:13" ht="15" x14ac:dyDescent="0.2">
      <c r="A10" s="270" t="s">
        <v>798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</row>
    <row r="11" spans="1:13" ht="15" x14ac:dyDescent="0.2">
      <c r="A11" s="270" t="s">
        <v>425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</row>
    <row r="12" spans="1:13" ht="15" x14ac:dyDescent="0.2">
      <c r="A12" s="270" t="s">
        <v>426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</row>
    <row r="13" spans="1:13" ht="15" x14ac:dyDescent="0.2">
      <c r="A13" s="270" t="s">
        <v>439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</row>
    <row r="14" spans="1:13" ht="15" x14ac:dyDescent="0.2">
      <c r="A14" s="270" t="s">
        <v>794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1:13" ht="15" x14ac:dyDescent="0.2">
      <c r="A15" s="270" t="s">
        <v>788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</row>
    <row r="16" spans="1:13" ht="15" x14ac:dyDescent="0.2">
      <c r="A16" s="270" t="s">
        <v>423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</row>
    <row r="17" spans="1:13" ht="15" x14ac:dyDescent="0.2">
      <c r="A17" s="270" t="s">
        <v>428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</row>
    <row r="18" spans="1:13" ht="15" x14ac:dyDescent="0.2">
      <c r="A18" s="270" t="s">
        <v>424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</row>
    <row r="19" spans="1:13" ht="15" x14ac:dyDescent="0.2">
      <c r="A19" s="270" t="s">
        <v>789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</row>
    <row r="20" spans="1:13" ht="15" x14ac:dyDescent="0.2">
      <c r="A20" s="270" t="s">
        <v>383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</row>
    <row r="21" spans="1:13" ht="15" x14ac:dyDescent="0.2">
      <c r="A21" s="354" t="s">
        <v>429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</row>
    <row r="22" spans="1:13" ht="15" x14ac:dyDescent="0.2">
      <c r="A22" s="270" t="s">
        <v>430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</row>
    <row r="23" spans="1:13" ht="15" x14ac:dyDescent="0.2">
      <c r="A23" s="270" t="s">
        <v>386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</row>
    <row r="24" spans="1:13" ht="15" x14ac:dyDescent="0.2">
      <c r="A24" s="368" t="s">
        <v>83</v>
      </c>
      <c r="B24" s="120">
        <f>SUM(B10:B23)</f>
        <v>0</v>
      </c>
      <c r="C24" s="120">
        <f t="shared" ref="C24:M24" si="0">SUM(C10:C23)</f>
        <v>0</v>
      </c>
      <c r="D24" s="120">
        <f t="shared" si="0"/>
        <v>0</v>
      </c>
      <c r="E24" s="120">
        <f t="shared" si="0"/>
        <v>0</v>
      </c>
      <c r="F24" s="120">
        <f t="shared" si="0"/>
        <v>0</v>
      </c>
      <c r="G24" s="120">
        <f t="shared" si="0"/>
        <v>0</v>
      </c>
      <c r="H24" s="120">
        <f t="shared" si="0"/>
        <v>0</v>
      </c>
      <c r="I24" s="120">
        <f t="shared" si="0"/>
        <v>0</v>
      </c>
      <c r="J24" s="120">
        <f t="shared" si="0"/>
        <v>0</v>
      </c>
      <c r="K24" s="120">
        <f t="shared" si="0"/>
        <v>0</v>
      </c>
      <c r="L24" s="120">
        <f t="shared" si="0"/>
        <v>0</v>
      </c>
      <c r="M24" s="120">
        <f t="shared" si="0"/>
        <v>0</v>
      </c>
    </row>
    <row r="27" spans="1:13" ht="18" x14ac:dyDescent="0.25">
      <c r="A27" s="489" t="s">
        <v>812</v>
      </c>
      <c r="B27" s="490"/>
      <c r="C27" s="490"/>
      <c r="D27" s="490"/>
      <c r="E27" s="490"/>
      <c r="F27" s="490"/>
      <c r="G27" s="490"/>
      <c r="H27" s="490"/>
      <c r="I27" s="490"/>
      <c r="J27" s="490"/>
      <c r="K27" s="490"/>
      <c r="L27" s="490"/>
      <c r="M27" s="491"/>
    </row>
    <row r="28" spans="1:13" ht="15" x14ac:dyDescent="0.2">
      <c r="A28" s="270" t="s">
        <v>419</v>
      </c>
      <c r="B28" s="372" t="s">
        <v>10</v>
      </c>
      <c r="C28" s="372" t="s">
        <v>11</v>
      </c>
      <c r="D28" s="372" t="s">
        <v>12</v>
      </c>
      <c r="E28" s="372" t="s">
        <v>13</v>
      </c>
      <c r="F28" s="372" t="s">
        <v>14</v>
      </c>
      <c r="G28" s="372" t="s">
        <v>51</v>
      </c>
      <c r="H28" s="372" t="s">
        <v>16</v>
      </c>
      <c r="I28" s="372" t="s">
        <v>17</v>
      </c>
      <c r="J28" s="372" t="s">
        <v>18</v>
      </c>
      <c r="K28" s="372" t="s">
        <v>19</v>
      </c>
      <c r="L28" s="372" t="s">
        <v>20</v>
      </c>
      <c r="M28" s="372" t="s">
        <v>21</v>
      </c>
    </row>
    <row r="29" spans="1:13" ht="15" x14ac:dyDescent="0.2">
      <c r="A29" s="270" t="s">
        <v>798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</row>
    <row r="30" spans="1:13" ht="15" x14ac:dyDescent="0.2">
      <c r="A30" s="270" t="s">
        <v>425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</row>
    <row r="31" spans="1:13" ht="15" x14ac:dyDescent="0.2">
      <c r="A31" s="270" t="s">
        <v>426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</row>
    <row r="32" spans="1:13" ht="15" x14ac:dyDescent="0.2">
      <c r="A32" s="270" t="s">
        <v>439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</row>
    <row r="33" spans="1:13" ht="15" x14ac:dyDescent="0.2">
      <c r="A33" s="270" t="s">
        <v>794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</row>
    <row r="34" spans="1:13" ht="15" x14ac:dyDescent="0.2">
      <c r="A34" s="270" t="s">
        <v>788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</row>
    <row r="35" spans="1:13" ht="15" x14ac:dyDescent="0.2">
      <c r="A35" s="270" t="s">
        <v>423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</row>
    <row r="36" spans="1:13" ht="15" x14ac:dyDescent="0.2">
      <c r="A36" s="270" t="s">
        <v>428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</row>
    <row r="37" spans="1:13" ht="15" x14ac:dyDescent="0.2">
      <c r="A37" s="270" t="s">
        <v>424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</row>
    <row r="38" spans="1:13" ht="15" x14ac:dyDescent="0.2">
      <c r="A38" s="270" t="s">
        <v>789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</row>
    <row r="39" spans="1:13" ht="15" x14ac:dyDescent="0.2">
      <c r="A39" s="270" t="s">
        <v>383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</row>
    <row r="40" spans="1:13" ht="15" x14ac:dyDescent="0.2">
      <c r="A40" s="354" t="s">
        <v>429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5" x14ac:dyDescent="0.2">
      <c r="A41" s="270" t="s">
        <v>430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</row>
    <row r="42" spans="1:13" ht="15" x14ac:dyDescent="0.2">
      <c r="A42" s="270" t="s">
        <v>386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</row>
    <row r="43" spans="1:13" ht="15" x14ac:dyDescent="0.2">
      <c r="A43" s="368" t="s">
        <v>83</v>
      </c>
      <c r="B43" s="120">
        <f>SUM(B29:B42)</f>
        <v>0</v>
      </c>
      <c r="C43" s="120">
        <f t="shared" ref="C43:M43" si="1">SUM(C29:C42)</f>
        <v>0</v>
      </c>
      <c r="D43" s="120">
        <f t="shared" si="1"/>
        <v>0</v>
      </c>
      <c r="E43" s="120">
        <f t="shared" si="1"/>
        <v>0</v>
      </c>
      <c r="F43" s="120">
        <f t="shared" si="1"/>
        <v>0</v>
      </c>
      <c r="G43" s="120">
        <f t="shared" si="1"/>
        <v>0</v>
      </c>
      <c r="H43" s="120">
        <f t="shared" si="1"/>
        <v>0</v>
      </c>
      <c r="I43" s="120">
        <f t="shared" si="1"/>
        <v>0</v>
      </c>
      <c r="J43" s="120">
        <f t="shared" si="1"/>
        <v>0</v>
      </c>
      <c r="K43" s="120">
        <f t="shared" si="1"/>
        <v>0</v>
      </c>
      <c r="L43" s="120">
        <f t="shared" si="1"/>
        <v>0</v>
      </c>
      <c r="M43" s="120">
        <f t="shared" si="1"/>
        <v>0</v>
      </c>
    </row>
  </sheetData>
  <mergeCells count="1">
    <mergeCell ref="A27:M27"/>
  </mergeCells>
  <pageMargins left="0.78740157499999996" right="0.78740157499999996" top="0.984251969" bottom="0.984251969" header="0.49212598499999999" footer="0.4921259849999999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RowHeight="12.75" x14ac:dyDescent="0.2"/>
  <cols>
    <col min="1" max="1" width="22.28515625" customWidth="1"/>
    <col min="2" max="2" width="25.85546875" customWidth="1"/>
    <col min="3" max="3" width="23.42578125" customWidth="1"/>
    <col min="4" max="4" width="17" customWidth="1"/>
    <col min="5" max="5" width="16.140625" customWidth="1"/>
    <col min="6" max="6" width="15.140625" customWidth="1"/>
    <col min="7" max="7" width="18.140625" customWidth="1"/>
    <col min="8" max="8" width="15.85546875" customWidth="1"/>
    <col min="9" max="9" width="15.7109375" customWidth="1"/>
    <col min="10" max="10" width="17.5703125" customWidth="1"/>
    <col min="11" max="11" width="16" customWidth="1"/>
    <col min="12" max="12" width="17" customWidth="1"/>
    <col min="13" max="13" width="16.140625" customWidth="1"/>
    <col min="14" max="14" width="14" customWidth="1"/>
    <col min="15" max="15" width="15.5703125" customWidth="1"/>
    <col min="16" max="16" width="14.28515625" customWidth="1"/>
  </cols>
  <sheetData>
    <row r="1" spans="1:13" ht="13.5" thickBot="1" x14ac:dyDescent="0.25"/>
    <row r="2" spans="1:13" x14ac:dyDescent="0.2">
      <c r="A2" s="492" t="s">
        <v>807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4"/>
    </row>
    <row r="3" spans="1:13" s="305" customFormat="1" ht="15" x14ac:dyDescent="0.2">
      <c r="A3" s="350"/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51</v>
      </c>
      <c r="H3" s="15" t="s">
        <v>16</v>
      </c>
      <c r="I3" s="15" t="s">
        <v>17</v>
      </c>
      <c r="J3" s="15" t="s">
        <v>18</v>
      </c>
      <c r="K3" s="15" t="s">
        <v>19</v>
      </c>
      <c r="L3" s="15" t="s">
        <v>20</v>
      </c>
      <c r="M3" s="343" t="s">
        <v>21</v>
      </c>
    </row>
    <row r="4" spans="1:13" ht="15" x14ac:dyDescent="0.2">
      <c r="A4" s="373" t="s">
        <v>798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331"/>
    </row>
    <row r="5" spans="1:13" ht="15" x14ac:dyDescent="0.2">
      <c r="A5" s="312" t="s">
        <v>425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331"/>
    </row>
    <row r="6" spans="1:13" ht="15" x14ac:dyDescent="0.2">
      <c r="A6" s="312" t="s">
        <v>426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331"/>
    </row>
    <row r="7" spans="1:13" ht="15" x14ac:dyDescent="0.2">
      <c r="A7" s="312" t="s">
        <v>439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331"/>
    </row>
    <row r="8" spans="1:13" ht="15" x14ac:dyDescent="0.2">
      <c r="A8" s="312" t="s">
        <v>794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331"/>
    </row>
    <row r="9" spans="1:13" ht="15" x14ac:dyDescent="0.2">
      <c r="A9" s="312" t="s">
        <v>788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331"/>
    </row>
    <row r="10" spans="1:13" ht="15" x14ac:dyDescent="0.2">
      <c r="A10" s="312" t="s">
        <v>423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331"/>
    </row>
    <row r="11" spans="1:13" ht="15" x14ac:dyDescent="0.2">
      <c r="A11" s="312" t="s">
        <v>428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331"/>
    </row>
    <row r="12" spans="1:13" ht="15" x14ac:dyDescent="0.2">
      <c r="A12" s="312" t="s">
        <v>424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331"/>
    </row>
    <row r="13" spans="1:13" ht="15" x14ac:dyDescent="0.2">
      <c r="A13" s="312" t="s">
        <v>789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331"/>
    </row>
    <row r="14" spans="1:13" ht="15" x14ac:dyDescent="0.2">
      <c r="A14" s="312" t="s">
        <v>383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331"/>
    </row>
    <row r="15" spans="1:13" ht="15" x14ac:dyDescent="0.2">
      <c r="A15" s="359" t="s">
        <v>429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331"/>
    </row>
    <row r="16" spans="1:13" ht="15" x14ac:dyDescent="0.2">
      <c r="A16" s="312" t="s">
        <v>430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331"/>
    </row>
    <row r="17" spans="1:13" ht="15" x14ac:dyDescent="0.2">
      <c r="A17" s="312" t="s">
        <v>386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331"/>
    </row>
    <row r="18" spans="1:13" ht="15" x14ac:dyDescent="0.2">
      <c r="A18" s="312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331"/>
    </row>
    <row r="19" spans="1:13" ht="15.75" thickBot="1" x14ac:dyDescent="0.25">
      <c r="A19" s="314" t="s">
        <v>83</v>
      </c>
      <c r="B19" s="352">
        <f>SUM(B4:B18)</f>
        <v>0</v>
      </c>
      <c r="C19" s="352">
        <f t="shared" ref="C19:M19" si="0">SUM(C4:C18)</f>
        <v>0</v>
      </c>
      <c r="D19" s="352">
        <f t="shared" si="0"/>
        <v>0</v>
      </c>
      <c r="E19" s="352">
        <f t="shared" si="0"/>
        <v>0</v>
      </c>
      <c r="F19" s="352">
        <f t="shared" si="0"/>
        <v>0</v>
      </c>
      <c r="G19" s="352">
        <f t="shared" si="0"/>
        <v>0</v>
      </c>
      <c r="H19" s="352">
        <f t="shared" si="0"/>
        <v>0</v>
      </c>
      <c r="I19" s="352">
        <f t="shared" si="0"/>
        <v>0</v>
      </c>
      <c r="J19" s="352">
        <f t="shared" si="0"/>
        <v>0</v>
      </c>
      <c r="K19" s="352">
        <f t="shared" si="0"/>
        <v>0</v>
      </c>
      <c r="L19" s="352">
        <f t="shared" si="0"/>
        <v>0</v>
      </c>
      <c r="M19" s="333">
        <f t="shared" si="0"/>
        <v>0</v>
      </c>
    </row>
  </sheetData>
  <mergeCells count="1">
    <mergeCell ref="A2:M2"/>
  </mergeCell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PLANO ESTATISTICO MODELO</vt:lpstr>
      <vt:lpstr>RELADM MODELO</vt:lpstr>
      <vt:lpstr>CUSTO MODELO</vt:lpstr>
      <vt:lpstr>CUSTO SÃO LUIS MA</vt:lpstr>
      <vt:lpstr>LEIA</vt:lpstr>
      <vt:lpstr>CONTABILIDADE</vt:lpstr>
      <vt:lpstr>TI</vt:lpstr>
      <vt:lpstr>FRANCISCO</vt:lpstr>
      <vt:lpstr>FABRICIO</vt:lpstr>
      <vt:lpstr>CLEIDE</vt:lpstr>
      <vt:lpstr>GABRIELA</vt:lpstr>
      <vt:lpstr>'CUSTO SÃO LUIS MA'!Area_de_impressao</vt:lpstr>
      <vt:lpstr>'PLANO ESTATISTICO MODELO'!Area_de_impressao</vt:lpstr>
    </vt:vector>
  </TitlesOfParts>
  <Company>Geraes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Hospital</dc:creator>
  <cp:lastModifiedBy>Fabio Leandro</cp:lastModifiedBy>
  <cp:lastPrinted>2023-10-31T15:42:03Z</cp:lastPrinted>
  <dcterms:created xsi:type="dcterms:W3CDTF">2004-01-06T18:07:40Z</dcterms:created>
  <dcterms:modified xsi:type="dcterms:W3CDTF">2023-11-11T15:48:27Z</dcterms:modified>
</cp:coreProperties>
</file>