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" sheetId="1" r:id="rId4"/>
    <sheet state="visible" name="Tentativa De automatizacao" sheetId="2" r:id="rId5"/>
  </sheets>
  <definedNames/>
  <calcPr/>
</workbook>
</file>

<file path=xl/sharedStrings.xml><?xml version="1.0" encoding="utf-8"?>
<sst xmlns="http://schemas.openxmlformats.org/spreadsheetml/2006/main" count="52" uniqueCount="27">
  <si>
    <t>Tempo Chegada A</t>
  </si>
  <si>
    <t>Tempo Chegada B</t>
  </si>
  <si>
    <t>Tempo Chegada C</t>
  </si>
  <si>
    <t>Tempo Chegada</t>
  </si>
  <si>
    <t>Elevador peso A</t>
  </si>
  <si>
    <t>Elevador peso B</t>
  </si>
  <si>
    <t>Elevador peso C</t>
  </si>
  <si>
    <t>Peso Elevador</t>
  </si>
  <si>
    <t>Tempo inicio 
deslocamento</t>
  </si>
  <si>
    <t>Tempo fim
deslocamento</t>
  </si>
  <si>
    <t>Peso A em
espera</t>
  </si>
  <si>
    <t>Peso B em
espera</t>
  </si>
  <si>
    <t>Peso C em
espera</t>
  </si>
  <si>
    <t>Tempo médio de 
trânsito de A</t>
  </si>
  <si>
    <t>Tempo de espera
de B</t>
  </si>
  <si>
    <t>Total de caixas C
transportadas</t>
  </si>
  <si>
    <t>min</t>
  </si>
  <si>
    <t>max</t>
  </si>
  <si>
    <t>value (min) 
para chegar</t>
  </si>
  <si>
    <t>Material</t>
  </si>
  <si>
    <t>A (200kg)</t>
  </si>
  <si>
    <t>B (100kg)</t>
  </si>
  <si>
    <t>C(50kg)</t>
  </si>
  <si>
    <t>Média:</t>
  </si>
  <si>
    <t>Tempo A</t>
  </si>
  <si>
    <t>Tempo B</t>
  </si>
  <si>
    <t>Tempo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</si>
</sst>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5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5" fontId="2" numFmtId="0" xfId="0" applyBorder="1" applyFont="1"/>
    <xf borderId="1" fillId="6" fontId="2" numFmtId="0" xfId="0" applyAlignment="1" applyBorder="1" applyFill="1" applyFont="1">
      <alignment readingOrder="0"/>
    </xf>
    <xf borderId="1" fillId="6" fontId="2" numFmtId="0" xfId="0" applyBorder="1" applyFont="1"/>
    <xf borderId="1" fillId="0" fontId="1" numFmtId="0" xfId="0" applyBorder="1" applyFont="1"/>
    <xf borderId="0" fillId="0" fontId="2" numFmtId="0" xfId="0" applyAlignment="1" applyFont="1">
      <alignment readingOrder="0"/>
    </xf>
    <xf borderId="1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7" fontId="0" numFmtId="0" xfId="0" applyBorder="1" applyFill="1" applyFont="1"/>
    <xf borderId="0" fillId="0" fontId="1" numFmtId="0" xfId="0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5.57"/>
    <col customWidth="1" min="15" max="15" width="16.14"/>
    <col customWidth="1" min="16" max="16" width="1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R1" s="5"/>
      <c r="S1" s="5" t="s">
        <v>16</v>
      </c>
      <c r="T1" s="5" t="s">
        <v>17</v>
      </c>
      <c r="U1" s="5" t="s">
        <v>18</v>
      </c>
    </row>
    <row r="2">
      <c r="A2" s="6">
        <v>7.0</v>
      </c>
      <c r="B2" s="6">
        <v>6.0</v>
      </c>
      <c r="C2" s="6">
        <v>3.0</v>
      </c>
      <c r="D2" s="7">
        <v>3.0</v>
      </c>
      <c r="E2" s="7">
        <v>0.0</v>
      </c>
      <c r="F2" s="7">
        <v>0.0</v>
      </c>
      <c r="G2" s="7">
        <v>50.0</v>
      </c>
      <c r="H2" s="7">
        <v>50.0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/>
      <c r="O2" s="7"/>
      <c r="P2" s="4">
        <v>20.0</v>
      </c>
      <c r="R2" s="8" t="s">
        <v>19</v>
      </c>
      <c r="S2" s="8">
        <v>0.0</v>
      </c>
      <c r="T2" s="8">
        <v>0.25</v>
      </c>
      <c r="U2" s="8">
        <v>3.0</v>
      </c>
    </row>
    <row r="3">
      <c r="A3" s="6">
        <v>14.0</v>
      </c>
      <c r="B3" s="6">
        <v>12.0</v>
      </c>
      <c r="C3" s="6">
        <v>6.0</v>
      </c>
      <c r="D3" s="7">
        <v>6.0</v>
      </c>
      <c r="E3" s="7">
        <v>0.0</v>
      </c>
      <c r="F3" s="7">
        <v>100.0</v>
      </c>
      <c r="G3" s="7">
        <v>50.0</v>
      </c>
      <c r="H3" s="7">
        <v>200.0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/>
      <c r="O3" s="9">
        <v>1.0</v>
      </c>
      <c r="R3" s="8" t="s">
        <v>20</v>
      </c>
      <c r="S3" s="8">
        <v>0.25</v>
      </c>
      <c r="T3" s="8">
        <v>0.75</v>
      </c>
      <c r="U3" s="8">
        <v>5.0</v>
      </c>
    </row>
    <row r="4">
      <c r="A4" s="6">
        <v>19.0</v>
      </c>
      <c r="B4" s="6">
        <v>18.0</v>
      </c>
      <c r="C4" s="6">
        <v>8.0</v>
      </c>
      <c r="D4" s="7">
        <v>7.0</v>
      </c>
      <c r="E4" s="7">
        <v>200.0</v>
      </c>
      <c r="F4" s="7">
        <v>0.0</v>
      </c>
      <c r="G4" s="7">
        <v>0.0</v>
      </c>
      <c r="H4" s="7">
        <v>400.0</v>
      </c>
      <c r="I4" s="7">
        <v>7.0</v>
      </c>
      <c r="J4" s="7">
        <v>11.0</v>
      </c>
      <c r="K4" s="9">
        <v>0.0</v>
      </c>
      <c r="L4" s="7">
        <v>0.0</v>
      </c>
      <c r="M4" s="7">
        <v>0.0</v>
      </c>
      <c r="N4" s="9">
        <v>3.0</v>
      </c>
      <c r="O4" s="7"/>
      <c r="R4" s="10"/>
      <c r="S4" s="8">
        <v>0.75</v>
      </c>
      <c r="T4" s="8">
        <v>1.0</v>
      </c>
      <c r="U4" s="8">
        <v>7.0</v>
      </c>
    </row>
    <row r="5">
      <c r="A5" s="6">
        <v>22.0</v>
      </c>
      <c r="B5" s="6">
        <v>24.0</v>
      </c>
      <c r="C5" s="6">
        <v>11.0</v>
      </c>
      <c r="D5" s="7">
        <v>8.0</v>
      </c>
      <c r="E5" s="7">
        <v>0.0</v>
      </c>
      <c r="F5" s="7">
        <v>0.0</v>
      </c>
      <c r="G5" s="7">
        <v>50.0</v>
      </c>
      <c r="H5" s="7">
        <v>400.0</v>
      </c>
      <c r="I5" s="7">
        <v>0.0</v>
      </c>
      <c r="J5" s="7">
        <v>0.0</v>
      </c>
      <c r="K5" s="7">
        <v>0.0</v>
      </c>
      <c r="L5" s="7">
        <v>0.0</v>
      </c>
      <c r="M5" s="7">
        <v>50.0</v>
      </c>
      <c r="N5" s="7"/>
      <c r="O5" s="7"/>
      <c r="R5" s="11" t="s">
        <v>19</v>
      </c>
      <c r="S5" s="11">
        <v>0.0</v>
      </c>
      <c r="T5" s="11">
        <v>1.0</v>
      </c>
      <c r="U5" s="11">
        <v>6.0</v>
      </c>
    </row>
    <row r="6">
      <c r="A6" s="6">
        <v>27.0</v>
      </c>
      <c r="B6" s="6">
        <v>30.0</v>
      </c>
      <c r="C6" s="6">
        <v>14.0</v>
      </c>
      <c r="D6" s="7">
        <v>11.0</v>
      </c>
      <c r="E6" s="7">
        <v>0.0</v>
      </c>
      <c r="F6" s="7">
        <v>0.0</v>
      </c>
      <c r="G6" s="7">
        <v>50.0</v>
      </c>
      <c r="H6" s="9">
        <v>300.0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/>
      <c r="O6" s="7"/>
      <c r="R6" s="11" t="s">
        <v>21</v>
      </c>
      <c r="S6" s="12"/>
      <c r="T6" s="12"/>
      <c r="U6" s="11"/>
    </row>
    <row r="7">
      <c r="A7" s="6">
        <v>32.0</v>
      </c>
      <c r="B7" s="6">
        <v>36.0</v>
      </c>
      <c r="C7" s="6">
        <v>17.0</v>
      </c>
      <c r="D7" s="7">
        <v>12.0</v>
      </c>
      <c r="E7" s="7">
        <v>0.0</v>
      </c>
      <c r="F7" s="7">
        <v>100.0</v>
      </c>
      <c r="G7" s="7">
        <v>0.0</v>
      </c>
      <c r="H7" s="9">
        <v>400.0</v>
      </c>
      <c r="I7" s="9">
        <v>12.0</v>
      </c>
      <c r="J7" s="9">
        <v>14.0</v>
      </c>
      <c r="K7" s="7">
        <v>0.0</v>
      </c>
      <c r="L7" s="7">
        <v>0.0</v>
      </c>
      <c r="M7" s="7">
        <v>0.0</v>
      </c>
      <c r="N7" s="7"/>
      <c r="O7" s="9">
        <v>0.0</v>
      </c>
      <c r="R7" s="3" t="s">
        <v>19</v>
      </c>
      <c r="S7" s="3">
        <v>0.0</v>
      </c>
      <c r="T7" s="3">
        <v>0.33</v>
      </c>
      <c r="U7" s="3">
        <v>2.0</v>
      </c>
    </row>
    <row r="8">
      <c r="A8" s="6">
        <v>35.0</v>
      </c>
      <c r="B8" s="6">
        <v>42.0</v>
      </c>
      <c r="C8" s="6">
        <v>20.0</v>
      </c>
      <c r="D8" s="7">
        <v>14.0</v>
      </c>
      <c r="E8" s="7">
        <v>200.0</v>
      </c>
      <c r="F8" s="7">
        <v>0.0</v>
      </c>
      <c r="G8" s="7">
        <v>50.0</v>
      </c>
      <c r="H8" s="9">
        <v>250.0</v>
      </c>
      <c r="I8" s="9">
        <v>0.0</v>
      </c>
      <c r="J8" s="9">
        <v>0.0</v>
      </c>
      <c r="K8" s="7">
        <v>0.0</v>
      </c>
      <c r="L8" s="7">
        <v>0.0</v>
      </c>
      <c r="M8" s="7">
        <v>0.0</v>
      </c>
      <c r="N8" s="9">
        <v>7.0</v>
      </c>
      <c r="O8" s="7"/>
      <c r="R8" s="3" t="s">
        <v>22</v>
      </c>
      <c r="S8" s="3">
        <v>0.33</v>
      </c>
      <c r="T8" s="3">
        <v>1.0</v>
      </c>
      <c r="U8" s="3">
        <v>3.0</v>
      </c>
    </row>
    <row r="9">
      <c r="A9" s="6">
        <v>38.0</v>
      </c>
      <c r="B9" s="6">
        <v>48.0</v>
      </c>
      <c r="C9" s="6">
        <v>23.0</v>
      </c>
      <c r="D9" s="7">
        <v>17.0</v>
      </c>
      <c r="E9" s="7">
        <v>0.0</v>
      </c>
      <c r="F9" s="7">
        <v>0.0</v>
      </c>
      <c r="G9" s="7">
        <v>50.0</v>
      </c>
      <c r="H9" s="9">
        <v>300.0</v>
      </c>
      <c r="I9" s="7">
        <v>0.0</v>
      </c>
      <c r="J9" s="7">
        <v>0.0</v>
      </c>
      <c r="K9" s="7">
        <v>0.0</v>
      </c>
      <c r="L9" s="7">
        <v>0.0</v>
      </c>
      <c r="M9" s="9">
        <v>0.0</v>
      </c>
      <c r="N9" s="7"/>
      <c r="O9" s="7"/>
    </row>
    <row r="10">
      <c r="A10" s="6">
        <v>43.0</v>
      </c>
      <c r="B10" s="6">
        <v>54.0</v>
      </c>
      <c r="C10" s="6">
        <v>26.0</v>
      </c>
      <c r="D10" s="7">
        <v>18.0</v>
      </c>
      <c r="E10" s="7">
        <v>0.0</v>
      </c>
      <c r="F10" s="7">
        <v>100.0</v>
      </c>
      <c r="G10" s="7">
        <v>0.0</v>
      </c>
      <c r="H10" s="9">
        <v>400.0</v>
      </c>
      <c r="I10" s="9">
        <v>18.0</v>
      </c>
      <c r="J10" s="9">
        <v>22.0</v>
      </c>
      <c r="K10" s="7">
        <v>0.0</v>
      </c>
      <c r="L10" s="7">
        <v>0.0</v>
      </c>
      <c r="M10" s="7">
        <v>0.0</v>
      </c>
      <c r="N10" s="7"/>
      <c r="O10" s="9">
        <v>0.0</v>
      </c>
    </row>
    <row r="11">
      <c r="A11" s="6">
        <v>48.0</v>
      </c>
      <c r="B11" s="6">
        <v>60.0</v>
      </c>
      <c r="C11" s="6">
        <v>29.0</v>
      </c>
      <c r="D11" s="7">
        <v>19.0</v>
      </c>
      <c r="E11" s="7">
        <v>200.0</v>
      </c>
      <c r="F11" s="7">
        <v>0.0</v>
      </c>
      <c r="G11" s="7">
        <v>0.0</v>
      </c>
      <c r="H11" s="9">
        <v>400.0</v>
      </c>
      <c r="I11" s="7">
        <v>0.0</v>
      </c>
      <c r="J11" s="7">
        <v>0.0</v>
      </c>
      <c r="K11" s="9">
        <v>200.0</v>
      </c>
      <c r="L11" s="7">
        <v>0.0</v>
      </c>
      <c r="M11" s="7">
        <v>0.0</v>
      </c>
      <c r="N11" s="9">
        <f>24-19+3</f>
        <v>8</v>
      </c>
      <c r="O11" s="7"/>
    </row>
    <row r="12">
      <c r="A12" s="6">
        <v>53.0</v>
      </c>
      <c r="B12" s="6"/>
      <c r="C12" s="6">
        <v>32.0</v>
      </c>
      <c r="D12" s="7">
        <v>20.0</v>
      </c>
      <c r="E12" s="7">
        <v>0.0</v>
      </c>
      <c r="F12" s="7">
        <v>0.0</v>
      </c>
      <c r="G12" s="7">
        <v>50.0</v>
      </c>
      <c r="H12" s="9">
        <v>400.0</v>
      </c>
      <c r="I12" s="7">
        <v>0.0</v>
      </c>
      <c r="J12" s="7">
        <v>0.0</v>
      </c>
      <c r="K12" s="7">
        <v>0.0</v>
      </c>
      <c r="L12" s="7">
        <v>0.0</v>
      </c>
      <c r="M12" s="9">
        <v>50.0</v>
      </c>
      <c r="N12" s="7"/>
      <c r="O12" s="7"/>
    </row>
    <row r="13">
      <c r="A13" s="6">
        <v>58.0</v>
      </c>
      <c r="B13" s="6"/>
      <c r="C13" s="6">
        <v>35.0</v>
      </c>
      <c r="D13" s="7">
        <v>22.0</v>
      </c>
      <c r="E13" s="7">
        <v>200.0</v>
      </c>
      <c r="F13" s="7">
        <v>0.0</v>
      </c>
      <c r="G13" s="7">
        <v>0.0</v>
      </c>
      <c r="H13" s="9">
        <v>250.0</v>
      </c>
      <c r="I13" s="7">
        <v>0.0</v>
      </c>
      <c r="J13" s="7">
        <v>0.0</v>
      </c>
      <c r="K13" s="9">
        <v>200.0</v>
      </c>
      <c r="L13" s="7">
        <v>0.0</v>
      </c>
      <c r="M13" s="7">
        <v>0.0</v>
      </c>
      <c r="N13" s="7">
        <f>28-22+3</f>
        <v>9</v>
      </c>
      <c r="O13" s="7"/>
    </row>
    <row r="14">
      <c r="A14" s="13"/>
      <c r="B14" s="6"/>
      <c r="C14" s="6">
        <v>38.0</v>
      </c>
      <c r="D14" s="7">
        <v>23.0</v>
      </c>
      <c r="E14" s="7">
        <v>0.0</v>
      </c>
      <c r="F14" s="7">
        <v>0.0</v>
      </c>
      <c r="G14" s="7">
        <v>50.0</v>
      </c>
      <c r="H14" s="9">
        <v>300.0</v>
      </c>
      <c r="I14" s="9">
        <v>0.0</v>
      </c>
      <c r="J14" s="9">
        <v>0.0</v>
      </c>
      <c r="K14" s="9">
        <v>200.0</v>
      </c>
      <c r="L14" s="7">
        <v>0.0</v>
      </c>
      <c r="M14" s="7">
        <v>0.0</v>
      </c>
      <c r="N14" s="7"/>
      <c r="O14" s="7"/>
    </row>
    <row r="15">
      <c r="A15" s="13"/>
      <c r="B15" s="6"/>
      <c r="C15" s="6">
        <v>41.0</v>
      </c>
      <c r="D15" s="7">
        <v>24.0</v>
      </c>
      <c r="E15" s="7">
        <v>0.0</v>
      </c>
      <c r="F15" s="7">
        <v>100.0</v>
      </c>
      <c r="G15" s="7">
        <v>0.0</v>
      </c>
      <c r="H15" s="7">
        <v>400.0</v>
      </c>
      <c r="I15" s="9">
        <v>24.0</v>
      </c>
      <c r="J15" s="9">
        <v>28.0</v>
      </c>
      <c r="K15" s="9">
        <v>200.0</v>
      </c>
      <c r="L15" s="9">
        <v>0.0</v>
      </c>
      <c r="M15" s="7">
        <v>0.0</v>
      </c>
      <c r="N15" s="7"/>
      <c r="O15" s="9">
        <v>0.0</v>
      </c>
    </row>
    <row r="16">
      <c r="A16" s="13"/>
      <c r="B16" s="6"/>
      <c r="C16" s="6">
        <v>44.0</v>
      </c>
      <c r="D16" s="7">
        <v>26.0</v>
      </c>
      <c r="E16" s="7">
        <v>0.0</v>
      </c>
      <c r="F16" s="7">
        <v>0.0</v>
      </c>
      <c r="G16" s="7">
        <v>50.0</v>
      </c>
      <c r="H16" s="7">
        <v>400.0</v>
      </c>
      <c r="I16" s="7">
        <v>0.0</v>
      </c>
      <c r="J16" s="7">
        <v>0.0</v>
      </c>
      <c r="K16" s="9">
        <v>200.0</v>
      </c>
      <c r="L16" s="9">
        <v>0.0</v>
      </c>
      <c r="M16" s="9">
        <v>50.0</v>
      </c>
      <c r="N16" s="7"/>
      <c r="O16" s="7"/>
    </row>
    <row r="17">
      <c r="A17" s="13"/>
      <c r="B17" s="6"/>
      <c r="C17" s="6">
        <v>47.0</v>
      </c>
      <c r="D17" s="7">
        <v>27.0</v>
      </c>
      <c r="E17" s="7">
        <v>200.0</v>
      </c>
      <c r="F17" s="7">
        <v>0.0</v>
      </c>
      <c r="G17" s="7">
        <v>0.0</v>
      </c>
      <c r="H17" s="7">
        <v>400.0</v>
      </c>
      <c r="I17" s="7">
        <v>0.0</v>
      </c>
      <c r="J17" s="7">
        <v>0.0</v>
      </c>
      <c r="K17" s="9">
        <v>400.0</v>
      </c>
      <c r="L17" s="7">
        <v>0.0</v>
      </c>
      <c r="M17" s="7">
        <v>0.0</v>
      </c>
      <c r="N17" s="7">
        <f>28-27+3</f>
        <v>4</v>
      </c>
      <c r="O17" s="7"/>
    </row>
    <row r="18">
      <c r="A18" s="13"/>
      <c r="B18" s="6"/>
      <c r="C18" s="6">
        <v>49.0</v>
      </c>
      <c r="D18" s="9">
        <v>28.0</v>
      </c>
      <c r="E18" s="9">
        <v>0.0</v>
      </c>
      <c r="F18" s="9">
        <v>0.0</v>
      </c>
      <c r="G18" s="9">
        <v>0.0</v>
      </c>
      <c r="H18" s="9">
        <v>400.0</v>
      </c>
      <c r="I18" s="9">
        <v>28.0</v>
      </c>
      <c r="J18" s="9">
        <v>32.0</v>
      </c>
      <c r="K18" s="9">
        <v>0.0</v>
      </c>
      <c r="L18" s="9">
        <v>0.0</v>
      </c>
      <c r="M18" s="9">
        <v>0.0</v>
      </c>
      <c r="N18" s="7"/>
      <c r="O18" s="7"/>
    </row>
    <row r="19">
      <c r="A19" s="13"/>
      <c r="B19" s="6"/>
      <c r="C19" s="6">
        <v>52.0</v>
      </c>
      <c r="D19" s="7">
        <v>29.0</v>
      </c>
      <c r="E19" s="7">
        <v>0.0</v>
      </c>
      <c r="F19" s="7">
        <v>0.0</v>
      </c>
      <c r="G19" s="7">
        <v>50.0</v>
      </c>
      <c r="H19" s="9">
        <v>400.0</v>
      </c>
      <c r="I19" s="9">
        <v>0.0</v>
      </c>
      <c r="J19" s="9">
        <v>0.0</v>
      </c>
      <c r="K19" s="7">
        <v>0.0</v>
      </c>
      <c r="L19" s="7">
        <v>0.0</v>
      </c>
      <c r="M19" s="9">
        <v>50.0</v>
      </c>
      <c r="N19" s="7"/>
      <c r="O19" s="7"/>
    </row>
    <row r="20">
      <c r="A20" s="13"/>
      <c r="B20" s="6"/>
      <c r="C20" s="6">
        <v>54.0</v>
      </c>
      <c r="D20" s="7">
        <v>30.0</v>
      </c>
      <c r="E20" s="7">
        <v>0.0</v>
      </c>
      <c r="F20" s="7">
        <v>100.0</v>
      </c>
      <c r="G20" s="7">
        <v>0.0</v>
      </c>
      <c r="H20" s="9">
        <v>400.0</v>
      </c>
      <c r="I20" s="9">
        <v>0.0</v>
      </c>
      <c r="J20" s="7">
        <v>0.0</v>
      </c>
      <c r="K20" s="14">
        <v>0.0</v>
      </c>
      <c r="L20" s="9">
        <v>100.0</v>
      </c>
      <c r="M20" s="9">
        <v>50.0</v>
      </c>
      <c r="N20" s="7"/>
      <c r="O20" s="9">
        <v>2.0</v>
      </c>
    </row>
    <row r="21">
      <c r="A21" s="13"/>
      <c r="B21" s="6"/>
      <c r="C21" s="6">
        <v>56.0</v>
      </c>
      <c r="D21" s="7">
        <v>32.0</v>
      </c>
      <c r="E21" s="7">
        <v>200.0</v>
      </c>
      <c r="F21" s="7">
        <v>0.0</v>
      </c>
      <c r="G21" s="7">
        <v>50.0</v>
      </c>
      <c r="H21" s="9">
        <v>400.0</v>
      </c>
      <c r="I21" s="9">
        <v>32.0</v>
      </c>
      <c r="J21" s="9">
        <v>36.0</v>
      </c>
      <c r="K21" s="9">
        <v>0.0</v>
      </c>
      <c r="L21" s="9">
        <v>0.0</v>
      </c>
      <c r="M21" s="9">
        <v>0.0</v>
      </c>
      <c r="N21" s="9">
        <v>3.0</v>
      </c>
      <c r="O21" s="7"/>
    </row>
    <row r="22">
      <c r="A22" s="13"/>
      <c r="B22" s="6"/>
      <c r="C22" s="6">
        <v>59.0</v>
      </c>
      <c r="D22" s="7">
        <v>35.0</v>
      </c>
      <c r="E22" s="7">
        <v>200.0</v>
      </c>
      <c r="F22" s="7">
        <v>0.0</v>
      </c>
      <c r="G22" s="7">
        <v>50.0</v>
      </c>
      <c r="H22" s="7">
        <v>400.0</v>
      </c>
      <c r="I22" s="9">
        <v>0.0</v>
      </c>
      <c r="J22" s="9">
        <v>0.0</v>
      </c>
      <c r="K22" s="9">
        <v>200.0</v>
      </c>
      <c r="L22" s="7">
        <v>0.0</v>
      </c>
      <c r="M22" s="9">
        <v>0.0</v>
      </c>
      <c r="N22" s="7">
        <f>41-35+3</f>
        <v>9</v>
      </c>
      <c r="O22" s="7"/>
    </row>
    <row r="23">
      <c r="A23" s="13"/>
      <c r="B23" s="6"/>
      <c r="C23" s="13"/>
      <c r="D23" s="7">
        <v>36.0</v>
      </c>
      <c r="E23" s="7">
        <v>0.0</v>
      </c>
      <c r="F23" s="7">
        <v>100.0</v>
      </c>
      <c r="G23" s="7">
        <v>0.0</v>
      </c>
      <c r="H23" s="9">
        <v>300.0</v>
      </c>
      <c r="I23" s="7">
        <v>0.0</v>
      </c>
      <c r="J23" s="7">
        <v>0.0</v>
      </c>
      <c r="K23" s="9">
        <v>0.0</v>
      </c>
      <c r="L23" s="9">
        <v>0.0</v>
      </c>
      <c r="M23" s="7">
        <v>0.0</v>
      </c>
      <c r="N23" s="7"/>
      <c r="O23" s="7">
        <f>41-36</f>
        <v>5</v>
      </c>
    </row>
    <row r="24">
      <c r="A24" s="13"/>
      <c r="B24" s="6"/>
      <c r="C24" s="13"/>
      <c r="D24" s="7">
        <v>38.0</v>
      </c>
      <c r="E24" s="7">
        <v>200.0</v>
      </c>
      <c r="F24" s="7">
        <v>0.0</v>
      </c>
      <c r="G24" s="7">
        <v>50.0</v>
      </c>
      <c r="H24" s="7">
        <v>350.0</v>
      </c>
      <c r="I24" s="7">
        <v>0.0</v>
      </c>
      <c r="J24" s="7">
        <v>0.0</v>
      </c>
      <c r="K24" s="9">
        <v>200.0</v>
      </c>
      <c r="L24" s="7">
        <v>0.0</v>
      </c>
      <c r="M24" s="7">
        <v>0.0</v>
      </c>
      <c r="N24" s="7">
        <f>45-38+3</f>
        <v>10</v>
      </c>
      <c r="O24" s="7"/>
    </row>
    <row r="25">
      <c r="A25" s="13"/>
      <c r="B25" s="6"/>
      <c r="C25" s="13"/>
      <c r="D25" s="7">
        <v>41.0</v>
      </c>
      <c r="E25" s="7">
        <v>0.0</v>
      </c>
      <c r="F25" s="7">
        <v>0.0</v>
      </c>
      <c r="G25" s="7">
        <v>50.0</v>
      </c>
      <c r="H25" s="7">
        <v>400.0</v>
      </c>
      <c r="I25" s="9">
        <v>41.0</v>
      </c>
      <c r="J25" s="9">
        <v>45.0</v>
      </c>
      <c r="K25" s="9">
        <v>200.0</v>
      </c>
      <c r="L25" s="7">
        <v>0.0</v>
      </c>
      <c r="M25" s="7">
        <v>0.0</v>
      </c>
      <c r="N25" s="7"/>
      <c r="O25" s="7"/>
    </row>
    <row r="26">
      <c r="A26" s="13"/>
      <c r="B26" s="6"/>
      <c r="C26" s="13"/>
      <c r="D26" s="7">
        <v>42.0</v>
      </c>
      <c r="E26" s="7">
        <v>0.0</v>
      </c>
      <c r="F26" s="7">
        <v>100.0</v>
      </c>
      <c r="G26" s="7">
        <v>0.0</v>
      </c>
      <c r="H26" s="7">
        <v>400.0</v>
      </c>
      <c r="I26" s="7">
        <v>0.0</v>
      </c>
      <c r="J26" s="7">
        <v>0.0</v>
      </c>
      <c r="K26" s="9">
        <v>200.0</v>
      </c>
      <c r="L26" s="9">
        <v>100.0</v>
      </c>
      <c r="M26" s="7">
        <v>0.0</v>
      </c>
      <c r="N26" s="7"/>
      <c r="O26" s="7">
        <f>49-42</f>
        <v>7</v>
      </c>
    </row>
    <row r="27">
      <c r="D27" s="7">
        <v>43.0</v>
      </c>
      <c r="E27" s="7">
        <v>200.0</v>
      </c>
      <c r="F27" s="7">
        <v>0.0</v>
      </c>
      <c r="G27" s="7">
        <v>0.0</v>
      </c>
      <c r="H27" s="7">
        <v>400.0</v>
      </c>
      <c r="I27" s="7">
        <v>0.0</v>
      </c>
      <c r="J27" s="7">
        <v>0.0</v>
      </c>
      <c r="K27" s="9">
        <v>400.0</v>
      </c>
      <c r="L27" s="9">
        <v>100.0</v>
      </c>
      <c r="M27" s="9">
        <v>0.0</v>
      </c>
      <c r="N27" s="7">
        <f>45-43+3</f>
        <v>5</v>
      </c>
      <c r="O27" s="7"/>
    </row>
    <row r="28">
      <c r="D28" s="7">
        <v>44.0</v>
      </c>
      <c r="E28" s="7">
        <v>0.0</v>
      </c>
      <c r="F28" s="7">
        <v>0.0</v>
      </c>
      <c r="G28" s="7">
        <v>50.0</v>
      </c>
      <c r="H28" s="7">
        <v>400.0</v>
      </c>
      <c r="I28" s="7">
        <v>0.0</v>
      </c>
      <c r="J28" s="7">
        <v>0.0</v>
      </c>
      <c r="K28" s="9">
        <v>400.0</v>
      </c>
      <c r="L28" s="9">
        <v>100.0</v>
      </c>
      <c r="M28" s="9">
        <v>50.0</v>
      </c>
      <c r="N28" s="7"/>
      <c r="O28" s="7"/>
    </row>
    <row r="29">
      <c r="D29" s="9">
        <v>45.0</v>
      </c>
      <c r="E29" s="9">
        <v>0.0</v>
      </c>
      <c r="F29" s="9">
        <v>0.0</v>
      </c>
      <c r="G29" s="9">
        <v>0.0</v>
      </c>
      <c r="H29" s="9">
        <v>400.0</v>
      </c>
      <c r="I29" s="9">
        <v>45.0</v>
      </c>
      <c r="J29" s="9">
        <v>49.0</v>
      </c>
      <c r="K29" s="9">
        <v>0.0</v>
      </c>
      <c r="L29" s="9">
        <v>100.0</v>
      </c>
      <c r="M29" s="9">
        <v>50.0</v>
      </c>
      <c r="N29" s="7"/>
      <c r="O29" s="7"/>
    </row>
    <row r="30">
      <c r="D30" s="7">
        <v>47.0</v>
      </c>
      <c r="E30" s="7">
        <v>0.0</v>
      </c>
      <c r="F30" s="7">
        <v>0.0</v>
      </c>
      <c r="G30" s="7">
        <v>50.0</v>
      </c>
      <c r="H30" s="9">
        <v>400.0</v>
      </c>
      <c r="I30" s="7">
        <v>0.0</v>
      </c>
      <c r="J30" s="7">
        <v>0.0</v>
      </c>
      <c r="K30" s="7">
        <v>0.0</v>
      </c>
      <c r="L30" s="9">
        <v>100.0</v>
      </c>
      <c r="M30" s="9">
        <v>100.0</v>
      </c>
      <c r="N30" s="7"/>
      <c r="O30" s="7"/>
    </row>
    <row r="31">
      <c r="D31" s="7">
        <v>48.0</v>
      </c>
      <c r="E31" s="7">
        <v>200.0</v>
      </c>
      <c r="F31" s="7">
        <v>100.0</v>
      </c>
      <c r="G31" s="7">
        <v>0.0</v>
      </c>
      <c r="H31" s="9">
        <v>400.0</v>
      </c>
      <c r="I31" s="7">
        <v>0.0</v>
      </c>
      <c r="J31" s="7">
        <v>0.0</v>
      </c>
      <c r="K31" s="9">
        <v>200.0</v>
      </c>
      <c r="L31" s="9">
        <v>200.0</v>
      </c>
      <c r="M31" s="9">
        <v>100.0</v>
      </c>
      <c r="N31" s="7">
        <f>49-48+3</f>
        <v>4</v>
      </c>
      <c r="O31" s="9">
        <v>1.0</v>
      </c>
    </row>
    <row r="32">
      <c r="D32" s="7">
        <v>49.0</v>
      </c>
      <c r="E32" s="7">
        <v>0.0</v>
      </c>
      <c r="F32" s="7">
        <v>0.0</v>
      </c>
      <c r="G32" s="7">
        <v>50.0</v>
      </c>
      <c r="H32" s="7">
        <v>400.0</v>
      </c>
      <c r="I32" s="7">
        <v>49.0</v>
      </c>
      <c r="J32" s="7">
        <v>53.0</v>
      </c>
      <c r="K32" s="7">
        <v>0.0</v>
      </c>
      <c r="L32" s="7">
        <v>0.0</v>
      </c>
      <c r="M32" s="9">
        <v>150.0</v>
      </c>
      <c r="N32" s="7"/>
      <c r="O32" s="7"/>
    </row>
    <row r="33">
      <c r="D33" s="7">
        <v>52.0</v>
      </c>
      <c r="E33" s="7">
        <v>0.0</v>
      </c>
      <c r="F33" s="7">
        <v>0.0</v>
      </c>
      <c r="G33" s="7">
        <v>50.0</v>
      </c>
      <c r="H33" s="7">
        <v>400.0</v>
      </c>
      <c r="I33" s="7">
        <v>0.0</v>
      </c>
      <c r="J33" s="7">
        <v>0.0</v>
      </c>
      <c r="K33" s="7">
        <v>0.0</v>
      </c>
      <c r="L33" s="7">
        <v>0.0</v>
      </c>
      <c r="M33" s="9">
        <v>200.0</v>
      </c>
      <c r="N33" s="7"/>
      <c r="O33" s="7"/>
    </row>
    <row r="34">
      <c r="D34" s="7">
        <v>53.0</v>
      </c>
      <c r="E34" s="7">
        <v>200.0</v>
      </c>
      <c r="F34" s="7">
        <v>0.0</v>
      </c>
      <c r="G34" s="7">
        <v>0.0</v>
      </c>
      <c r="H34" s="7">
        <v>400.0</v>
      </c>
      <c r="I34" s="9">
        <v>53.0</v>
      </c>
      <c r="J34" s="9">
        <v>57.0</v>
      </c>
      <c r="K34" s="9">
        <v>0.0</v>
      </c>
      <c r="L34" s="7">
        <v>0.0</v>
      </c>
      <c r="M34" s="7">
        <v>0.0</v>
      </c>
      <c r="N34" s="9">
        <v>3.0</v>
      </c>
      <c r="O34" s="7"/>
    </row>
    <row r="35">
      <c r="D35" s="7">
        <v>54.0</v>
      </c>
      <c r="E35" s="7">
        <v>0.0</v>
      </c>
      <c r="F35" s="7">
        <v>100.0</v>
      </c>
      <c r="G35" s="7">
        <v>50.0</v>
      </c>
      <c r="H35" s="9">
        <v>400.0</v>
      </c>
      <c r="I35" s="7">
        <v>0.0</v>
      </c>
      <c r="J35" s="7">
        <v>0.0</v>
      </c>
      <c r="K35" s="7">
        <v>0.0</v>
      </c>
      <c r="L35" s="9">
        <v>100.0</v>
      </c>
      <c r="M35" s="9">
        <v>50.0</v>
      </c>
      <c r="N35" s="7"/>
      <c r="O35" s="9">
        <v>4.0</v>
      </c>
    </row>
    <row r="36">
      <c r="D36" s="7">
        <v>56.0</v>
      </c>
      <c r="E36" s="7">
        <v>0.0</v>
      </c>
      <c r="F36" s="7">
        <v>0.0</v>
      </c>
      <c r="G36" s="7">
        <v>50.0</v>
      </c>
      <c r="H36" s="9">
        <v>400.0</v>
      </c>
      <c r="I36" s="7">
        <v>0.0</v>
      </c>
      <c r="J36" s="7">
        <v>0.0</v>
      </c>
      <c r="K36" s="7">
        <v>0.0</v>
      </c>
      <c r="L36" s="9">
        <v>100.0</v>
      </c>
      <c r="M36" s="9">
        <v>100.0</v>
      </c>
      <c r="N36" s="7"/>
      <c r="O36" s="7"/>
    </row>
    <row r="37">
      <c r="D37" s="9">
        <v>57.0</v>
      </c>
      <c r="E37" s="9">
        <v>0.0</v>
      </c>
      <c r="F37" s="7">
        <v>0.0</v>
      </c>
      <c r="G37" s="7">
        <v>0.0</v>
      </c>
      <c r="H37" s="9">
        <v>200.0</v>
      </c>
      <c r="I37" s="9">
        <v>0.0</v>
      </c>
      <c r="J37" s="9">
        <v>0.0</v>
      </c>
      <c r="K37" s="7">
        <v>0.0</v>
      </c>
      <c r="L37" s="7">
        <v>0.0</v>
      </c>
      <c r="M37" s="7">
        <v>0.0</v>
      </c>
      <c r="N37" s="7"/>
      <c r="O37" s="7"/>
    </row>
    <row r="38">
      <c r="D38" s="7">
        <v>58.0</v>
      </c>
      <c r="E38" s="7">
        <v>200.0</v>
      </c>
      <c r="F38" s="7">
        <v>0.0</v>
      </c>
      <c r="G38" s="7">
        <v>0.0</v>
      </c>
      <c r="H38" s="7">
        <v>400.0</v>
      </c>
      <c r="I38" s="7">
        <v>58.0</v>
      </c>
      <c r="J38" s="7">
        <v>62.0</v>
      </c>
      <c r="K38" s="7">
        <v>0.0</v>
      </c>
      <c r="L38" s="7">
        <v>0.0</v>
      </c>
      <c r="M38" s="7">
        <v>0.0</v>
      </c>
      <c r="N38" s="9">
        <v>3.0</v>
      </c>
      <c r="O38" s="7"/>
    </row>
    <row r="39">
      <c r="D39" s="7">
        <v>59.0</v>
      </c>
      <c r="E39" s="7">
        <v>0.0</v>
      </c>
      <c r="F39" s="7">
        <v>0.0</v>
      </c>
      <c r="G39" s="7">
        <v>50.0</v>
      </c>
      <c r="H39" s="7">
        <v>400.0</v>
      </c>
      <c r="I39" s="7">
        <v>0.0</v>
      </c>
      <c r="J39" s="7">
        <v>0.0</v>
      </c>
      <c r="K39" s="7">
        <v>0.0</v>
      </c>
      <c r="L39" s="7">
        <v>0.0</v>
      </c>
      <c r="M39" s="7">
        <v>50.0</v>
      </c>
      <c r="N39" s="7"/>
      <c r="O39" s="7"/>
    </row>
    <row r="40">
      <c r="D40" s="7">
        <v>60.0</v>
      </c>
      <c r="E40" s="7">
        <v>0.0</v>
      </c>
      <c r="F40" s="7">
        <v>100.0</v>
      </c>
      <c r="G40" s="7">
        <v>0.0</v>
      </c>
      <c r="H40" s="7">
        <v>400.0</v>
      </c>
      <c r="I40" s="7">
        <v>0.0</v>
      </c>
      <c r="J40" s="7">
        <v>0.0</v>
      </c>
      <c r="K40" s="7">
        <v>0.0</v>
      </c>
      <c r="L40" s="7">
        <v>100.0</v>
      </c>
      <c r="M40" s="9">
        <v>50.0</v>
      </c>
      <c r="N40" s="7"/>
      <c r="O40" s="7"/>
    </row>
    <row r="41">
      <c r="N41" s="15" t="s">
        <v>23</v>
      </c>
      <c r="O41" s="16" t="s">
        <v>23</v>
      </c>
    </row>
    <row r="42">
      <c r="N42" s="16">
        <f>SUM(N2:N40)/12</f>
        <v>5.666666667</v>
      </c>
      <c r="O42" s="17">
        <f>SUM(O2:O40)/8</f>
        <v>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hidden="1" min="2" max="2" width="13.57"/>
    <col hidden="1" min="3" max="3" width="14.43"/>
    <col customWidth="1" min="4" max="4" width="17.86"/>
    <col customWidth="1" min="5" max="5" width="16.86"/>
    <col customWidth="1" min="6" max="6" width="17.43"/>
    <col customWidth="1" min="7" max="7" width="15.86"/>
    <col customWidth="1" min="8" max="10" width="16.14"/>
    <col customWidth="1" min="12" max="12" width="18.14"/>
  </cols>
  <sheetData>
    <row r="1">
      <c r="A1" s="14" t="s">
        <v>24</v>
      </c>
      <c r="B1" s="14" t="s">
        <v>25</v>
      </c>
      <c r="C1" s="14" t="s">
        <v>26</v>
      </c>
      <c r="D1" s="1" t="s">
        <v>0</v>
      </c>
      <c r="E1" s="1" t="s">
        <v>1</v>
      </c>
      <c r="F1" s="1" t="s">
        <v>2</v>
      </c>
      <c r="G1" s="1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9"/>
    </row>
    <row r="2">
      <c r="A2" s="20">
        <f t="shared" ref="A2:A26" si="2">VLOOKUP(RAND(),$H$51:$J$53,3)</f>
        <v>3</v>
      </c>
      <c r="B2" s="14">
        <v>6.0</v>
      </c>
      <c r="C2" s="20">
        <f t="shared" ref="C2:C26" si="3">VLOOKUP(RAND(),$H$56:$J$57,3)</f>
        <v>3</v>
      </c>
      <c r="D2" s="13">
        <f t="shared" ref="D2:F2" si="1">A2</f>
        <v>3</v>
      </c>
      <c r="E2" s="6">
        <f t="shared" si="1"/>
        <v>6</v>
      </c>
      <c r="F2" s="13">
        <f t="shared" si="1"/>
        <v>3</v>
      </c>
      <c r="G2" s="13">
        <f>IFERROR(__xludf.DUMMYFUNCTION("UNIQUE(SORT({filter(D2:D976, len(D2:D976)); filter(E2:E976, len(E2:E976)); filter(F2:F976, len(F2:F976))}))"),3.0)</f>
        <v>3</v>
      </c>
      <c r="H2" s="13">
        <f t="shared" ref="H2:H47" si="5">IF(ISERROR(VLOOKUP(G2,$D$2:$D$45,1,FALSE)),0,200)</f>
        <v>200</v>
      </c>
      <c r="I2" s="13">
        <f t="shared" ref="I2:I47" si="6">IF(ISERROR(VLOOKUP(G2,$E$2:$E$45,1,FALSE)),0,100)</f>
        <v>0</v>
      </c>
      <c r="J2" s="13">
        <f t="shared" ref="J2:J47" si="7">IF(ISERROR(VLOOKUP(G2,$F$2:$F$45,1,FALSE)),0,50)</f>
        <v>50</v>
      </c>
      <c r="K2" s="13">
        <f>SUM(H2:J2)</f>
        <v>250</v>
      </c>
      <c r="L2" s="13">
        <f>IF(K2 &gt;= 400,G2,0)</f>
        <v>0</v>
      </c>
      <c r="M2" s="13">
        <f t="shared" ref="M2:M47" si="8">IF(EQ(L2,0),0,L2+4)</f>
        <v>0</v>
      </c>
      <c r="N2" s="13">
        <f>IF(G2&lt;MAX($M$1:M2),N1+H2,0)</f>
        <v>0</v>
      </c>
      <c r="O2" s="6">
        <v>0.0</v>
      </c>
      <c r="P2" s="6">
        <v>0.0</v>
      </c>
    </row>
    <row r="3">
      <c r="A3" s="20">
        <f t="shared" si="2"/>
        <v>5</v>
      </c>
      <c r="B3" s="14">
        <v>6.0</v>
      </c>
      <c r="C3" s="20">
        <f t="shared" si="3"/>
        <v>3</v>
      </c>
      <c r="D3" s="13">
        <f t="shared" ref="D3:E3" si="4">D2+A3</f>
        <v>8</v>
      </c>
      <c r="E3" s="6">
        <f t="shared" si="4"/>
        <v>12</v>
      </c>
      <c r="F3" s="13">
        <f t="shared" ref="F3:F21" si="10">C3+F2</f>
        <v>6</v>
      </c>
      <c r="G3" s="13">
        <f>IFERROR(__xludf.DUMMYFUNCTION("""COMPUTED_VALUE"""),6.0)</f>
        <v>6</v>
      </c>
      <c r="H3" s="13">
        <f t="shared" si="5"/>
        <v>0</v>
      </c>
      <c r="I3" s="13">
        <f t="shared" si="6"/>
        <v>100</v>
      </c>
      <c r="J3" s="13">
        <f t="shared" si="7"/>
        <v>50</v>
      </c>
      <c r="K3" s="13">
        <f t="shared" ref="K3:K47" si="11">IF(EQ(K2,400),IF(G3 &lt; MAX($M$2:M2),400,IF(AND(SUM(H3:J3,N3:P3)&gt;400,OR(EQ(SUM(H3:J3,N3:P3)-400,50),EQ(SUM(H3:J3,N3:P3)-400,100),EQ(SUM(H3:J3,N3:P3)-400,200)),400,K2),400,SUM(H3:J3,N3:P3))), IF(AND(SUM(H3:J3,K2,N3:P3)&gt;400,OR(EQ(SUM(H3:J3,K2,N3:P3)-400,50),EQ(SUM(H3:J3,K2,N3:P3)-400,100),EQ(SUM(H3:J3,K2,N3:P3)-400,200)),400,K2),400,SUM(H3:J3,K2,N3:P3)))</f>
        <v>400</v>
      </c>
      <c r="L3" s="13">
        <f>IF(AND(EQ(K3,400),EQ(L2, 0)),G3,0)</f>
        <v>6</v>
      </c>
      <c r="M3" s="13">
        <f t="shared" si="8"/>
        <v>10</v>
      </c>
      <c r="N3" s="13">
        <f>IF(OR(G3&lt;MAX($M$2:M2),EQ(SUM(H3:J3,K2)-400,200)),N2+H3,N2)</f>
        <v>0</v>
      </c>
      <c r="O3" s="21">
        <f t="shared" ref="O3:O47" si="12">IF(G3&lt;MAX($M$2:M2),O2+I3,0)</f>
        <v>0</v>
      </c>
      <c r="P3" s="13">
        <f t="shared" ref="P3:P47" si="13">IF(G3&lt;MAX($M$2:M2),O2+J3,0)</f>
        <v>0</v>
      </c>
    </row>
    <row r="4">
      <c r="A4" s="20">
        <f t="shared" si="2"/>
        <v>5</v>
      </c>
      <c r="B4" s="14">
        <v>6.0</v>
      </c>
      <c r="C4" s="20">
        <f t="shared" si="3"/>
        <v>2</v>
      </c>
      <c r="D4" s="13">
        <f t="shared" ref="D4:E4" si="9">D3+A4</f>
        <v>13</v>
      </c>
      <c r="E4" s="6">
        <f t="shared" si="9"/>
        <v>18</v>
      </c>
      <c r="F4" s="13">
        <f t="shared" si="10"/>
        <v>8</v>
      </c>
      <c r="G4" s="13">
        <f>IFERROR(__xludf.DUMMYFUNCTION("""COMPUTED_VALUE"""),8.0)</f>
        <v>8</v>
      </c>
      <c r="H4" s="13">
        <f t="shared" si="5"/>
        <v>200</v>
      </c>
      <c r="I4" s="13">
        <f t="shared" si="6"/>
        <v>0</v>
      </c>
      <c r="J4" s="13">
        <f t="shared" si="7"/>
        <v>50</v>
      </c>
      <c r="K4" s="13">
        <f t="shared" si="11"/>
        <v>400</v>
      </c>
      <c r="L4" s="13">
        <f t="shared" ref="L4:L47" si="15">IF(AND(EQ(K4,400),MAX($M$2:M3)&lt;G4),G4,0)</f>
        <v>0</v>
      </c>
      <c r="M4" s="13">
        <f t="shared" si="8"/>
        <v>0</v>
      </c>
      <c r="N4" s="13">
        <f t="shared" ref="N4:N47" si="16">IF(OR(G4&lt;MAX($M$2:M3),EQ(SUM(H4:J4,K3)-400,200)),N3+H4,0)</f>
        <v>200</v>
      </c>
      <c r="O4" s="21">
        <f t="shared" si="12"/>
        <v>0</v>
      </c>
      <c r="P4" s="13">
        <f t="shared" si="13"/>
        <v>50</v>
      </c>
    </row>
    <row r="5">
      <c r="A5" s="20">
        <f t="shared" si="2"/>
        <v>3</v>
      </c>
      <c r="B5" s="14">
        <v>6.0</v>
      </c>
      <c r="C5" s="20">
        <f t="shared" si="3"/>
        <v>2</v>
      </c>
      <c r="D5" s="13">
        <f t="shared" ref="D5:E5" si="14">D4+A5</f>
        <v>16</v>
      </c>
      <c r="E5" s="6">
        <f t="shared" si="14"/>
        <v>24</v>
      </c>
      <c r="F5" s="13">
        <f t="shared" si="10"/>
        <v>10</v>
      </c>
      <c r="G5" s="13">
        <f>IFERROR(__xludf.DUMMYFUNCTION("""COMPUTED_VALUE"""),10.0)</f>
        <v>10</v>
      </c>
      <c r="H5" s="13">
        <f t="shared" si="5"/>
        <v>0</v>
      </c>
      <c r="I5" s="13">
        <f t="shared" si="6"/>
        <v>0</v>
      </c>
      <c r="J5" s="13">
        <f t="shared" si="7"/>
        <v>50</v>
      </c>
      <c r="K5" s="13">
        <f t="shared" si="11"/>
        <v>50</v>
      </c>
      <c r="L5" s="13">
        <f t="shared" si="15"/>
        <v>0</v>
      </c>
      <c r="M5" s="13">
        <f t="shared" si="8"/>
        <v>0</v>
      </c>
      <c r="N5" s="13">
        <f t="shared" si="16"/>
        <v>0</v>
      </c>
      <c r="O5" s="21">
        <f t="shared" si="12"/>
        <v>0</v>
      </c>
      <c r="P5" s="13">
        <f t="shared" si="13"/>
        <v>0</v>
      </c>
    </row>
    <row r="6">
      <c r="A6" s="20">
        <f t="shared" si="2"/>
        <v>5</v>
      </c>
      <c r="B6" s="14">
        <v>6.0</v>
      </c>
      <c r="C6" s="20">
        <f t="shared" si="3"/>
        <v>2</v>
      </c>
      <c r="D6" s="13">
        <f t="shared" ref="D6:E6" si="17">D5+A6</f>
        <v>21</v>
      </c>
      <c r="E6" s="6">
        <f t="shared" si="17"/>
        <v>30</v>
      </c>
      <c r="F6" s="13">
        <f t="shared" si="10"/>
        <v>12</v>
      </c>
      <c r="G6" s="13">
        <f>IFERROR(__xludf.DUMMYFUNCTION("""COMPUTED_VALUE"""),12.0)</f>
        <v>12</v>
      </c>
      <c r="H6" s="13">
        <f t="shared" si="5"/>
        <v>0</v>
      </c>
      <c r="I6" s="13">
        <f t="shared" si="6"/>
        <v>100</v>
      </c>
      <c r="J6" s="13">
        <f t="shared" si="7"/>
        <v>50</v>
      </c>
      <c r="K6" s="13">
        <f t="shared" si="11"/>
        <v>200</v>
      </c>
      <c r="L6" s="13">
        <f t="shared" si="15"/>
        <v>0</v>
      </c>
      <c r="M6" s="13">
        <f t="shared" si="8"/>
        <v>0</v>
      </c>
      <c r="N6" s="13">
        <f t="shared" si="16"/>
        <v>0</v>
      </c>
      <c r="O6" s="21">
        <f t="shared" si="12"/>
        <v>0</v>
      </c>
      <c r="P6" s="13">
        <f t="shared" si="13"/>
        <v>0</v>
      </c>
    </row>
    <row r="7">
      <c r="A7" s="20">
        <f t="shared" si="2"/>
        <v>3</v>
      </c>
      <c r="B7" s="14">
        <v>6.0</v>
      </c>
      <c r="C7" s="20">
        <f t="shared" si="3"/>
        <v>3</v>
      </c>
      <c r="D7" s="13">
        <f t="shared" ref="D7:E7" si="18">D6+A7</f>
        <v>24</v>
      </c>
      <c r="E7" s="6">
        <f t="shared" si="18"/>
        <v>36</v>
      </c>
      <c r="F7" s="13">
        <f t="shared" si="10"/>
        <v>15</v>
      </c>
      <c r="G7" s="13">
        <f>IFERROR(__xludf.DUMMYFUNCTION("""COMPUTED_VALUE"""),13.0)</f>
        <v>13</v>
      </c>
      <c r="H7" s="13">
        <f t="shared" si="5"/>
        <v>200</v>
      </c>
      <c r="I7" s="13">
        <f t="shared" si="6"/>
        <v>0</v>
      </c>
      <c r="J7" s="13">
        <f t="shared" si="7"/>
        <v>0</v>
      </c>
      <c r="K7" s="13">
        <f t="shared" si="11"/>
        <v>400</v>
      </c>
      <c r="L7" s="13">
        <f t="shared" si="15"/>
        <v>13</v>
      </c>
      <c r="M7" s="13">
        <f t="shared" si="8"/>
        <v>17</v>
      </c>
      <c r="N7" s="13">
        <f t="shared" si="16"/>
        <v>0</v>
      </c>
      <c r="O7" s="21">
        <f t="shared" si="12"/>
        <v>0</v>
      </c>
      <c r="P7" s="13">
        <f t="shared" si="13"/>
        <v>0</v>
      </c>
    </row>
    <row r="8">
      <c r="A8" s="20">
        <f t="shared" si="2"/>
        <v>3</v>
      </c>
      <c r="B8" s="14">
        <v>6.0</v>
      </c>
      <c r="C8" s="20">
        <f t="shared" si="3"/>
        <v>3</v>
      </c>
      <c r="D8" s="13">
        <f t="shared" ref="D8:E8" si="19">D7+A8</f>
        <v>27</v>
      </c>
      <c r="E8" s="6">
        <f t="shared" si="19"/>
        <v>42</v>
      </c>
      <c r="F8" s="13">
        <f t="shared" si="10"/>
        <v>18</v>
      </c>
      <c r="G8" s="13">
        <f>IFERROR(__xludf.DUMMYFUNCTION("""COMPUTED_VALUE"""),15.0)</f>
        <v>15</v>
      </c>
      <c r="H8" s="13">
        <f t="shared" si="5"/>
        <v>0</v>
      </c>
      <c r="I8" s="13">
        <f t="shared" si="6"/>
        <v>0</v>
      </c>
      <c r="J8" s="13">
        <f t="shared" si="7"/>
        <v>50</v>
      </c>
      <c r="K8" s="13">
        <f t="shared" si="11"/>
        <v>400</v>
      </c>
      <c r="L8" s="13">
        <f t="shared" si="15"/>
        <v>0</v>
      </c>
      <c r="M8" s="13">
        <f t="shared" si="8"/>
        <v>0</v>
      </c>
      <c r="N8" s="13">
        <f t="shared" si="16"/>
        <v>0</v>
      </c>
      <c r="O8" s="21">
        <f t="shared" si="12"/>
        <v>0</v>
      </c>
      <c r="P8" s="13">
        <f t="shared" si="13"/>
        <v>50</v>
      </c>
    </row>
    <row r="9">
      <c r="A9" s="20">
        <f t="shared" si="2"/>
        <v>7</v>
      </c>
      <c r="B9" s="14">
        <v>6.0</v>
      </c>
      <c r="C9" s="20">
        <f t="shared" si="3"/>
        <v>3</v>
      </c>
      <c r="D9" s="13">
        <f t="shared" ref="D9:E9" si="20">D8+A9</f>
        <v>34</v>
      </c>
      <c r="E9" s="6">
        <f t="shared" si="20"/>
        <v>48</v>
      </c>
      <c r="F9" s="13">
        <f t="shared" si="10"/>
        <v>21</v>
      </c>
      <c r="G9" s="13">
        <f>IFERROR(__xludf.DUMMYFUNCTION("""COMPUTED_VALUE"""),16.0)</f>
        <v>16</v>
      </c>
      <c r="H9" s="13">
        <f t="shared" si="5"/>
        <v>200</v>
      </c>
      <c r="I9" s="13">
        <f t="shared" si="6"/>
        <v>0</v>
      </c>
      <c r="J9" s="13">
        <f t="shared" si="7"/>
        <v>0</v>
      </c>
      <c r="K9" s="13">
        <f t="shared" si="11"/>
        <v>400</v>
      </c>
      <c r="L9" s="13">
        <f t="shared" si="15"/>
        <v>0</v>
      </c>
      <c r="M9" s="13">
        <f t="shared" si="8"/>
        <v>0</v>
      </c>
      <c r="N9" s="13">
        <f t="shared" si="16"/>
        <v>200</v>
      </c>
      <c r="O9" s="21">
        <f t="shared" si="12"/>
        <v>0</v>
      </c>
      <c r="P9" s="13">
        <f t="shared" si="13"/>
        <v>0</v>
      </c>
    </row>
    <row r="10">
      <c r="A10" s="20">
        <f t="shared" si="2"/>
        <v>7</v>
      </c>
      <c r="B10" s="14">
        <v>6.0</v>
      </c>
      <c r="C10" s="20">
        <f t="shared" si="3"/>
        <v>2</v>
      </c>
      <c r="D10" s="13">
        <f t="shared" ref="D10:E10" si="21">D9+A10</f>
        <v>41</v>
      </c>
      <c r="E10" s="6">
        <f t="shared" si="21"/>
        <v>54</v>
      </c>
      <c r="F10" s="13">
        <f t="shared" si="10"/>
        <v>23</v>
      </c>
      <c r="G10" s="13">
        <f>IFERROR(__xludf.DUMMYFUNCTION("""COMPUTED_VALUE"""),18.0)</f>
        <v>18</v>
      </c>
      <c r="H10" s="13">
        <f t="shared" si="5"/>
        <v>0</v>
      </c>
      <c r="I10" s="13">
        <f t="shared" si="6"/>
        <v>100</v>
      </c>
      <c r="J10" s="13">
        <f t="shared" si="7"/>
        <v>50</v>
      </c>
      <c r="K10" s="13">
        <f t="shared" si="11"/>
        <v>150</v>
      </c>
      <c r="L10" s="13">
        <f t="shared" si="15"/>
        <v>0</v>
      </c>
      <c r="M10" s="13">
        <f t="shared" si="8"/>
        <v>0</v>
      </c>
      <c r="N10" s="13">
        <f t="shared" si="16"/>
        <v>0</v>
      </c>
      <c r="O10" s="21">
        <f t="shared" si="12"/>
        <v>0</v>
      </c>
      <c r="P10" s="13">
        <f t="shared" si="13"/>
        <v>0</v>
      </c>
    </row>
    <row r="11">
      <c r="A11" s="20">
        <f t="shared" si="2"/>
        <v>5</v>
      </c>
      <c r="B11" s="14">
        <v>6.0</v>
      </c>
      <c r="C11" s="20">
        <f t="shared" si="3"/>
        <v>2</v>
      </c>
      <c r="D11" s="13">
        <f t="shared" ref="D11:E11" si="22">D10+A11</f>
        <v>46</v>
      </c>
      <c r="E11" s="6">
        <f t="shared" si="22"/>
        <v>60</v>
      </c>
      <c r="F11" s="13">
        <f t="shared" si="10"/>
        <v>25</v>
      </c>
      <c r="G11" s="13">
        <f>IFERROR(__xludf.DUMMYFUNCTION("""COMPUTED_VALUE"""),21.0)</f>
        <v>21</v>
      </c>
      <c r="H11" s="13">
        <f t="shared" si="5"/>
        <v>200</v>
      </c>
      <c r="I11" s="13">
        <f t="shared" si="6"/>
        <v>0</v>
      </c>
      <c r="J11" s="13">
        <f t="shared" si="7"/>
        <v>50</v>
      </c>
      <c r="K11" s="13">
        <f t="shared" si="11"/>
        <v>400</v>
      </c>
      <c r="L11" s="13">
        <f t="shared" si="15"/>
        <v>21</v>
      </c>
      <c r="M11" s="13">
        <f t="shared" si="8"/>
        <v>25</v>
      </c>
      <c r="N11" s="13">
        <f t="shared" si="16"/>
        <v>0</v>
      </c>
      <c r="O11" s="21">
        <f t="shared" si="12"/>
        <v>0</v>
      </c>
      <c r="P11" s="13">
        <f t="shared" si="13"/>
        <v>0</v>
      </c>
    </row>
    <row r="12">
      <c r="A12" s="20">
        <f t="shared" si="2"/>
        <v>5</v>
      </c>
      <c r="B12" s="14">
        <v>6.0</v>
      </c>
      <c r="C12" s="20">
        <f t="shared" si="3"/>
        <v>3</v>
      </c>
      <c r="D12" s="13">
        <f>D11+A12</f>
        <v>51</v>
      </c>
      <c r="E12" s="6"/>
      <c r="F12" s="13">
        <f t="shared" si="10"/>
        <v>28</v>
      </c>
      <c r="G12" s="13">
        <f>IFERROR(__xludf.DUMMYFUNCTION("""COMPUTED_VALUE"""),23.0)</f>
        <v>23</v>
      </c>
      <c r="H12" s="13">
        <f t="shared" si="5"/>
        <v>0</v>
      </c>
      <c r="I12" s="13">
        <f t="shared" si="6"/>
        <v>0</v>
      </c>
      <c r="J12" s="13">
        <f t="shared" si="7"/>
        <v>50</v>
      </c>
      <c r="K12" s="13">
        <f t="shared" si="11"/>
        <v>400</v>
      </c>
      <c r="L12" s="13">
        <f t="shared" si="15"/>
        <v>0</v>
      </c>
      <c r="M12" s="13">
        <f t="shared" si="8"/>
        <v>0</v>
      </c>
      <c r="N12" s="13">
        <f t="shared" si="16"/>
        <v>0</v>
      </c>
      <c r="O12" s="21">
        <f t="shared" si="12"/>
        <v>0</v>
      </c>
      <c r="P12" s="13">
        <f t="shared" si="13"/>
        <v>50</v>
      </c>
    </row>
    <row r="13">
      <c r="A13" s="20">
        <f t="shared" si="2"/>
        <v>7</v>
      </c>
      <c r="B13" s="14">
        <v>6.0</v>
      </c>
      <c r="C13" s="20">
        <f t="shared" si="3"/>
        <v>3</v>
      </c>
      <c r="D13" s="13">
        <f t="shared" ref="D13:D17" si="23">IF(OR(D12+A13 &gt; 60,EQ(D12,0)),NA(),D12+A13)</f>
        <v>58</v>
      </c>
      <c r="E13" s="6"/>
      <c r="F13" s="13">
        <f t="shared" si="10"/>
        <v>31</v>
      </c>
      <c r="G13" s="13">
        <f>IFERROR(__xludf.DUMMYFUNCTION("""COMPUTED_VALUE"""),24.0)</f>
        <v>24</v>
      </c>
      <c r="H13" s="13">
        <f t="shared" si="5"/>
        <v>200</v>
      </c>
      <c r="I13" s="13">
        <f t="shared" si="6"/>
        <v>100</v>
      </c>
      <c r="J13" s="13">
        <f t="shared" si="7"/>
        <v>0</v>
      </c>
      <c r="K13" s="13">
        <f t="shared" si="11"/>
        <v>400</v>
      </c>
      <c r="L13" s="13">
        <f t="shared" si="15"/>
        <v>0</v>
      </c>
      <c r="M13" s="13">
        <f t="shared" si="8"/>
        <v>0</v>
      </c>
      <c r="N13" s="13">
        <f t="shared" si="16"/>
        <v>200</v>
      </c>
      <c r="O13" s="21">
        <f t="shared" si="12"/>
        <v>100</v>
      </c>
      <c r="P13" s="13">
        <f t="shared" si="13"/>
        <v>0</v>
      </c>
    </row>
    <row r="14">
      <c r="A14" s="20">
        <f t="shared" si="2"/>
        <v>5</v>
      </c>
      <c r="B14" s="14">
        <v>6.0</v>
      </c>
      <c r="C14" s="20">
        <f t="shared" si="3"/>
        <v>2</v>
      </c>
      <c r="D14" s="13" t="str">
        <f t="shared" si="23"/>
        <v>#N/A</v>
      </c>
      <c r="E14" s="6"/>
      <c r="F14" s="13">
        <f t="shared" si="10"/>
        <v>33</v>
      </c>
      <c r="G14" s="13">
        <f>IFERROR(__xludf.DUMMYFUNCTION("""COMPUTED_VALUE"""),25.0)</f>
        <v>25</v>
      </c>
      <c r="H14" s="13">
        <f t="shared" si="5"/>
        <v>0</v>
      </c>
      <c r="I14" s="13">
        <f t="shared" si="6"/>
        <v>0</v>
      </c>
      <c r="J14" s="13">
        <f t="shared" si="7"/>
        <v>50</v>
      </c>
      <c r="K14" s="13">
        <f t="shared" si="11"/>
        <v>50</v>
      </c>
      <c r="L14" s="13">
        <f t="shared" si="15"/>
        <v>0</v>
      </c>
      <c r="M14" s="13">
        <f t="shared" si="8"/>
        <v>0</v>
      </c>
      <c r="N14" s="13">
        <f t="shared" si="16"/>
        <v>0</v>
      </c>
      <c r="O14" s="21">
        <f t="shared" si="12"/>
        <v>0</v>
      </c>
      <c r="P14" s="13">
        <f t="shared" si="13"/>
        <v>0</v>
      </c>
    </row>
    <row r="15">
      <c r="A15" s="20">
        <f t="shared" si="2"/>
        <v>3</v>
      </c>
      <c r="B15" s="14">
        <v>6.0</v>
      </c>
      <c r="C15" s="20">
        <f t="shared" si="3"/>
        <v>3</v>
      </c>
      <c r="D15" s="13" t="str">
        <f t="shared" si="23"/>
        <v>#N/A</v>
      </c>
      <c r="E15" s="6"/>
      <c r="F15" s="13">
        <f t="shared" si="10"/>
        <v>36</v>
      </c>
      <c r="G15" s="13">
        <f>IFERROR(__xludf.DUMMYFUNCTION("""COMPUTED_VALUE"""),27.0)</f>
        <v>27</v>
      </c>
      <c r="H15" s="13">
        <f t="shared" si="5"/>
        <v>200</v>
      </c>
      <c r="I15" s="13">
        <f t="shared" si="6"/>
        <v>0</v>
      </c>
      <c r="J15" s="13">
        <f t="shared" si="7"/>
        <v>0</v>
      </c>
      <c r="K15" s="13">
        <f t="shared" si="11"/>
        <v>250</v>
      </c>
      <c r="L15" s="13">
        <f t="shared" si="15"/>
        <v>0</v>
      </c>
      <c r="M15" s="13">
        <f t="shared" si="8"/>
        <v>0</v>
      </c>
      <c r="N15" s="13">
        <f t="shared" si="16"/>
        <v>0</v>
      </c>
      <c r="O15" s="21">
        <f t="shared" si="12"/>
        <v>0</v>
      </c>
      <c r="P15" s="13">
        <f t="shared" si="13"/>
        <v>0</v>
      </c>
    </row>
    <row r="16">
      <c r="A16" s="20">
        <f t="shared" si="2"/>
        <v>5</v>
      </c>
      <c r="B16" s="14">
        <v>6.0</v>
      </c>
      <c r="C16" s="20">
        <f t="shared" si="3"/>
        <v>3</v>
      </c>
      <c r="D16" s="13" t="str">
        <f t="shared" si="23"/>
        <v>#N/A</v>
      </c>
      <c r="E16" s="6"/>
      <c r="F16" s="13">
        <f t="shared" si="10"/>
        <v>39</v>
      </c>
      <c r="G16" s="13">
        <f>IFERROR(__xludf.DUMMYFUNCTION("""COMPUTED_VALUE"""),28.0)</f>
        <v>28</v>
      </c>
      <c r="H16" s="13">
        <f t="shared" si="5"/>
        <v>0</v>
      </c>
      <c r="I16" s="13">
        <f t="shared" si="6"/>
        <v>0</v>
      </c>
      <c r="J16" s="13">
        <f t="shared" si="7"/>
        <v>50</v>
      </c>
      <c r="K16" s="13">
        <f t="shared" si="11"/>
        <v>300</v>
      </c>
      <c r="L16" s="13">
        <f t="shared" si="15"/>
        <v>0</v>
      </c>
      <c r="M16" s="13">
        <f t="shared" si="8"/>
        <v>0</v>
      </c>
      <c r="N16" s="13">
        <f t="shared" si="16"/>
        <v>0</v>
      </c>
      <c r="O16" s="21">
        <f t="shared" si="12"/>
        <v>0</v>
      </c>
      <c r="P16" s="13">
        <f t="shared" si="13"/>
        <v>0</v>
      </c>
    </row>
    <row r="17">
      <c r="A17" s="20">
        <f t="shared" si="2"/>
        <v>5</v>
      </c>
      <c r="B17" s="14">
        <v>6.0</v>
      </c>
      <c r="C17" s="20">
        <f t="shared" si="3"/>
        <v>3</v>
      </c>
      <c r="D17" s="13" t="str">
        <f t="shared" si="23"/>
        <v>#N/A</v>
      </c>
      <c r="E17" s="6"/>
      <c r="F17" s="13">
        <f t="shared" si="10"/>
        <v>42</v>
      </c>
      <c r="G17" s="13">
        <f>IFERROR(__xludf.DUMMYFUNCTION("""COMPUTED_VALUE"""),30.0)</f>
        <v>30</v>
      </c>
      <c r="H17" s="13">
        <f t="shared" si="5"/>
        <v>0</v>
      </c>
      <c r="I17" s="13">
        <f t="shared" si="6"/>
        <v>100</v>
      </c>
      <c r="J17" s="13">
        <f t="shared" si="7"/>
        <v>0</v>
      </c>
      <c r="K17" s="13">
        <f t="shared" si="11"/>
        <v>400</v>
      </c>
      <c r="L17" s="13">
        <f t="shared" si="15"/>
        <v>30</v>
      </c>
      <c r="M17" s="13">
        <f t="shared" si="8"/>
        <v>34</v>
      </c>
      <c r="N17" s="13">
        <f t="shared" si="16"/>
        <v>0</v>
      </c>
      <c r="O17" s="21">
        <f t="shared" si="12"/>
        <v>0</v>
      </c>
      <c r="P17" s="13">
        <f t="shared" si="13"/>
        <v>0</v>
      </c>
    </row>
    <row r="18">
      <c r="A18" s="20">
        <f t="shared" si="2"/>
        <v>7</v>
      </c>
      <c r="B18" s="14">
        <v>6.0</v>
      </c>
      <c r="C18" s="20">
        <f t="shared" si="3"/>
        <v>2</v>
      </c>
      <c r="D18" s="13"/>
      <c r="E18" s="6"/>
      <c r="F18" s="13">
        <f t="shared" si="10"/>
        <v>44</v>
      </c>
      <c r="G18" s="13">
        <f>IFERROR(__xludf.DUMMYFUNCTION("""COMPUTED_VALUE"""),31.0)</f>
        <v>31</v>
      </c>
      <c r="H18" s="13">
        <f t="shared" si="5"/>
        <v>0</v>
      </c>
      <c r="I18" s="13">
        <f t="shared" si="6"/>
        <v>0</v>
      </c>
      <c r="J18" s="13">
        <f t="shared" si="7"/>
        <v>50</v>
      </c>
      <c r="K18" s="13">
        <f t="shared" si="11"/>
        <v>400</v>
      </c>
      <c r="L18" s="13">
        <f t="shared" si="15"/>
        <v>0</v>
      </c>
      <c r="M18" s="13">
        <f t="shared" si="8"/>
        <v>0</v>
      </c>
      <c r="N18" s="13">
        <f t="shared" si="16"/>
        <v>0</v>
      </c>
      <c r="O18" s="21">
        <f t="shared" si="12"/>
        <v>0</v>
      </c>
      <c r="P18" s="13">
        <f t="shared" si="13"/>
        <v>50</v>
      </c>
    </row>
    <row r="19">
      <c r="A19" s="20">
        <f t="shared" si="2"/>
        <v>5</v>
      </c>
      <c r="B19" s="14">
        <v>6.0</v>
      </c>
      <c r="C19" s="20">
        <f t="shared" si="3"/>
        <v>3</v>
      </c>
      <c r="D19" s="13"/>
      <c r="E19" s="6"/>
      <c r="F19" s="13">
        <f t="shared" si="10"/>
        <v>47</v>
      </c>
      <c r="G19" s="13">
        <f>IFERROR(__xludf.DUMMYFUNCTION("""COMPUTED_VALUE"""),33.0)</f>
        <v>33</v>
      </c>
      <c r="H19" s="13">
        <f t="shared" si="5"/>
        <v>0</v>
      </c>
      <c r="I19" s="13">
        <f t="shared" si="6"/>
        <v>0</v>
      </c>
      <c r="J19" s="13">
        <f t="shared" si="7"/>
        <v>50</v>
      </c>
      <c r="K19" s="13">
        <f t="shared" si="11"/>
        <v>400</v>
      </c>
      <c r="L19" s="13">
        <f t="shared" si="15"/>
        <v>0</v>
      </c>
      <c r="M19" s="13">
        <f t="shared" si="8"/>
        <v>0</v>
      </c>
      <c r="N19" s="13">
        <f t="shared" si="16"/>
        <v>0</v>
      </c>
      <c r="O19" s="21">
        <f t="shared" si="12"/>
        <v>0</v>
      </c>
      <c r="P19" s="13">
        <f t="shared" si="13"/>
        <v>50</v>
      </c>
    </row>
    <row r="20">
      <c r="A20" s="20">
        <f t="shared" si="2"/>
        <v>7</v>
      </c>
      <c r="B20" s="14">
        <v>6.0</v>
      </c>
      <c r="C20" s="20">
        <f t="shared" si="3"/>
        <v>2</v>
      </c>
      <c r="D20" s="13"/>
      <c r="E20" s="6"/>
      <c r="F20" s="13">
        <f t="shared" si="10"/>
        <v>49</v>
      </c>
      <c r="G20" s="13">
        <f>IFERROR(__xludf.DUMMYFUNCTION("""COMPUTED_VALUE"""),34.0)</f>
        <v>34</v>
      </c>
      <c r="H20" s="13">
        <f t="shared" si="5"/>
        <v>200</v>
      </c>
      <c r="I20" s="13">
        <f t="shared" si="6"/>
        <v>0</v>
      </c>
      <c r="J20" s="13">
        <f t="shared" si="7"/>
        <v>0</v>
      </c>
      <c r="K20" s="13">
        <f t="shared" si="11"/>
        <v>400</v>
      </c>
      <c r="L20" s="13">
        <f t="shared" si="15"/>
        <v>0</v>
      </c>
      <c r="M20" s="13">
        <f t="shared" si="8"/>
        <v>0</v>
      </c>
      <c r="N20" s="13">
        <f t="shared" si="16"/>
        <v>200</v>
      </c>
      <c r="O20" s="21">
        <f t="shared" si="12"/>
        <v>0</v>
      </c>
      <c r="P20" s="13">
        <f t="shared" si="13"/>
        <v>0</v>
      </c>
    </row>
    <row r="21">
      <c r="A21" s="20">
        <f t="shared" si="2"/>
        <v>5</v>
      </c>
      <c r="B21" s="14">
        <v>6.0</v>
      </c>
      <c r="C21" s="20">
        <f t="shared" si="3"/>
        <v>2</v>
      </c>
      <c r="D21" s="13"/>
      <c r="E21" s="6"/>
      <c r="F21" s="13">
        <f t="shared" si="10"/>
        <v>51</v>
      </c>
      <c r="G21" s="13">
        <f>IFERROR(__xludf.DUMMYFUNCTION("""COMPUTED_VALUE"""),36.0)</f>
        <v>36</v>
      </c>
      <c r="H21" s="13">
        <f t="shared" si="5"/>
        <v>0</v>
      </c>
      <c r="I21" s="13">
        <f t="shared" si="6"/>
        <v>100</v>
      </c>
      <c r="J21" s="13">
        <f t="shared" si="7"/>
        <v>50</v>
      </c>
      <c r="K21" s="13">
        <f t="shared" si="11"/>
        <v>150</v>
      </c>
      <c r="L21" s="13">
        <f t="shared" si="15"/>
        <v>0</v>
      </c>
      <c r="M21" s="13">
        <f t="shared" si="8"/>
        <v>0</v>
      </c>
      <c r="N21" s="13">
        <f t="shared" si="16"/>
        <v>0</v>
      </c>
      <c r="O21" s="21">
        <f t="shared" si="12"/>
        <v>0</v>
      </c>
      <c r="P21" s="13">
        <f t="shared" si="13"/>
        <v>0</v>
      </c>
    </row>
    <row r="22">
      <c r="A22" s="20">
        <f t="shared" si="2"/>
        <v>5</v>
      </c>
      <c r="B22" s="14">
        <v>6.0</v>
      </c>
      <c r="C22" s="20">
        <f t="shared" si="3"/>
        <v>2</v>
      </c>
      <c r="D22" s="13"/>
      <c r="E22" s="6"/>
      <c r="F22" s="13">
        <f t="shared" ref="F22:F26" si="24">IF(OR(C22+F21 &gt; 60,EQ(C22,0)),NA(),C22+F21)</f>
        <v>53</v>
      </c>
      <c r="G22" s="13">
        <f>IFERROR(__xludf.DUMMYFUNCTION("""COMPUTED_VALUE"""),39.0)</f>
        <v>39</v>
      </c>
      <c r="H22" s="13">
        <f t="shared" si="5"/>
        <v>0</v>
      </c>
      <c r="I22" s="13">
        <f t="shared" si="6"/>
        <v>0</v>
      </c>
      <c r="J22" s="13">
        <f t="shared" si="7"/>
        <v>50</v>
      </c>
      <c r="K22" s="13">
        <f t="shared" si="11"/>
        <v>200</v>
      </c>
      <c r="L22" s="13">
        <f t="shared" si="15"/>
        <v>0</v>
      </c>
      <c r="M22" s="13">
        <f t="shared" si="8"/>
        <v>0</v>
      </c>
      <c r="N22" s="13">
        <f t="shared" si="16"/>
        <v>0</v>
      </c>
      <c r="O22" s="21">
        <f t="shared" si="12"/>
        <v>0</v>
      </c>
      <c r="P22" s="13">
        <f t="shared" si="13"/>
        <v>0</v>
      </c>
    </row>
    <row r="23">
      <c r="A23" s="20">
        <f t="shared" si="2"/>
        <v>5</v>
      </c>
      <c r="B23" s="14">
        <v>6.0</v>
      </c>
      <c r="C23" s="20">
        <f t="shared" si="3"/>
        <v>3</v>
      </c>
      <c r="D23" s="13"/>
      <c r="E23" s="6"/>
      <c r="F23" s="13">
        <f t="shared" si="24"/>
        <v>56</v>
      </c>
      <c r="G23" s="13">
        <f>IFERROR(__xludf.DUMMYFUNCTION("""COMPUTED_VALUE"""),41.0)</f>
        <v>41</v>
      </c>
      <c r="H23" s="13">
        <f t="shared" si="5"/>
        <v>200</v>
      </c>
      <c r="I23" s="13">
        <f t="shared" si="6"/>
        <v>0</v>
      </c>
      <c r="J23" s="13">
        <f t="shared" si="7"/>
        <v>0</v>
      </c>
      <c r="K23" s="13">
        <f t="shared" si="11"/>
        <v>400</v>
      </c>
      <c r="L23" s="13">
        <f t="shared" si="15"/>
        <v>41</v>
      </c>
      <c r="M23" s="13">
        <f t="shared" si="8"/>
        <v>45</v>
      </c>
      <c r="N23" s="13">
        <f t="shared" si="16"/>
        <v>0</v>
      </c>
      <c r="O23" s="21">
        <f t="shared" si="12"/>
        <v>0</v>
      </c>
      <c r="P23" s="13">
        <f t="shared" si="13"/>
        <v>0</v>
      </c>
    </row>
    <row r="24">
      <c r="A24" s="20">
        <f t="shared" si="2"/>
        <v>7</v>
      </c>
      <c r="B24" s="14">
        <v>6.0</v>
      </c>
      <c r="C24" s="20">
        <f t="shared" si="3"/>
        <v>3</v>
      </c>
      <c r="D24" s="13"/>
      <c r="E24" s="6"/>
      <c r="F24" s="13">
        <f t="shared" si="24"/>
        <v>59</v>
      </c>
      <c r="G24" s="13">
        <f>IFERROR(__xludf.DUMMYFUNCTION("""COMPUTED_VALUE"""),42.0)</f>
        <v>42</v>
      </c>
      <c r="H24" s="13">
        <f t="shared" si="5"/>
        <v>0</v>
      </c>
      <c r="I24" s="13">
        <f t="shared" si="6"/>
        <v>100</v>
      </c>
      <c r="J24" s="13">
        <f t="shared" si="7"/>
        <v>50</v>
      </c>
      <c r="K24" s="13">
        <f t="shared" si="11"/>
        <v>400</v>
      </c>
      <c r="L24" s="13">
        <f t="shared" si="15"/>
        <v>0</v>
      </c>
      <c r="M24" s="13">
        <f t="shared" si="8"/>
        <v>0</v>
      </c>
      <c r="N24" s="13">
        <f t="shared" si="16"/>
        <v>0</v>
      </c>
      <c r="O24" s="21">
        <f t="shared" si="12"/>
        <v>100</v>
      </c>
      <c r="P24" s="13">
        <f t="shared" si="13"/>
        <v>50</v>
      </c>
    </row>
    <row r="25">
      <c r="A25" s="20">
        <f t="shared" si="2"/>
        <v>5</v>
      </c>
      <c r="B25" s="14">
        <v>6.0</v>
      </c>
      <c r="C25" s="20">
        <f t="shared" si="3"/>
        <v>3</v>
      </c>
      <c r="D25" s="13"/>
      <c r="E25" s="6"/>
      <c r="F25" s="13" t="str">
        <f t="shared" si="24"/>
        <v>#N/A</v>
      </c>
      <c r="G25" s="13">
        <f>IFERROR(__xludf.DUMMYFUNCTION("""COMPUTED_VALUE"""),44.0)</f>
        <v>44</v>
      </c>
      <c r="H25" s="13">
        <f t="shared" si="5"/>
        <v>0</v>
      </c>
      <c r="I25" s="13">
        <f t="shared" si="6"/>
        <v>0</v>
      </c>
      <c r="J25" s="13">
        <f t="shared" si="7"/>
        <v>50</v>
      </c>
      <c r="K25" s="13">
        <f t="shared" si="11"/>
        <v>400</v>
      </c>
      <c r="L25" s="13">
        <f t="shared" si="15"/>
        <v>0</v>
      </c>
      <c r="M25" s="13">
        <f t="shared" si="8"/>
        <v>0</v>
      </c>
      <c r="N25" s="13">
        <f t="shared" si="16"/>
        <v>0</v>
      </c>
      <c r="O25" s="21">
        <f t="shared" si="12"/>
        <v>100</v>
      </c>
      <c r="P25" s="13">
        <f t="shared" si="13"/>
        <v>150</v>
      </c>
    </row>
    <row r="26">
      <c r="A26" s="20">
        <f t="shared" si="2"/>
        <v>5</v>
      </c>
      <c r="B26" s="14">
        <v>6.0</v>
      </c>
      <c r="C26" s="20">
        <f t="shared" si="3"/>
        <v>3</v>
      </c>
      <c r="D26" s="13"/>
      <c r="E26" s="6"/>
      <c r="F26" s="13" t="str">
        <f t="shared" si="24"/>
        <v>#N/A</v>
      </c>
      <c r="G26" s="13">
        <f>IFERROR(__xludf.DUMMYFUNCTION("""COMPUTED_VALUE"""),46.0)</f>
        <v>46</v>
      </c>
      <c r="H26" s="13">
        <f t="shared" si="5"/>
        <v>200</v>
      </c>
      <c r="I26" s="13">
        <f t="shared" si="6"/>
        <v>0</v>
      </c>
      <c r="J26" s="13">
        <f t="shared" si="7"/>
        <v>0</v>
      </c>
      <c r="K26" s="13">
        <f t="shared" si="11"/>
        <v>400</v>
      </c>
      <c r="L26" s="13">
        <f t="shared" si="15"/>
        <v>46</v>
      </c>
      <c r="M26" s="13">
        <f t="shared" si="8"/>
        <v>50</v>
      </c>
      <c r="N26" s="13">
        <f t="shared" si="16"/>
        <v>200</v>
      </c>
      <c r="O26" s="21">
        <f t="shared" si="12"/>
        <v>0</v>
      </c>
      <c r="P26" s="13">
        <f t="shared" si="13"/>
        <v>0</v>
      </c>
    </row>
    <row r="27">
      <c r="D27" s="22"/>
      <c r="E27" s="22"/>
      <c r="F27" s="22"/>
      <c r="G27" s="13">
        <f>IFERROR(__xludf.DUMMYFUNCTION("""COMPUTED_VALUE"""),47.0)</f>
        <v>47</v>
      </c>
      <c r="H27" s="13">
        <f t="shared" si="5"/>
        <v>0</v>
      </c>
      <c r="I27" s="13">
        <f t="shared" si="6"/>
        <v>0</v>
      </c>
      <c r="J27" s="13">
        <f t="shared" si="7"/>
        <v>50</v>
      </c>
      <c r="K27" s="13">
        <f t="shared" si="11"/>
        <v>400</v>
      </c>
      <c r="L27" s="13">
        <f t="shared" si="15"/>
        <v>0</v>
      </c>
      <c r="M27" s="13">
        <f t="shared" si="8"/>
        <v>0</v>
      </c>
      <c r="N27" s="13">
        <f t="shared" si="16"/>
        <v>200</v>
      </c>
      <c r="O27" s="21">
        <f t="shared" si="12"/>
        <v>0</v>
      </c>
      <c r="P27" s="13">
        <f t="shared" si="13"/>
        <v>50</v>
      </c>
    </row>
    <row r="28">
      <c r="D28" s="22"/>
      <c r="E28" s="22"/>
      <c r="F28" s="22"/>
      <c r="G28" s="13">
        <f>IFERROR(__xludf.DUMMYFUNCTION("""COMPUTED_VALUE"""),48.0)</f>
        <v>48</v>
      </c>
      <c r="H28" s="13">
        <f t="shared" si="5"/>
        <v>0</v>
      </c>
      <c r="I28" s="13">
        <f t="shared" si="6"/>
        <v>100</v>
      </c>
      <c r="J28" s="13">
        <f t="shared" si="7"/>
        <v>0</v>
      </c>
      <c r="K28" s="13">
        <f t="shared" si="11"/>
        <v>400</v>
      </c>
      <c r="L28" s="13">
        <f t="shared" si="15"/>
        <v>0</v>
      </c>
      <c r="M28" s="13">
        <f t="shared" si="8"/>
        <v>0</v>
      </c>
      <c r="N28" s="13">
        <f t="shared" si="16"/>
        <v>200</v>
      </c>
      <c r="O28" s="21">
        <f t="shared" si="12"/>
        <v>100</v>
      </c>
      <c r="P28" s="13">
        <f t="shared" si="13"/>
        <v>0</v>
      </c>
    </row>
    <row r="29">
      <c r="D29" s="22"/>
      <c r="E29" s="22"/>
      <c r="F29" s="22"/>
      <c r="G29" s="13">
        <f>IFERROR(__xludf.DUMMYFUNCTION("""COMPUTED_VALUE"""),49.0)</f>
        <v>49</v>
      </c>
      <c r="H29" s="13">
        <f t="shared" si="5"/>
        <v>0</v>
      </c>
      <c r="I29" s="13">
        <f t="shared" si="6"/>
        <v>0</v>
      </c>
      <c r="J29" s="13">
        <f t="shared" si="7"/>
        <v>50</v>
      </c>
      <c r="K29" s="13">
        <f t="shared" si="11"/>
        <v>400</v>
      </c>
      <c r="L29" s="13">
        <f t="shared" si="15"/>
        <v>0</v>
      </c>
      <c r="M29" s="13">
        <f t="shared" si="8"/>
        <v>0</v>
      </c>
      <c r="N29" s="13">
        <f t="shared" si="16"/>
        <v>200</v>
      </c>
      <c r="O29" s="21">
        <f t="shared" si="12"/>
        <v>100</v>
      </c>
      <c r="P29" s="13">
        <f t="shared" si="13"/>
        <v>150</v>
      </c>
    </row>
    <row r="30">
      <c r="D30" s="22"/>
      <c r="E30" s="22"/>
      <c r="F30" s="22"/>
      <c r="G30" s="13">
        <f>IFERROR(__xludf.DUMMYFUNCTION("""COMPUTED_VALUE"""),51.0)</f>
        <v>51</v>
      </c>
      <c r="H30" s="13">
        <f t="shared" si="5"/>
        <v>200</v>
      </c>
      <c r="I30" s="13">
        <f t="shared" si="6"/>
        <v>0</v>
      </c>
      <c r="J30" s="13">
        <f t="shared" si="7"/>
        <v>50</v>
      </c>
      <c r="K30" s="13">
        <f t="shared" si="11"/>
        <v>250</v>
      </c>
      <c r="L30" s="13">
        <f t="shared" si="15"/>
        <v>0</v>
      </c>
      <c r="M30" s="13">
        <f t="shared" si="8"/>
        <v>0</v>
      </c>
      <c r="N30" s="13">
        <f t="shared" si="16"/>
        <v>0</v>
      </c>
      <c r="O30" s="21">
        <f t="shared" si="12"/>
        <v>0</v>
      </c>
      <c r="P30" s="13">
        <f t="shared" si="13"/>
        <v>0</v>
      </c>
    </row>
    <row r="31">
      <c r="D31" s="22"/>
      <c r="E31" s="22"/>
      <c r="F31" s="22"/>
      <c r="G31" s="13">
        <f>IFERROR(__xludf.DUMMYFUNCTION("""COMPUTED_VALUE"""),53.0)</f>
        <v>53</v>
      </c>
      <c r="H31" s="13">
        <f t="shared" si="5"/>
        <v>0</v>
      </c>
      <c r="I31" s="13">
        <f t="shared" si="6"/>
        <v>0</v>
      </c>
      <c r="J31" s="13">
        <f t="shared" si="7"/>
        <v>50</v>
      </c>
      <c r="K31" s="13">
        <f t="shared" si="11"/>
        <v>300</v>
      </c>
      <c r="L31" s="13">
        <f t="shared" si="15"/>
        <v>0</v>
      </c>
      <c r="M31" s="13">
        <f t="shared" si="8"/>
        <v>0</v>
      </c>
      <c r="N31" s="13">
        <f t="shared" si="16"/>
        <v>0</v>
      </c>
      <c r="O31" s="21">
        <f t="shared" si="12"/>
        <v>0</v>
      </c>
      <c r="P31" s="13">
        <f t="shared" si="13"/>
        <v>0</v>
      </c>
    </row>
    <row r="32">
      <c r="D32" s="22"/>
      <c r="E32" s="22"/>
      <c r="F32" s="22"/>
      <c r="G32" s="13">
        <f>IFERROR(__xludf.DUMMYFUNCTION("""COMPUTED_VALUE"""),54.0)</f>
        <v>54</v>
      </c>
      <c r="H32" s="13">
        <f t="shared" si="5"/>
        <v>0</v>
      </c>
      <c r="I32" s="13">
        <f t="shared" si="6"/>
        <v>100</v>
      </c>
      <c r="J32" s="13">
        <f t="shared" si="7"/>
        <v>0</v>
      </c>
      <c r="K32" s="13">
        <f t="shared" si="11"/>
        <v>400</v>
      </c>
      <c r="L32" s="13">
        <f t="shared" si="15"/>
        <v>54</v>
      </c>
      <c r="M32" s="13">
        <f t="shared" si="8"/>
        <v>58</v>
      </c>
      <c r="N32" s="13">
        <f t="shared" si="16"/>
        <v>0</v>
      </c>
      <c r="O32" s="21">
        <f t="shared" si="12"/>
        <v>0</v>
      </c>
      <c r="P32" s="13">
        <f t="shared" si="13"/>
        <v>0</v>
      </c>
    </row>
    <row r="33">
      <c r="D33" s="22"/>
      <c r="E33" s="22"/>
      <c r="F33" s="22"/>
      <c r="G33" s="13">
        <f>IFERROR(__xludf.DUMMYFUNCTION("""COMPUTED_VALUE"""),56.0)</f>
        <v>56</v>
      </c>
      <c r="H33" s="13">
        <f t="shared" si="5"/>
        <v>0</v>
      </c>
      <c r="I33" s="13">
        <f t="shared" si="6"/>
        <v>0</v>
      </c>
      <c r="J33" s="13">
        <f t="shared" si="7"/>
        <v>50</v>
      </c>
      <c r="K33" s="13">
        <f t="shared" si="11"/>
        <v>400</v>
      </c>
      <c r="L33" s="13">
        <f t="shared" si="15"/>
        <v>0</v>
      </c>
      <c r="M33" s="13">
        <f t="shared" si="8"/>
        <v>0</v>
      </c>
      <c r="N33" s="13">
        <f t="shared" si="16"/>
        <v>0</v>
      </c>
      <c r="O33" s="21">
        <f t="shared" si="12"/>
        <v>0</v>
      </c>
      <c r="P33" s="13">
        <f t="shared" si="13"/>
        <v>50</v>
      </c>
    </row>
    <row r="34">
      <c r="D34" s="22"/>
      <c r="E34" s="22"/>
      <c r="F34" s="22"/>
      <c r="G34" s="13">
        <f>IFERROR(__xludf.DUMMYFUNCTION("""COMPUTED_VALUE"""),58.0)</f>
        <v>58</v>
      </c>
      <c r="H34" s="13">
        <f t="shared" si="5"/>
        <v>200</v>
      </c>
      <c r="I34" s="13">
        <f t="shared" si="6"/>
        <v>0</v>
      </c>
      <c r="J34" s="13">
        <f t="shared" si="7"/>
        <v>0</v>
      </c>
      <c r="K34" s="13">
        <f t="shared" si="11"/>
        <v>400</v>
      </c>
      <c r="L34" s="13">
        <f t="shared" si="15"/>
        <v>0</v>
      </c>
      <c r="M34" s="13">
        <f t="shared" si="8"/>
        <v>0</v>
      </c>
      <c r="N34" s="13">
        <f t="shared" si="16"/>
        <v>200</v>
      </c>
      <c r="O34" s="21">
        <f t="shared" si="12"/>
        <v>0</v>
      </c>
      <c r="P34" s="13">
        <f t="shared" si="13"/>
        <v>0</v>
      </c>
    </row>
    <row r="35">
      <c r="D35" s="22"/>
      <c r="E35" s="22"/>
      <c r="F35" s="22"/>
      <c r="G35" s="13">
        <f>IFERROR(__xludf.DUMMYFUNCTION("""COMPUTED_VALUE"""),59.0)</f>
        <v>59</v>
      </c>
      <c r="H35" s="13">
        <f t="shared" si="5"/>
        <v>0</v>
      </c>
      <c r="I35" s="13">
        <f t="shared" si="6"/>
        <v>0</v>
      </c>
      <c r="J35" s="13">
        <f t="shared" si="7"/>
        <v>50</v>
      </c>
      <c r="K35" s="13">
        <f t="shared" si="11"/>
        <v>50</v>
      </c>
      <c r="L35" s="13">
        <f t="shared" si="15"/>
        <v>0</v>
      </c>
      <c r="M35" s="13">
        <f t="shared" si="8"/>
        <v>0</v>
      </c>
      <c r="N35" s="13">
        <f t="shared" si="16"/>
        <v>0</v>
      </c>
      <c r="O35" s="21">
        <f t="shared" si="12"/>
        <v>0</v>
      </c>
      <c r="P35" s="13">
        <f t="shared" si="13"/>
        <v>0</v>
      </c>
    </row>
    <row r="36">
      <c r="D36" s="22"/>
      <c r="E36" s="22"/>
      <c r="F36" s="22"/>
      <c r="G36" s="13">
        <f>IFERROR(__xludf.DUMMYFUNCTION("""COMPUTED_VALUE"""),60.0)</f>
        <v>60</v>
      </c>
      <c r="H36" s="13">
        <f t="shared" si="5"/>
        <v>0</v>
      </c>
      <c r="I36" s="13">
        <f t="shared" si="6"/>
        <v>100</v>
      </c>
      <c r="J36" s="13">
        <f t="shared" si="7"/>
        <v>0</v>
      </c>
      <c r="K36" s="13">
        <f t="shared" si="11"/>
        <v>150</v>
      </c>
      <c r="L36" s="13">
        <f t="shared" si="15"/>
        <v>0</v>
      </c>
      <c r="M36" s="13">
        <f t="shared" si="8"/>
        <v>0</v>
      </c>
      <c r="N36" s="13">
        <f t="shared" si="16"/>
        <v>0</v>
      </c>
      <c r="O36" s="21">
        <f t="shared" si="12"/>
        <v>0</v>
      </c>
      <c r="P36" s="13">
        <f t="shared" si="13"/>
        <v>0</v>
      </c>
    </row>
    <row r="37">
      <c r="D37" s="22"/>
      <c r="E37" s="22"/>
      <c r="F37" s="22"/>
      <c r="G37" s="13"/>
      <c r="H37" s="13">
        <f t="shared" si="5"/>
        <v>0</v>
      </c>
      <c r="I37" s="13">
        <f t="shared" si="6"/>
        <v>0</v>
      </c>
      <c r="J37" s="13">
        <f t="shared" si="7"/>
        <v>0</v>
      </c>
      <c r="K37" s="13">
        <f t="shared" si="11"/>
        <v>150</v>
      </c>
      <c r="L37" s="13">
        <f t="shared" si="15"/>
        <v>0</v>
      </c>
      <c r="M37" s="13">
        <f t="shared" si="8"/>
        <v>0</v>
      </c>
      <c r="N37" s="13">
        <f t="shared" si="16"/>
        <v>0</v>
      </c>
      <c r="O37" s="21">
        <f t="shared" si="12"/>
        <v>0</v>
      </c>
      <c r="P37" s="13">
        <f t="shared" si="13"/>
        <v>0</v>
      </c>
    </row>
    <row r="38">
      <c r="D38" s="22"/>
      <c r="E38" s="22"/>
      <c r="F38" s="22"/>
      <c r="G38" s="13"/>
      <c r="H38" s="13">
        <f t="shared" si="5"/>
        <v>0</v>
      </c>
      <c r="I38" s="13">
        <f t="shared" si="6"/>
        <v>0</v>
      </c>
      <c r="J38" s="13">
        <f t="shared" si="7"/>
        <v>0</v>
      </c>
      <c r="K38" s="13">
        <f t="shared" si="11"/>
        <v>150</v>
      </c>
      <c r="L38" s="13">
        <f t="shared" si="15"/>
        <v>0</v>
      </c>
      <c r="M38" s="13">
        <f t="shared" si="8"/>
        <v>0</v>
      </c>
      <c r="N38" s="13">
        <f t="shared" si="16"/>
        <v>0</v>
      </c>
      <c r="O38" s="21">
        <f t="shared" si="12"/>
        <v>0</v>
      </c>
      <c r="P38" s="23">
        <f t="shared" si="13"/>
        <v>0</v>
      </c>
    </row>
    <row r="39">
      <c r="D39" s="22"/>
      <c r="E39" s="22"/>
      <c r="F39" s="22"/>
      <c r="G39" s="13"/>
      <c r="H39" s="13">
        <f t="shared" si="5"/>
        <v>0</v>
      </c>
      <c r="I39" s="13">
        <f t="shared" si="6"/>
        <v>0</v>
      </c>
      <c r="J39" s="13">
        <f t="shared" si="7"/>
        <v>0</v>
      </c>
      <c r="K39" s="13">
        <f t="shared" si="11"/>
        <v>150</v>
      </c>
      <c r="L39" s="13">
        <f t="shared" si="15"/>
        <v>0</v>
      </c>
      <c r="M39" s="13">
        <f t="shared" si="8"/>
        <v>0</v>
      </c>
      <c r="N39" s="13">
        <f t="shared" si="16"/>
        <v>0</v>
      </c>
      <c r="O39" s="21">
        <f t="shared" si="12"/>
        <v>0</v>
      </c>
      <c r="P39" s="13">
        <f t="shared" si="13"/>
        <v>0</v>
      </c>
    </row>
    <row r="40">
      <c r="D40" s="22"/>
      <c r="E40" s="22"/>
      <c r="F40" s="22"/>
      <c r="G40" s="13"/>
      <c r="H40" s="13">
        <f t="shared" si="5"/>
        <v>0</v>
      </c>
      <c r="I40" s="13">
        <f t="shared" si="6"/>
        <v>0</v>
      </c>
      <c r="J40" s="13">
        <f t="shared" si="7"/>
        <v>0</v>
      </c>
      <c r="K40" s="13">
        <f t="shared" si="11"/>
        <v>150</v>
      </c>
      <c r="L40" s="13">
        <f t="shared" si="15"/>
        <v>0</v>
      </c>
      <c r="M40" s="13">
        <f t="shared" si="8"/>
        <v>0</v>
      </c>
      <c r="N40" s="13">
        <f t="shared" si="16"/>
        <v>0</v>
      </c>
      <c r="O40" s="21">
        <f t="shared" si="12"/>
        <v>0</v>
      </c>
      <c r="P40" s="13">
        <f t="shared" si="13"/>
        <v>0</v>
      </c>
    </row>
    <row r="41">
      <c r="D41" s="22"/>
      <c r="E41" s="22"/>
      <c r="F41" s="22"/>
      <c r="G41" s="13"/>
      <c r="H41" s="13">
        <f t="shared" si="5"/>
        <v>0</v>
      </c>
      <c r="I41" s="13">
        <f t="shared" si="6"/>
        <v>0</v>
      </c>
      <c r="J41" s="13">
        <f t="shared" si="7"/>
        <v>0</v>
      </c>
      <c r="K41" s="13">
        <f t="shared" si="11"/>
        <v>150</v>
      </c>
      <c r="L41" s="13">
        <f t="shared" si="15"/>
        <v>0</v>
      </c>
      <c r="M41" s="13">
        <f t="shared" si="8"/>
        <v>0</v>
      </c>
      <c r="N41" s="13">
        <f t="shared" si="16"/>
        <v>0</v>
      </c>
      <c r="O41" s="21">
        <f t="shared" si="12"/>
        <v>0</v>
      </c>
      <c r="P41" s="13">
        <f t="shared" si="13"/>
        <v>0</v>
      </c>
    </row>
    <row r="42">
      <c r="D42" s="22"/>
      <c r="E42" s="22"/>
      <c r="F42" s="22"/>
      <c r="G42" s="13"/>
      <c r="H42" s="13">
        <f t="shared" si="5"/>
        <v>0</v>
      </c>
      <c r="I42" s="13">
        <f t="shared" si="6"/>
        <v>0</v>
      </c>
      <c r="J42" s="13">
        <f t="shared" si="7"/>
        <v>0</v>
      </c>
      <c r="K42" s="13">
        <f t="shared" si="11"/>
        <v>150</v>
      </c>
      <c r="L42" s="13">
        <f t="shared" si="15"/>
        <v>0</v>
      </c>
      <c r="M42" s="13">
        <f t="shared" si="8"/>
        <v>0</v>
      </c>
      <c r="N42" s="13">
        <f t="shared" si="16"/>
        <v>0</v>
      </c>
      <c r="O42" s="21">
        <f t="shared" si="12"/>
        <v>0</v>
      </c>
      <c r="P42" s="13">
        <f t="shared" si="13"/>
        <v>0</v>
      </c>
    </row>
    <row r="43">
      <c r="D43" s="22"/>
      <c r="E43" s="22"/>
      <c r="F43" s="22"/>
      <c r="G43" s="13"/>
      <c r="H43" s="13">
        <f t="shared" si="5"/>
        <v>0</v>
      </c>
      <c r="I43" s="13">
        <f t="shared" si="6"/>
        <v>0</v>
      </c>
      <c r="J43" s="13">
        <f t="shared" si="7"/>
        <v>0</v>
      </c>
      <c r="K43" s="13">
        <f t="shared" si="11"/>
        <v>150</v>
      </c>
      <c r="L43" s="13">
        <f t="shared" si="15"/>
        <v>0</v>
      </c>
      <c r="M43" s="13">
        <f t="shared" si="8"/>
        <v>0</v>
      </c>
      <c r="N43" s="13">
        <f t="shared" si="16"/>
        <v>0</v>
      </c>
      <c r="O43" s="21">
        <f t="shared" si="12"/>
        <v>0</v>
      </c>
      <c r="P43" s="13">
        <f t="shared" si="13"/>
        <v>0</v>
      </c>
    </row>
    <row r="44">
      <c r="D44" s="22"/>
      <c r="E44" s="22"/>
      <c r="F44" s="22"/>
      <c r="G44" s="13"/>
      <c r="H44" s="13">
        <f t="shared" si="5"/>
        <v>0</v>
      </c>
      <c r="I44" s="13">
        <f t="shared" si="6"/>
        <v>0</v>
      </c>
      <c r="J44" s="13">
        <f t="shared" si="7"/>
        <v>0</v>
      </c>
      <c r="K44" s="13">
        <f t="shared" si="11"/>
        <v>150</v>
      </c>
      <c r="L44" s="13">
        <f t="shared" si="15"/>
        <v>0</v>
      </c>
      <c r="M44" s="13">
        <f t="shared" si="8"/>
        <v>0</v>
      </c>
      <c r="N44" s="13">
        <f t="shared" si="16"/>
        <v>0</v>
      </c>
      <c r="O44" s="21">
        <f t="shared" si="12"/>
        <v>0</v>
      </c>
      <c r="P44" s="13">
        <f t="shared" si="13"/>
        <v>0</v>
      </c>
    </row>
    <row r="45">
      <c r="D45" s="22"/>
      <c r="E45" s="22"/>
      <c r="F45" s="22"/>
      <c r="G45" s="13"/>
      <c r="H45" s="13">
        <f t="shared" si="5"/>
        <v>0</v>
      </c>
      <c r="I45" s="13">
        <f t="shared" si="6"/>
        <v>0</v>
      </c>
      <c r="J45" s="13">
        <f t="shared" si="7"/>
        <v>0</v>
      </c>
      <c r="K45" s="13">
        <f t="shared" si="11"/>
        <v>150</v>
      </c>
      <c r="L45" s="13">
        <f t="shared" si="15"/>
        <v>0</v>
      </c>
      <c r="M45" s="13">
        <f t="shared" si="8"/>
        <v>0</v>
      </c>
      <c r="N45" s="13">
        <f t="shared" si="16"/>
        <v>0</v>
      </c>
      <c r="O45" s="21">
        <f t="shared" si="12"/>
        <v>0</v>
      </c>
      <c r="P45" s="13">
        <f t="shared" si="13"/>
        <v>0</v>
      </c>
    </row>
    <row r="46">
      <c r="D46" s="22"/>
      <c r="E46" s="22"/>
      <c r="F46" s="22"/>
      <c r="G46" s="13"/>
      <c r="H46" s="13">
        <f t="shared" si="5"/>
        <v>0</v>
      </c>
      <c r="I46" s="13">
        <f t="shared" si="6"/>
        <v>0</v>
      </c>
      <c r="J46" s="13">
        <f t="shared" si="7"/>
        <v>0</v>
      </c>
      <c r="K46" s="13">
        <f t="shared" si="11"/>
        <v>150</v>
      </c>
      <c r="L46" s="13">
        <f t="shared" si="15"/>
        <v>0</v>
      </c>
      <c r="M46" s="13">
        <f t="shared" si="8"/>
        <v>0</v>
      </c>
      <c r="N46" s="13">
        <f t="shared" si="16"/>
        <v>0</v>
      </c>
      <c r="O46" s="21">
        <f t="shared" si="12"/>
        <v>0</v>
      </c>
      <c r="P46" s="13">
        <f t="shared" si="13"/>
        <v>0</v>
      </c>
    </row>
    <row r="47">
      <c r="D47" s="22"/>
      <c r="E47" s="22"/>
      <c r="F47" s="22"/>
      <c r="G47" s="13"/>
      <c r="H47" s="13">
        <f t="shared" si="5"/>
        <v>0</v>
      </c>
      <c r="I47" s="13">
        <f t="shared" si="6"/>
        <v>0</v>
      </c>
      <c r="J47" s="13">
        <f t="shared" si="7"/>
        <v>0</v>
      </c>
      <c r="K47" s="13">
        <f t="shared" si="11"/>
        <v>150</v>
      </c>
      <c r="L47" s="13">
        <f t="shared" si="15"/>
        <v>0</v>
      </c>
      <c r="M47" s="13">
        <f t="shared" si="8"/>
        <v>0</v>
      </c>
      <c r="N47" s="13">
        <f t="shared" si="16"/>
        <v>0</v>
      </c>
      <c r="O47" s="21">
        <f t="shared" si="12"/>
        <v>0</v>
      </c>
      <c r="P47" s="13">
        <f t="shared" si="13"/>
        <v>0</v>
      </c>
    </row>
    <row r="50">
      <c r="G50" s="5"/>
      <c r="H50" s="5" t="s">
        <v>16</v>
      </c>
      <c r="I50" s="5" t="s">
        <v>17</v>
      </c>
      <c r="J50" s="5" t="s">
        <v>18</v>
      </c>
    </row>
    <row r="51">
      <c r="G51" s="8" t="s">
        <v>19</v>
      </c>
      <c r="H51" s="8">
        <v>0.0</v>
      </c>
      <c r="I51" s="8">
        <v>0.25</v>
      </c>
      <c r="J51" s="8">
        <v>3.0</v>
      </c>
    </row>
    <row r="52">
      <c r="G52" s="8" t="s">
        <v>20</v>
      </c>
      <c r="H52" s="8">
        <v>0.25</v>
      </c>
      <c r="I52" s="8">
        <v>0.75</v>
      </c>
      <c r="J52" s="8">
        <v>5.0</v>
      </c>
    </row>
    <row r="53">
      <c r="G53" s="10"/>
      <c r="H53" s="8">
        <v>0.75</v>
      </c>
      <c r="I53" s="8">
        <v>1.0</v>
      </c>
      <c r="J53" s="8">
        <v>7.0</v>
      </c>
    </row>
    <row r="54">
      <c r="G54" s="11" t="s">
        <v>19</v>
      </c>
      <c r="H54" s="11">
        <v>0.0</v>
      </c>
      <c r="I54" s="11">
        <v>1.0</v>
      </c>
      <c r="J54" s="11">
        <v>6.0</v>
      </c>
    </row>
    <row r="55">
      <c r="G55" s="11" t="s">
        <v>21</v>
      </c>
      <c r="H55" s="12"/>
      <c r="I55" s="12"/>
      <c r="J55" s="11"/>
    </row>
    <row r="56">
      <c r="G56" s="3" t="s">
        <v>19</v>
      </c>
      <c r="H56" s="3">
        <v>0.0</v>
      </c>
      <c r="I56" s="3">
        <v>0.33</v>
      </c>
      <c r="J56" s="3">
        <v>2.0</v>
      </c>
    </row>
    <row r="57">
      <c r="G57" s="3" t="s">
        <v>22</v>
      </c>
      <c r="H57" s="3">
        <v>0.33</v>
      </c>
      <c r="I57" s="3">
        <v>1.0</v>
      </c>
      <c r="J57" s="3">
        <v>3.0</v>
      </c>
    </row>
  </sheetData>
  <drawing r:id="rId1"/>
</worksheet>
</file>