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drawings/drawing6.xml" ContentType="application/vnd.openxmlformats-officedocument.drawingml.chartshapes+xml"/>
  <Override PartName="/xl/charts/chart8.xml" ContentType="application/vnd.openxmlformats-officedocument.drawingml.chart+xml"/>
  <Override PartName="/xl/drawings/drawing7.xml" ContentType="application/vnd.openxmlformats-officedocument.drawingml.chartshapes+xml"/>
  <Override PartName="/xl/charts/chart9.xml" ContentType="application/vnd.openxmlformats-officedocument.drawingml.chart+xml"/>
  <Override PartName="/xl/drawings/drawing8.xml" ContentType="application/vnd.openxmlformats-officedocument.drawingml.chartshapes+xml"/>
  <Override PartName="/xl/charts/chart10.xml" ContentType="application/vnd.openxmlformats-officedocument.drawingml.chart+xml"/>
  <Override PartName="/xl/drawings/drawing9.xml" ContentType="application/vnd.openxmlformats-officedocument.drawingml.chartshapes+xml"/>
  <Override PartName="/xl/charts/chart11.xml" ContentType="application/vnd.openxmlformats-officedocument.drawingml.chart+xml"/>
  <Override PartName="/xl/drawings/drawing10.xml" ContentType="application/vnd.openxmlformats-officedocument.drawingml.chartshapes+xml"/>
  <Override PartName="/xl/charts/chart12.xml" ContentType="application/vnd.openxmlformats-officedocument.drawingml.chart+xml"/>
  <Override PartName="/xl/drawings/drawing11.xml" ContentType="application/vnd.openxmlformats-officedocument.drawingml.chartshapes+xml"/>
  <Override PartName="/xl/charts/chart13.xml" ContentType="application/vnd.openxmlformats-officedocument.drawingml.chart+xml"/>
  <Override PartName="/xl/drawings/drawing12.xml" ContentType="application/vnd.openxmlformats-officedocument.drawingml.chartshapes+xml"/>
  <Override PartName="/xl/charts/chart14.xml" ContentType="application/vnd.openxmlformats-officedocument.drawingml.chart+xml"/>
  <Override PartName="/xl/drawings/drawing13.xml" ContentType="application/vnd.openxmlformats-officedocument.drawingml.chartshape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G:\06 - ENGENHARIA DE PRODUÇÃO\11 - Kaizen\"/>
    </mc:Choice>
  </mc:AlternateContent>
  <xr:revisionPtr revIDLastSave="0" documentId="13_ncr:1_{053F4824-B9FD-4FFE-A94D-A917E9890A14}" xr6:coauthVersionLast="47" xr6:coauthVersionMax="47" xr10:uidLastSave="{00000000-0000-0000-0000-000000000000}"/>
  <bookViews>
    <workbookView xWindow="-120" yWindow="-120" windowWidth="20730" windowHeight="11160" tabRatio="861" xr2:uid="{00000000-000D-0000-FFFF-FFFF00000000}"/>
  </bookViews>
  <sheets>
    <sheet name="Usinagem Mês" sheetId="5" r:id="rId1"/>
    <sheet name="CNC20_21" sheetId="6" r:id="rId2"/>
  </sheets>
  <externalReferences>
    <externalReference r:id="rId3"/>
    <externalReference r:id="rId4"/>
  </externalReferences>
  <definedNames>
    <definedName name="____RTC2">#NAME?</definedName>
    <definedName name="___RTC2">#NAME?</definedName>
    <definedName name="__RTC2">#NAME?</definedName>
    <definedName name="_xlnm._FilterDatabase" localSheetId="1" hidden="1">CNC20_21!$B$5:$L$74</definedName>
    <definedName name="_xlnm._FilterDatabase" localSheetId="0" hidden="1">'Usinagem Mês'!$I$165:$V$193</definedName>
    <definedName name="_RTC2">#NAME?</definedName>
    <definedName name="A">#REF!</definedName>
    <definedName name="Analisis">#NAME?</definedName>
    <definedName name="_xlnm.Print_Area" localSheetId="1">CNC20_21!$B$81:$O$100</definedName>
    <definedName name="_xlnm.Print_Area" localSheetId="0">'Usinagem Mês'!$I$165:$V$195</definedName>
    <definedName name="B">#REF!</definedName>
    <definedName name="Beg_Bal">#REF!</definedName>
    <definedName name="Cab_Dem">[1]Demand!$A$10:$W$10</definedName>
    <definedName name="Cab_Mix">[1]Mix!$B$3:$H$3</definedName>
    <definedName name="Cab_TC">'[1]FTF _Rev.'!$B$4:$I$4</definedName>
    <definedName name="D">#REF!</definedName>
    <definedName name="Data">#REF!</definedName>
    <definedName name="End_Bal">#REF!</definedName>
    <definedName name="Extra_Pay">#REF!</definedName>
    <definedName name="F">#REF!</definedName>
    <definedName name="fim">[2]Pagina1!#REF!</definedName>
    <definedName name="Full_Print">#REF!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imite1">#REF!</definedName>
    <definedName name="Loan_Amount">#REF!</definedName>
    <definedName name="Loan_Start">#REF!</definedName>
    <definedName name="Loan_Years">#REF!</definedName>
    <definedName name="Matriz_Dem">[1]Demand!$A$10:$W$194</definedName>
    <definedName name="Matriz_Mix">[1]Mix!$B$3:$H$52</definedName>
    <definedName name="Matriz_TC">'[1]FTF _Rev.'!$B$4:$I$398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rinc">#REF!</definedName>
    <definedName name="Print_Area_Reset">OFFSET(Full_Print,0,0,Last_Row)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ipo_Activo">#NAME?</definedName>
    <definedName name="TipoMercado">#NAME?</definedName>
    <definedName name="Total_Interest">#REF!</definedName>
    <definedName name="Total_Pay">#REF!</definedName>
    <definedName name="Total_Payment">scheduled_payment+extra_payment</definedName>
    <definedName name="Values_Entered">IF(Loan_Amount*Interest_Rate*Loan_Years*Loan_Start&gt;0,1,0)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5" l="1"/>
  <c r="O5" i="5"/>
  <c r="O7" i="5"/>
  <c r="U4" i="5" s="1"/>
  <c r="AA7" i="5"/>
  <c r="U8" i="5"/>
  <c r="X8" i="5"/>
  <c r="AA8" i="5" s="1"/>
  <c r="AA9" i="5" s="1"/>
  <c r="Y8" i="5"/>
  <c r="Z8" i="5"/>
  <c r="X11" i="5"/>
  <c r="Y11" i="5"/>
  <c r="Z11" i="5"/>
  <c r="X12" i="5"/>
  <c r="X15" i="5"/>
  <c r="Y12" i="5" s="1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U34" i="5"/>
  <c r="V34" i="5" s="1"/>
  <c r="N35" i="5"/>
  <c r="U36" i="5"/>
  <c r="N37" i="5"/>
  <c r="U38" i="5"/>
  <c r="X38" i="5"/>
  <c r="Y38" i="5"/>
  <c r="X39" i="5" s="1"/>
  <c r="Y35" i="5" s="1"/>
  <c r="Z38" i="5"/>
  <c r="N39" i="5"/>
  <c r="X41" i="5"/>
  <c r="Y41" i="5"/>
  <c r="Z41" i="5"/>
  <c r="X45" i="5"/>
  <c r="X42" i="5" s="1"/>
  <c r="T68" i="5"/>
  <c r="T76" i="5"/>
  <c r="T80" i="5"/>
  <c r="T82" i="5"/>
  <c r="G6" i="6"/>
  <c r="H6" i="6"/>
  <c r="I6" i="6"/>
  <c r="J6" i="6"/>
  <c r="K6" i="6"/>
  <c r="L6" i="6"/>
  <c r="D7" i="6"/>
  <c r="G7" i="6"/>
  <c r="H7" i="6"/>
  <c r="I7" i="6"/>
  <c r="J7" i="6"/>
  <c r="K7" i="6"/>
  <c r="L7" i="6"/>
  <c r="D8" i="6"/>
  <c r="G8" i="6"/>
  <c r="H8" i="6"/>
  <c r="I8" i="6"/>
  <c r="J8" i="6"/>
  <c r="K8" i="6"/>
  <c r="L8" i="6"/>
  <c r="D9" i="6"/>
  <c r="E9" i="6" s="1"/>
  <c r="H9" i="6"/>
  <c r="I9" i="6"/>
  <c r="J9" i="6"/>
  <c r="K9" i="6"/>
  <c r="L9" i="6"/>
  <c r="D10" i="6"/>
  <c r="G10" i="6" s="1"/>
  <c r="H10" i="6"/>
  <c r="I10" i="6"/>
  <c r="J10" i="6"/>
  <c r="K10" i="6"/>
  <c r="L10" i="6"/>
  <c r="D11" i="6"/>
  <c r="E11" i="6"/>
  <c r="G11" i="6"/>
  <c r="H11" i="6"/>
  <c r="I11" i="6"/>
  <c r="J11" i="6"/>
  <c r="K11" i="6"/>
  <c r="L11" i="6"/>
  <c r="D12" i="6"/>
  <c r="E12" i="6"/>
  <c r="G12" i="6"/>
  <c r="H12" i="6"/>
  <c r="I12" i="6"/>
  <c r="J12" i="6"/>
  <c r="K12" i="6"/>
  <c r="L12" i="6"/>
  <c r="D13" i="6"/>
  <c r="H13" i="6" s="1"/>
  <c r="E13" i="6"/>
  <c r="G13" i="6"/>
  <c r="I13" i="6"/>
  <c r="J13" i="6"/>
  <c r="K13" i="6"/>
  <c r="L13" i="6"/>
  <c r="D14" i="6"/>
  <c r="G14" i="6"/>
  <c r="H14" i="6"/>
  <c r="I14" i="6"/>
  <c r="J14" i="6"/>
  <c r="K14" i="6"/>
  <c r="L14" i="6"/>
  <c r="D15" i="6"/>
  <c r="G15" i="6"/>
  <c r="H15" i="6"/>
  <c r="I15" i="6"/>
  <c r="J15" i="6"/>
  <c r="K15" i="6"/>
  <c r="L15" i="6"/>
  <c r="D16" i="6"/>
  <c r="G16" i="6"/>
  <c r="H16" i="6"/>
  <c r="I16" i="6"/>
  <c r="J16" i="6"/>
  <c r="K16" i="6"/>
  <c r="L16" i="6"/>
  <c r="D17" i="6"/>
  <c r="E17" i="6" s="1"/>
  <c r="G17" i="6"/>
  <c r="H17" i="6"/>
  <c r="I17" i="6"/>
  <c r="K17" i="6"/>
  <c r="L17" i="6"/>
  <c r="D18" i="6"/>
  <c r="G18" i="6" s="1"/>
  <c r="H18" i="6"/>
  <c r="I18" i="6"/>
  <c r="J18" i="6"/>
  <c r="K18" i="6"/>
  <c r="L18" i="6"/>
  <c r="D19" i="6"/>
  <c r="G19" i="6" s="1"/>
  <c r="E19" i="6"/>
  <c r="H19" i="6"/>
  <c r="I19" i="6"/>
  <c r="J19" i="6"/>
  <c r="K19" i="6"/>
  <c r="L19" i="6"/>
  <c r="D20" i="6"/>
  <c r="E20" i="6"/>
  <c r="G20" i="6"/>
  <c r="H20" i="6"/>
  <c r="I20" i="6"/>
  <c r="J20" i="6"/>
  <c r="K20" i="6"/>
  <c r="L20" i="6"/>
  <c r="D21" i="6"/>
  <c r="G21" i="6"/>
  <c r="H21" i="6"/>
  <c r="I21" i="6"/>
  <c r="J21" i="6"/>
  <c r="K21" i="6"/>
  <c r="L21" i="6"/>
  <c r="D22" i="6"/>
  <c r="E22" i="6" s="1"/>
  <c r="G22" i="6"/>
  <c r="H22" i="6"/>
  <c r="I22" i="6"/>
  <c r="J22" i="6"/>
  <c r="K22" i="6"/>
  <c r="L22" i="6"/>
  <c r="D23" i="6"/>
  <c r="G23" i="6" s="1"/>
  <c r="H23" i="6"/>
  <c r="I23" i="6"/>
  <c r="J23" i="6"/>
  <c r="K23" i="6"/>
  <c r="L23" i="6"/>
  <c r="D24" i="6"/>
  <c r="G24" i="6"/>
  <c r="H24" i="6"/>
  <c r="I24" i="6"/>
  <c r="J24" i="6"/>
  <c r="K24" i="6"/>
  <c r="L24" i="6"/>
  <c r="D25" i="6"/>
  <c r="E25" i="6" s="1"/>
  <c r="H25" i="6"/>
  <c r="I25" i="6"/>
  <c r="J25" i="6"/>
  <c r="K25" i="6"/>
  <c r="L25" i="6"/>
  <c r="D26" i="6"/>
  <c r="G26" i="6" s="1"/>
  <c r="H26" i="6"/>
  <c r="I26" i="6"/>
  <c r="J26" i="6"/>
  <c r="K26" i="6"/>
  <c r="L26" i="6"/>
  <c r="D27" i="6"/>
  <c r="G27" i="6"/>
  <c r="H27" i="6"/>
  <c r="I27" i="6"/>
  <c r="J27" i="6"/>
  <c r="K27" i="6"/>
  <c r="L27" i="6"/>
  <c r="D28" i="6"/>
  <c r="G28" i="6" s="1"/>
  <c r="H28" i="6"/>
  <c r="I28" i="6"/>
  <c r="J28" i="6"/>
  <c r="K28" i="6"/>
  <c r="L28" i="6"/>
  <c r="D29" i="6"/>
  <c r="G29" i="6"/>
  <c r="H29" i="6"/>
  <c r="I29" i="6"/>
  <c r="J29" i="6"/>
  <c r="K29" i="6"/>
  <c r="L29" i="6"/>
  <c r="D30" i="6"/>
  <c r="G30" i="6"/>
  <c r="H30" i="6"/>
  <c r="I30" i="6"/>
  <c r="J30" i="6"/>
  <c r="K30" i="6"/>
  <c r="L30" i="6"/>
  <c r="D31" i="6"/>
  <c r="H31" i="6" s="1"/>
  <c r="G31" i="6"/>
  <c r="I31" i="6"/>
  <c r="J31" i="6"/>
  <c r="K31" i="6"/>
  <c r="L31" i="6"/>
  <c r="D32" i="6"/>
  <c r="G32" i="6"/>
  <c r="H32" i="6"/>
  <c r="I32" i="6"/>
  <c r="J32" i="6"/>
  <c r="K32" i="6"/>
  <c r="L32" i="6"/>
  <c r="D33" i="6"/>
  <c r="G33" i="6"/>
  <c r="H33" i="6"/>
  <c r="I33" i="6"/>
  <c r="J33" i="6"/>
  <c r="K33" i="6"/>
  <c r="L33" i="6"/>
  <c r="D34" i="6"/>
  <c r="E34" i="6" s="1"/>
  <c r="G34" i="6"/>
  <c r="I34" i="6"/>
  <c r="J34" i="6"/>
  <c r="K34" i="6"/>
  <c r="L34" i="6"/>
  <c r="D35" i="6"/>
  <c r="G35" i="6"/>
  <c r="H35" i="6"/>
  <c r="I35" i="6"/>
  <c r="J35" i="6"/>
  <c r="K35" i="6"/>
  <c r="L35" i="6"/>
  <c r="D36" i="6"/>
  <c r="E36" i="6"/>
  <c r="G36" i="6"/>
  <c r="H36" i="6"/>
  <c r="I36" i="6"/>
  <c r="J36" i="6"/>
  <c r="K36" i="6"/>
  <c r="L36" i="6"/>
  <c r="D37" i="6"/>
  <c r="E37" i="6"/>
  <c r="G37" i="6"/>
  <c r="H37" i="6"/>
  <c r="I37" i="6"/>
  <c r="J37" i="6"/>
  <c r="K37" i="6"/>
  <c r="L37" i="6"/>
  <c r="D38" i="6"/>
  <c r="G38" i="6"/>
  <c r="H38" i="6"/>
  <c r="I38" i="6"/>
  <c r="J38" i="6"/>
  <c r="K38" i="6"/>
  <c r="L38" i="6"/>
  <c r="D39" i="6"/>
  <c r="G39" i="6"/>
  <c r="H39" i="6"/>
  <c r="I39" i="6"/>
  <c r="J39" i="6"/>
  <c r="K39" i="6"/>
  <c r="L39" i="6"/>
  <c r="D40" i="6"/>
  <c r="E40" i="6"/>
  <c r="G40" i="6"/>
  <c r="H40" i="6"/>
  <c r="I40" i="6"/>
  <c r="J40" i="6"/>
  <c r="K40" i="6"/>
  <c r="L40" i="6"/>
  <c r="D41" i="6"/>
  <c r="E41" i="6"/>
  <c r="G41" i="6"/>
  <c r="H41" i="6"/>
  <c r="I41" i="6"/>
  <c r="J41" i="6"/>
  <c r="K41" i="6"/>
  <c r="L41" i="6"/>
  <c r="D42" i="6"/>
  <c r="G42" i="6"/>
  <c r="H42" i="6"/>
  <c r="I42" i="6"/>
  <c r="J42" i="6"/>
  <c r="K42" i="6"/>
  <c r="L42" i="6"/>
  <c r="D43" i="6"/>
  <c r="E43" i="6" s="1"/>
  <c r="G43" i="6"/>
  <c r="I43" i="6"/>
  <c r="J43" i="6"/>
  <c r="K43" i="6"/>
  <c r="L43" i="6"/>
  <c r="D44" i="6"/>
  <c r="K44" i="6" s="1"/>
  <c r="K77" i="6" s="1"/>
  <c r="G44" i="6"/>
  <c r="H44" i="6"/>
  <c r="I44" i="6"/>
  <c r="J44" i="6"/>
  <c r="L44" i="6"/>
  <c r="D45" i="6"/>
  <c r="E45" i="6"/>
  <c r="G45" i="6"/>
  <c r="H45" i="6"/>
  <c r="I45" i="6"/>
  <c r="J45" i="6"/>
  <c r="K45" i="6"/>
  <c r="L45" i="6"/>
  <c r="D46" i="6"/>
  <c r="G46" i="6"/>
  <c r="H46" i="6"/>
  <c r="I46" i="6"/>
  <c r="J46" i="6"/>
  <c r="K46" i="6"/>
  <c r="L46" i="6"/>
  <c r="D47" i="6"/>
  <c r="G47" i="6"/>
  <c r="H47" i="6"/>
  <c r="I47" i="6"/>
  <c r="J47" i="6"/>
  <c r="K47" i="6"/>
  <c r="L47" i="6"/>
  <c r="D48" i="6"/>
  <c r="E48" i="6"/>
  <c r="G48" i="6"/>
  <c r="H48" i="6"/>
  <c r="I48" i="6"/>
  <c r="J48" i="6"/>
  <c r="K48" i="6"/>
  <c r="L48" i="6"/>
  <c r="D49" i="6"/>
  <c r="E49" i="6"/>
  <c r="G49" i="6"/>
  <c r="H49" i="6"/>
  <c r="I49" i="6"/>
  <c r="J49" i="6"/>
  <c r="K49" i="6"/>
  <c r="L49" i="6"/>
  <c r="D50" i="6"/>
  <c r="E50" i="6"/>
  <c r="G50" i="6"/>
  <c r="H50" i="6"/>
  <c r="I50" i="6"/>
  <c r="J50" i="6"/>
  <c r="K50" i="6"/>
  <c r="L50" i="6"/>
  <c r="D51" i="6"/>
  <c r="E51" i="6"/>
  <c r="G51" i="6"/>
  <c r="H51" i="6"/>
  <c r="I51" i="6"/>
  <c r="J51" i="6"/>
  <c r="K51" i="6"/>
  <c r="L51" i="6"/>
  <c r="D52" i="6"/>
  <c r="E52" i="6"/>
  <c r="G52" i="6"/>
  <c r="H52" i="6"/>
  <c r="I52" i="6"/>
  <c r="J52" i="6"/>
  <c r="K52" i="6"/>
  <c r="L52" i="6"/>
  <c r="D53" i="6"/>
  <c r="E53" i="6"/>
  <c r="G53" i="6"/>
  <c r="H53" i="6"/>
  <c r="I53" i="6"/>
  <c r="J53" i="6"/>
  <c r="K53" i="6"/>
  <c r="L53" i="6"/>
  <c r="D54" i="6"/>
  <c r="E54" i="6"/>
  <c r="G54" i="6"/>
  <c r="H54" i="6"/>
  <c r="I54" i="6"/>
  <c r="J54" i="6"/>
  <c r="K54" i="6"/>
  <c r="L54" i="6"/>
  <c r="D55" i="6"/>
  <c r="E55" i="6"/>
  <c r="G55" i="6"/>
  <c r="H55" i="6"/>
  <c r="I55" i="6"/>
  <c r="J55" i="6"/>
  <c r="K55" i="6"/>
  <c r="L55" i="6"/>
  <c r="D56" i="6"/>
  <c r="E56" i="6"/>
  <c r="G56" i="6"/>
  <c r="H56" i="6"/>
  <c r="I56" i="6"/>
  <c r="J56" i="6"/>
  <c r="K56" i="6"/>
  <c r="L56" i="6"/>
  <c r="D57" i="6"/>
  <c r="E57" i="6"/>
  <c r="G57" i="6"/>
  <c r="H57" i="6"/>
  <c r="I57" i="6"/>
  <c r="J57" i="6"/>
  <c r="K57" i="6"/>
  <c r="L57" i="6"/>
  <c r="D58" i="6"/>
  <c r="E58" i="6"/>
  <c r="G58" i="6"/>
  <c r="H58" i="6"/>
  <c r="I58" i="6"/>
  <c r="J58" i="6"/>
  <c r="K58" i="6"/>
  <c r="L58" i="6"/>
  <c r="D59" i="6"/>
  <c r="E59" i="6"/>
  <c r="G59" i="6"/>
  <c r="H59" i="6"/>
  <c r="I59" i="6"/>
  <c r="J59" i="6"/>
  <c r="K59" i="6"/>
  <c r="L59" i="6"/>
  <c r="D60" i="6"/>
  <c r="E60" i="6"/>
  <c r="G60" i="6"/>
  <c r="H60" i="6"/>
  <c r="I60" i="6"/>
  <c r="J60" i="6"/>
  <c r="K60" i="6"/>
  <c r="L60" i="6"/>
  <c r="D61" i="6"/>
  <c r="E61" i="6"/>
  <c r="G61" i="6"/>
  <c r="H61" i="6"/>
  <c r="I61" i="6"/>
  <c r="J61" i="6"/>
  <c r="K61" i="6"/>
  <c r="L61" i="6"/>
  <c r="D62" i="6"/>
  <c r="E62" i="6"/>
  <c r="G62" i="6"/>
  <c r="H62" i="6"/>
  <c r="I62" i="6"/>
  <c r="J62" i="6"/>
  <c r="K62" i="6"/>
  <c r="L62" i="6"/>
  <c r="D63" i="6"/>
  <c r="E63" i="6"/>
  <c r="G63" i="6"/>
  <c r="H63" i="6"/>
  <c r="I63" i="6"/>
  <c r="J63" i="6"/>
  <c r="K63" i="6"/>
  <c r="L63" i="6"/>
  <c r="D64" i="6"/>
  <c r="E64" i="6"/>
  <c r="G64" i="6"/>
  <c r="H64" i="6"/>
  <c r="I64" i="6"/>
  <c r="J64" i="6"/>
  <c r="K64" i="6"/>
  <c r="L64" i="6"/>
  <c r="D65" i="6"/>
  <c r="E65" i="6"/>
  <c r="G65" i="6"/>
  <c r="H65" i="6"/>
  <c r="I65" i="6"/>
  <c r="J65" i="6"/>
  <c r="K65" i="6"/>
  <c r="L65" i="6"/>
  <c r="D66" i="6"/>
  <c r="E66" i="6"/>
  <c r="G66" i="6"/>
  <c r="H66" i="6"/>
  <c r="I66" i="6"/>
  <c r="J66" i="6"/>
  <c r="K66" i="6"/>
  <c r="L66" i="6"/>
  <c r="D67" i="6"/>
  <c r="E67" i="6"/>
  <c r="G67" i="6"/>
  <c r="H67" i="6"/>
  <c r="I67" i="6"/>
  <c r="J67" i="6"/>
  <c r="K67" i="6"/>
  <c r="L67" i="6"/>
  <c r="D68" i="6"/>
  <c r="E68" i="6"/>
  <c r="G68" i="6"/>
  <c r="H68" i="6"/>
  <c r="I68" i="6"/>
  <c r="J68" i="6"/>
  <c r="K68" i="6"/>
  <c r="L68" i="6"/>
  <c r="D69" i="6"/>
  <c r="E69" i="6"/>
  <c r="G69" i="6"/>
  <c r="H69" i="6"/>
  <c r="I69" i="6"/>
  <c r="J69" i="6"/>
  <c r="K69" i="6"/>
  <c r="L69" i="6"/>
  <c r="D70" i="6"/>
  <c r="E70" i="6"/>
  <c r="G70" i="6"/>
  <c r="H70" i="6"/>
  <c r="I70" i="6"/>
  <c r="J70" i="6"/>
  <c r="K70" i="6"/>
  <c r="L70" i="6"/>
  <c r="D71" i="6"/>
  <c r="E71" i="6"/>
  <c r="G71" i="6"/>
  <c r="H71" i="6"/>
  <c r="I71" i="6"/>
  <c r="J71" i="6"/>
  <c r="K71" i="6"/>
  <c r="L71" i="6"/>
  <c r="D72" i="6"/>
  <c r="E72" i="6"/>
  <c r="G72" i="6"/>
  <c r="H72" i="6"/>
  <c r="I72" i="6"/>
  <c r="J72" i="6"/>
  <c r="K72" i="6"/>
  <c r="L72" i="6"/>
  <c r="D73" i="6"/>
  <c r="G73" i="6"/>
  <c r="H73" i="6"/>
  <c r="I73" i="6"/>
  <c r="J73" i="6"/>
  <c r="K73" i="6"/>
  <c r="L73" i="6"/>
  <c r="D74" i="6"/>
  <c r="D77" i="6" s="1"/>
  <c r="D82" i="6" s="1"/>
  <c r="G74" i="6"/>
  <c r="H74" i="6"/>
  <c r="J74" i="6"/>
  <c r="K74" i="6"/>
  <c r="L74" i="6"/>
  <c r="G76" i="6"/>
  <c r="H76" i="6"/>
  <c r="I76" i="6"/>
  <c r="J76" i="6"/>
  <c r="K76" i="6"/>
  <c r="L76" i="6"/>
  <c r="L77" i="6"/>
  <c r="C106" i="5"/>
  <c r="D106" i="5"/>
  <c r="E106" i="5"/>
  <c r="F106" i="5"/>
  <c r="G106" i="5"/>
  <c r="H106" i="5"/>
  <c r="U106" i="5"/>
  <c r="V106" i="5"/>
  <c r="U107" i="5"/>
  <c r="V107" i="5" s="1"/>
  <c r="N108" i="5"/>
  <c r="H109" i="5"/>
  <c r="N110" i="5"/>
  <c r="U109" i="5" s="1"/>
  <c r="X111" i="5"/>
  <c r="Y111" i="5"/>
  <c r="Z111" i="5"/>
  <c r="N112" i="5"/>
  <c r="U111" i="5" s="1"/>
  <c r="X114" i="5"/>
  <c r="Y114" i="5"/>
  <c r="Z114" i="5"/>
  <c r="X115" i="5"/>
  <c r="Y115" i="5"/>
  <c r="Z115" i="5"/>
  <c r="C136" i="5"/>
  <c r="D136" i="5"/>
  <c r="E136" i="5"/>
  <c r="F136" i="5"/>
  <c r="G136" i="5"/>
  <c r="H136" i="5"/>
  <c r="U136" i="5"/>
  <c r="V136" i="5"/>
  <c r="U137" i="5"/>
  <c r="V137" i="5" s="1"/>
  <c r="N138" i="5"/>
  <c r="F139" i="5"/>
  <c r="G139" i="5"/>
  <c r="H139" i="5"/>
  <c r="N140" i="5"/>
  <c r="U139" i="5" s="1"/>
  <c r="X141" i="5"/>
  <c r="Y141" i="5"/>
  <c r="Z141" i="5"/>
  <c r="N142" i="5"/>
  <c r="U141" i="5" s="1"/>
  <c r="X144" i="5"/>
  <c r="Y144" i="5"/>
  <c r="Z144" i="5"/>
  <c r="X145" i="5"/>
  <c r="Y145" i="5"/>
  <c r="Z145" i="5"/>
  <c r="X35" i="5" l="1"/>
  <c r="Z5" i="5"/>
  <c r="Z35" i="5"/>
  <c r="Z42" i="5"/>
  <c r="X9" i="5"/>
  <c r="X5" i="5" s="1"/>
  <c r="U6" i="5"/>
  <c r="Y42" i="5"/>
  <c r="Z12" i="5"/>
  <c r="X112" i="5"/>
  <c r="X108" i="5" s="1"/>
  <c r="Y108" i="5"/>
  <c r="Z108" i="5"/>
  <c r="D84" i="6"/>
  <c r="E84" i="6" s="1"/>
  <c r="E77" i="6"/>
  <c r="D83" i="6" s="1"/>
  <c r="E83" i="6" s="1"/>
  <c r="I74" i="6"/>
  <c r="I77" i="6" s="1"/>
  <c r="H43" i="6"/>
  <c r="H34" i="6"/>
  <c r="H77" i="6" s="1"/>
  <c r="G25" i="6"/>
  <c r="G9" i="6"/>
  <c r="G77" i="6" s="1"/>
  <c r="X142" i="5"/>
  <c r="Y138" i="5" s="1"/>
  <c r="J17" i="6"/>
  <c r="J77" i="6" s="1"/>
  <c r="Y5" i="5" l="1"/>
  <c r="J78" i="6"/>
  <c r="G78" i="6"/>
  <c r="K78" i="6"/>
  <c r="H78" i="6"/>
  <c r="L78" i="6"/>
  <c r="I78" i="6"/>
  <c r="Z138" i="5"/>
  <c r="X138" i="5"/>
  <c r="H79" i="6" l="1"/>
  <c r="R4" i="6" s="1"/>
  <c r="H81" i="6"/>
  <c r="R5" i="6" s="1"/>
  <c r="H80" i="6"/>
  <c r="K80" i="6"/>
  <c r="K79" i="6"/>
  <c r="U4" i="6" s="1"/>
  <c r="K81" i="6"/>
  <c r="U5" i="6" s="1"/>
  <c r="L79" i="6"/>
  <c r="V4" i="6" s="1"/>
  <c r="L81" i="6"/>
  <c r="V5" i="6" s="1"/>
  <c r="L80" i="6"/>
  <c r="I79" i="6"/>
  <c r="S4" i="6" s="1"/>
  <c r="I81" i="6"/>
  <c r="S5" i="6" s="1"/>
  <c r="I80" i="6"/>
  <c r="G80" i="6"/>
  <c r="G79" i="6"/>
  <c r="Q4" i="6" s="1"/>
  <c r="G81" i="6"/>
  <c r="Q5" i="6" s="1"/>
  <c r="J80" i="6"/>
  <c r="J79" i="6"/>
  <c r="T4" i="6" s="1"/>
  <c r="J81" i="6"/>
  <c r="T5" i="6" s="1"/>
</calcChain>
</file>

<file path=xl/sharedStrings.xml><?xml version="1.0" encoding="utf-8"?>
<sst xmlns="http://schemas.openxmlformats.org/spreadsheetml/2006/main" count="421" uniqueCount="191">
  <si>
    <t>Status</t>
  </si>
  <si>
    <t>Paulo Torres</t>
  </si>
  <si>
    <t>Fabricar/adquirir duas tampas</t>
  </si>
  <si>
    <t>Revisar especificações do contra peso x peça fora da máquina</t>
  </si>
  <si>
    <t>Montar contra peso na tampa do porta pinça fora da máquina</t>
  </si>
  <si>
    <t>Revisar projeto para criar tampa com contra peso com troca rapida</t>
  </si>
  <si>
    <t>Medir dimensões das ferramentas fora da máquina</t>
  </si>
  <si>
    <t>Revisar ferramentas manuais antes do setup</t>
  </si>
  <si>
    <t>Melhorar fixação do suporte das barras</t>
  </si>
  <si>
    <t>Criar layout de ferramentas para o mix de peças e não trocar mais ferramentas</t>
  </si>
  <si>
    <t>Melhorar sistema de zeramento das ferramentas</t>
  </si>
  <si>
    <t>Criar perfil para medição no projetor de perfil</t>
  </si>
  <si>
    <t>Criar roteiro de setup</t>
  </si>
  <si>
    <t>A definir</t>
  </si>
  <si>
    <t>Processo</t>
  </si>
  <si>
    <t>Evitar tempo interno</t>
  </si>
  <si>
    <t>Carregar zero peça no programa desenvolvido</t>
  </si>
  <si>
    <t>Evitar medição ponto a ponto da cota C</t>
  </si>
  <si>
    <t>Vibração na ferramenta (reduzir distancia para fora e altura)</t>
  </si>
  <si>
    <t>Melhorar sistema de zeramento da ferramenta</t>
  </si>
  <si>
    <t>Evitar corte das ferramentas antes de entrar na máquina</t>
  </si>
  <si>
    <t>Revisar comprimento do sistema de fixação de ferramentas</t>
  </si>
  <si>
    <t>Implantar preset automático de ferramentas</t>
  </si>
  <si>
    <t>Lucas</t>
  </si>
  <si>
    <t>Parafusos de fixação da ferramenta no VDI espanam com frequência</t>
  </si>
  <si>
    <t>Luciano</t>
  </si>
  <si>
    <t>Preset + Processo</t>
  </si>
  <si>
    <t>Evitar desbalanceamento e tentativa e erro</t>
  </si>
  <si>
    <t>Ganho (min/mês)</t>
  </si>
  <si>
    <t>Quanto</t>
  </si>
  <si>
    <t>Quando</t>
  </si>
  <si>
    <t>Quem</t>
  </si>
  <si>
    <t>Porque Fazer</t>
  </si>
  <si>
    <t>O que fazer</t>
  </si>
  <si>
    <t>Pareto / Participação</t>
  </si>
  <si>
    <t>Tempo total</t>
  </si>
  <si>
    <t>Disponibilidade</t>
  </si>
  <si>
    <t>Frequência</t>
  </si>
  <si>
    <t>Tempo médio</t>
  </si>
  <si>
    <t>3 Turno</t>
  </si>
  <si>
    <t>2 Turno</t>
  </si>
  <si>
    <t>1 Turno</t>
  </si>
  <si>
    <t>Tempo Médio</t>
  </si>
  <si>
    <t>SETUP CNC 21</t>
  </si>
  <si>
    <t>SETUP CNC 20</t>
  </si>
  <si>
    <t>Preset</t>
  </si>
  <si>
    <t>Reduzir a variação dos tempos de setup</t>
  </si>
  <si>
    <t>Revisar estoque mínimo de calços e molas</t>
  </si>
  <si>
    <t>Pintar ou gravar furos para molas centrais F501148 usa amarela e outras verde e amarela</t>
  </si>
  <si>
    <t>Criar chave para soltar porca com mais facilidade</t>
  </si>
  <si>
    <t>Produção</t>
  </si>
  <si>
    <t>Avaliar possibilidade de não desmontar os setups dos produtos de maior volume</t>
  </si>
  <si>
    <r>
      <t xml:space="preserve">Entender o motivo de não funcionar a mesma peça, lote e ferramentas em outro dia </t>
    </r>
    <r>
      <rPr>
        <sz val="6"/>
        <color theme="1"/>
        <rFont val="Arial"/>
        <family val="2"/>
      </rPr>
      <t>(gravar dados alterados, batente mecânico)</t>
    </r>
  </si>
  <si>
    <t>Avaliar possibilidade de preparador possuir calços em frente da máquina (ir no carro de setup ou fixo)</t>
  </si>
  <si>
    <t>Qualidade</t>
  </si>
  <si>
    <t>Entregar calços: nominal, +1 e -1 durante o setup</t>
  </si>
  <si>
    <t>Criar checklist para setup (se estiver com batente mecanico, gravar dados alterados no ultimo setup)</t>
  </si>
  <si>
    <t>Reavaliar projeto do F501482</t>
  </si>
  <si>
    <t>Avaliar metodo de medição de micrômetro (possuir passa/ não passa)</t>
  </si>
  <si>
    <t>Evitar perda de 4 minutos</t>
  </si>
  <si>
    <t>Pré-preencher registro de inspeção de conformação e diário de bordo pelo operador</t>
  </si>
  <si>
    <t>Roger</t>
  </si>
  <si>
    <t>Evitar deslocamento para impressão (02:00)</t>
  </si>
  <si>
    <t>Colocar computador em cada posto de trabalho</t>
  </si>
  <si>
    <t>Preset imprimir o desenho</t>
  </si>
  <si>
    <t>Evitar a correção ou colisão (01:00), não usar prrograma de outra peça</t>
  </si>
  <si>
    <t>Padronizar os programas usando especifico para cada peça;</t>
  </si>
  <si>
    <t>Evitar a utilização de molas erradas (faces não paralelas)</t>
  </si>
  <si>
    <t>Padronizar as molas necessárias para os setups</t>
  </si>
  <si>
    <t>Treinamento de acordo com o roteiro de setup</t>
  </si>
  <si>
    <t xml:space="preserve">Não procurar dispositivos durante o setup (8 min)
- Preset </t>
  </si>
  <si>
    <t>Realizar o Preset de dispositivos de medição para cada máquina e peça</t>
  </si>
  <si>
    <t>Desenvolver lista de dispositivos x forjado</t>
  </si>
  <si>
    <t>Manutenção</t>
  </si>
  <si>
    <t>Evitar acidentes</t>
  </si>
  <si>
    <t>Melhorar calha de saída para não cair peça na mesa</t>
  </si>
  <si>
    <t>Segurança</t>
  </si>
  <si>
    <t>Desenvolver luva para manusear peça quente</t>
  </si>
  <si>
    <t>SETUP PH630-02</t>
  </si>
  <si>
    <t>Meta</t>
  </si>
  <si>
    <t>Dez</t>
  </si>
  <si>
    <t>Nov</t>
  </si>
  <si>
    <t>Out</t>
  </si>
  <si>
    <t>Set</t>
  </si>
  <si>
    <t>Ago</t>
  </si>
  <si>
    <t>Jul</t>
  </si>
  <si>
    <t>Jun</t>
  </si>
  <si>
    <t>Mai</t>
  </si>
  <si>
    <t>Abr</t>
  </si>
  <si>
    <t>Mar</t>
  </si>
  <si>
    <t>Fev</t>
  </si>
  <si>
    <t>Jan</t>
  </si>
  <si>
    <t>SETUP EXTRUSORAS 1/2</t>
  </si>
  <si>
    <t>perfil para medir cota C</t>
  </si>
  <si>
    <t>vibracao na ferramenta externa (reduzir distancia para fora)</t>
  </si>
  <si>
    <t>ferramentas devem ser cortadas antes de entrar na maquina</t>
  </si>
  <si>
    <t>revisão dos contra pesos especificados</t>
  </si>
  <si>
    <t>parafusos de fixação da ferramenta no VDI espanam com frequencia</t>
  </si>
  <si>
    <t>Edson da Silva</t>
  </si>
  <si>
    <t>Ronaldo Pajel</t>
  </si>
  <si>
    <t>Ederson Brum</t>
  </si>
  <si>
    <t>Wagner</t>
  </si>
  <si>
    <t>Rafael</t>
  </si>
  <si>
    <t>Wilson</t>
  </si>
  <si>
    <t>Vladimir Melo</t>
  </si>
  <si>
    <t>Vladimir Ricardo</t>
  </si>
  <si>
    <t>Rodrigo</t>
  </si>
  <si>
    <t>EQUIPE</t>
  </si>
  <si>
    <t>Ideal interno</t>
  </si>
  <si>
    <t>Otimizável</t>
  </si>
  <si>
    <t>Setup Total</t>
  </si>
  <si>
    <t>%</t>
  </si>
  <si>
    <t>Tempo</t>
  </si>
  <si>
    <t>FIM  DO SETUP</t>
  </si>
  <si>
    <t>Liberar peça</t>
  </si>
  <si>
    <t>Q</t>
  </si>
  <si>
    <t>Medir forjado no projetor</t>
  </si>
  <si>
    <t>Preencher registro de liberação de setup</t>
  </si>
  <si>
    <t>Medir forjado</t>
  </si>
  <si>
    <t>Iniciar ciclo de usinagem</t>
  </si>
  <si>
    <t>O</t>
  </si>
  <si>
    <t>Corrigir dados</t>
  </si>
  <si>
    <t>R</t>
  </si>
  <si>
    <t>Fixar forjado na placa</t>
  </si>
  <si>
    <t>Limpar forjado</t>
  </si>
  <si>
    <t>Buscar calibre de medição</t>
  </si>
  <si>
    <t>P</t>
  </si>
  <si>
    <t>Medir altura do forjado</t>
  </si>
  <si>
    <t>Afastar torre</t>
  </si>
  <si>
    <t>Limpar peça</t>
  </si>
  <si>
    <t>Carregar forjado</t>
  </si>
  <si>
    <t>Iniciar ciclo de usinagem (ciclo em vazio)</t>
  </si>
  <si>
    <t>Girar pinça</t>
  </si>
  <si>
    <t>Iniciar ciclo de Dryrun (ciclo em vazio)</t>
  </si>
  <si>
    <t>Corrigir valores de altura</t>
  </si>
  <si>
    <t>Afastando torre</t>
  </si>
  <si>
    <t>Aproximar ferramenta em Z na peça e realizar zero peça</t>
  </si>
  <si>
    <t>Simular aproximação</t>
  </si>
  <si>
    <t>Liberar placa para zero peça</t>
  </si>
  <si>
    <t>Aproximar ferramenta em X na pinça e realizar Preset em X</t>
  </si>
  <si>
    <t>Aproximar ferramenta em Z na pinça e realizar Preset em Z</t>
  </si>
  <si>
    <t>Aproximar broca em Z na pinça e realizar Preset em Z</t>
  </si>
  <si>
    <t>Zerar corretores das ferramentas antes do Preset</t>
  </si>
  <si>
    <t>Trocar posição da torre</t>
  </si>
  <si>
    <t>T</t>
  </si>
  <si>
    <t>Fixar ferramenta no VDI</t>
  </si>
  <si>
    <t>Revisar aperto da ferramenta na bucha</t>
  </si>
  <si>
    <t>Soltar parafusos do VDI para troca de ferramenta</t>
  </si>
  <si>
    <t>Limpar torre</t>
  </si>
  <si>
    <t>Fixar ferramenta do VDI</t>
  </si>
  <si>
    <t>Trocar ferramenta da bucha</t>
  </si>
  <si>
    <t>Limpar bucha da ferramenta</t>
  </si>
  <si>
    <t>Soltar bucha da ferramenta</t>
  </si>
  <si>
    <t>Procurar chave allen</t>
  </si>
  <si>
    <t>Aproximar barra na pinça e anotar valor em Z</t>
  </si>
  <si>
    <t>Montar tampa na máquina</t>
  </si>
  <si>
    <t>A</t>
  </si>
  <si>
    <t>Desmontar contra peso no porta pinça</t>
  </si>
  <si>
    <t>Montar contra peso na tampa do porta pinça</t>
  </si>
  <si>
    <t>Colocar a pinça</t>
  </si>
  <si>
    <t>Limpar pinça e porta pinça</t>
  </si>
  <si>
    <t>Retirar pinça</t>
  </si>
  <si>
    <t>Anomalia</t>
  </si>
  <si>
    <t>Outros</t>
  </si>
  <si>
    <t>Procura</t>
  </si>
  <si>
    <t>Regulagem</t>
  </si>
  <si>
    <t>Troca</t>
  </si>
  <si>
    <t>Descrição do Elemento de Tempo</t>
  </si>
  <si>
    <t>Tempo Otimizável</t>
  </si>
  <si>
    <t>Tempo Por Operação</t>
  </si>
  <si>
    <t>Tempo
Corrido</t>
  </si>
  <si>
    <t>Classe</t>
  </si>
  <si>
    <t>Categoria</t>
  </si>
  <si>
    <t>Máquina: CNC20_CNC_21</t>
  </si>
  <si>
    <t>Classificação</t>
  </si>
  <si>
    <t xml:space="preserve">Peça que entra: C626245 Peça que sai:  </t>
  </si>
  <si>
    <t>Sucata:</t>
  </si>
  <si>
    <t>Data:</t>
  </si>
  <si>
    <t>DESCRIÇÃO DAS ATIVIDADES DE SETUP - MAPA DOS ELEMENTOS DE TEMPOS (ANTES)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</si>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</sst>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"/>
    <numFmt numFmtId="166" formatCode="[$-F400]h:mm:ss\ AM/PM"/>
    <numFmt numFmtId="167" formatCode="h:mm:ss;@"/>
    <numFmt numFmtId="168" formatCode="dd/mm/yy;@"/>
  </numFmts>
  <fonts count="20">
    <font>
      <sz val="11"/>
      <color rgb="FF000000"/>
      <name val="Calibri"/>
      <charset val="1"/>
    </font>
    <font>
      <b/>
      <sz val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6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sz val="10"/>
      <name val="Times New Roman 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2"/>
      <name val="Arial"/>
      <family val="2"/>
    </font>
    <font>
      <b/>
      <sz val="9"/>
      <color indexed="10"/>
      <name val="Arial"/>
      <family val="2"/>
    </font>
    <font>
      <sz val="10"/>
      <color indexed="17"/>
      <name val="Arial"/>
      <family val="2"/>
    </font>
    <font>
      <b/>
      <sz val="9"/>
      <name val="Arial"/>
      <family val="2"/>
    </font>
    <font>
      <b/>
      <sz val="9"/>
      <color indexed="53"/>
      <name val="Arial"/>
      <family val="2"/>
    </font>
    <font>
      <b/>
      <sz val="9"/>
      <color indexed="60"/>
      <name val="Arial"/>
      <family val="2"/>
    </font>
    <font>
      <b/>
      <sz val="9"/>
      <color indexed="58"/>
      <name val="Arial"/>
      <family val="2"/>
    </font>
    <font>
      <b/>
      <i/>
      <sz val="14"/>
      <name val="Arial"/>
      <family val="2"/>
    </font>
    <font>
      <sz val="8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</cellStyleXfs>
  <cellXfs count="161">
    <xf numFmtId="0" fontId="0" fillId="0" borderId="0" xfId="0"/>
    <xf numFmtId="0" fontId="2" fillId="2" borderId="0" xfId="1" applyFill="1"/>
    <xf numFmtId="0" fontId="3" fillId="0" borderId="0" xfId="2"/>
    <xf numFmtId="0" fontId="3" fillId="0" borderId="9" xfId="2" applyBorder="1" applyAlignment="1">
      <alignment horizontal="center"/>
    </xf>
    <xf numFmtId="9" fontId="2" fillId="2" borderId="0" xfId="1" applyNumberFormat="1" applyFill="1" applyAlignment="1">
      <alignment horizontal="center" vertical="center"/>
    </xf>
    <xf numFmtId="9" fontId="2" fillId="2" borderId="9" xfId="1" applyNumberFormat="1" applyFill="1" applyBorder="1" applyAlignment="1">
      <alignment horizontal="center" vertical="center"/>
    </xf>
    <xf numFmtId="0" fontId="2" fillId="2" borderId="0" xfId="1" applyFill="1" applyAlignment="1">
      <alignment horizontal="center" vertical="center"/>
    </xf>
    <xf numFmtId="0" fontId="2" fillId="2" borderId="9" xfId="1" applyFill="1" applyBorder="1" applyAlignment="1">
      <alignment horizontal="center" vertical="center"/>
    </xf>
    <xf numFmtId="0" fontId="2" fillId="2" borderId="28" xfId="1" applyFill="1" applyBorder="1" applyAlignment="1">
      <alignment horizontal="center"/>
    </xf>
    <xf numFmtId="165" fontId="2" fillId="2" borderId="28" xfId="1" applyNumberFormat="1" applyFill="1" applyBorder="1" applyAlignment="1">
      <alignment horizontal="center"/>
    </xf>
    <xf numFmtId="165" fontId="2" fillId="2" borderId="9" xfId="1" applyNumberFormat="1" applyFill="1" applyBorder="1" applyAlignment="1">
      <alignment horizontal="center" vertical="center"/>
    </xf>
    <xf numFmtId="165" fontId="2" fillId="2" borderId="19" xfId="1" applyNumberFormat="1" applyFill="1" applyBorder="1" applyAlignment="1">
      <alignment horizontal="center" vertical="center"/>
    </xf>
    <xf numFmtId="0" fontId="2" fillId="2" borderId="27" xfId="1" applyFill="1" applyBorder="1" applyAlignment="1">
      <alignment horizontal="center"/>
    </xf>
    <xf numFmtId="0" fontId="2" fillId="2" borderId="29" xfId="1" applyFill="1" applyBorder="1" applyAlignment="1">
      <alignment horizontal="center"/>
    </xf>
    <xf numFmtId="165" fontId="2" fillId="2" borderId="29" xfId="1" applyNumberFormat="1" applyFill="1" applyBorder="1" applyAlignment="1">
      <alignment horizontal="center"/>
    </xf>
    <xf numFmtId="0" fontId="2" fillId="2" borderId="18" xfId="1" applyFill="1" applyBorder="1"/>
    <xf numFmtId="0" fontId="2" fillId="2" borderId="30" xfId="1" applyFill="1" applyBorder="1" applyAlignment="1">
      <alignment horizontal="center"/>
    </xf>
    <xf numFmtId="0" fontId="2" fillId="2" borderId="0" xfId="1" applyFill="1" applyAlignment="1">
      <alignment horizontal="center"/>
    </xf>
    <xf numFmtId="1" fontId="2" fillId="2" borderId="28" xfId="1" applyNumberFormat="1" applyFill="1" applyBorder="1"/>
    <xf numFmtId="1" fontId="2" fillId="2" borderId="28" xfId="1" applyNumberFormat="1" applyFill="1" applyBorder="1" applyAlignment="1">
      <alignment horizontal="center"/>
    </xf>
    <xf numFmtId="1" fontId="2" fillId="2" borderId="9" xfId="1" applyNumberFormat="1" applyFill="1" applyBorder="1" applyAlignment="1">
      <alignment horizontal="center" vertical="center"/>
    </xf>
    <xf numFmtId="1" fontId="2" fillId="2" borderId="29" xfId="1" applyNumberFormat="1" applyFill="1" applyBorder="1"/>
    <xf numFmtId="1" fontId="2" fillId="2" borderId="19" xfId="1" applyNumberFormat="1" applyFill="1" applyBorder="1" applyAlignment="1">
      <alignment horizontal="center" vertical="center"/>
    </xf>
    <xf numFmtId="0" fontId="2" fillId="2" borderId="17" xfId="1" applyFill="1" applyBorder="1"/>
    <xf numFmtId="1" fontId="2" fillId="2" borderId="29" xfId="1" applyNumberFormat="1" applyFill="1" applyBorder="1" applyAlignment="1">
      <alignment horizontal="center"/>
    </xf>
    <xf numFmtId="1" fontId="2" fillId="2" borderId="10" xfId="1" applyNumberFormat="1" applyFill="1" applyBorder="1" applyAlignment="1">
      <alignment horizontal="center"/>
    </xf>
    <xf numFmtId="0" fontId="2" fillId="2" borderId="10" xfId="1" applyFill="1" applyBorder="1" applyAlignment="1">
      <alignment horizontal="center"/>
    </xf>
    <xf numFmtId="0" fontId="2" fillId="2" borderId="9" xfId="1" applyFill="1" applyBorder="1"/>
    <xf numFmtId="0" fontId="2" fillId="2" borderId="28" xfId="1" applyFill="1" applyBorder="1"/>
    <xf numFmtId="0" fontId="2" fillId="2" borderId="19" xfId="1" applyFill="1" applyBorder="1" applyAlignment="1">
      <alignment horizontal="center" vertical="center"/>
    </xf>
    <xf numFmtId="0" fontId="6" fillId="2" borderId="19" xfId="1" applyFont="1" applyFill="1" applyBorder="1"/>
    <xf numFmtId="0" fontId="6" fillId="2" borderId="18" xfId="1" applyFont="1" applyFill="1" applyBorder="1"/>
    <xf numFmtId="0" fontId="6" fillId="2" borderId="17" xfId="1" applyFont="1" applyFill="1" applyBorder="1"/>
    <xf numFmtId="0" fontId="3" fillId="0" borderId="0" xfId="2" applyAlignment="1">
      <alignment horizontal="left"/>
    </xf>
    <xf numFmtId="0" fontId="3" fillId="0" borderId="0" xfId="2" quotePrefix="1" applyAlignment="1">
      <alignment horizontal="left"/>
    </xf>
    <xf numFmtId="46" fontId="7" fillId="0" borderId="0" xfId="2" applyNumberFormat="1" applyFont="1"/>
    <xf numFmtId="0" fontId="8" fillId="0" borderId="0" xfId="2" applyFont="1" applyAlignment="1">
      <alignment horizontal="center"/>
    </xf>
    <xf numFmtId="9" fontId="10" fillId="0" borderId="11" xfId="2" applyNumberFormat="1" applyFont="1" applyBorder="1" applyAlignment="1">
      <alignment horizontal="center"/>
    </xf>
    <xf numFmtId="21" fontId="10" fillId="0" borderId="0" xfId="2" applyNumberFormat="1" applyFont="1" applyAlignment="1">
      <alignment horizontal="center"/>
    </xf>
    <xf numFmtId="21" fontId="9" fillId="0" borderId="0" xfId="2" applyNumberFormat="1" applyFont="1" applyAlignment="1">
      <alignment horizontal="left"/>
    </xf>
    <xf numFmtId="21" fontId="10" fillId="0" borderId="2" xfId="2" applyNumberFormat="1" applyFont="1" applyBorder="1" applyAlignment="1">
      <alignment horizontal="left"/>
    </xf>
    <xf numFmtId="9" fontId="10" fillId="4" borderId="35" xfId="2" applyNumberFormat="1" applyFont="1" applyFill="1" applyBorder="1" applyAlignment="1">
      <alignment horizontal="center"/>
    </xf>
    <xf numFmtId="21" fontId="11" fillId="4" borderId="35" xfId="2" applyNumberFormat="1" applyFont="1" applyFill="1" applyBorder="1" applyAlignment="1">
      <alignment horizontal="center"/>
    </xf>
    <xf numFmtId="9" fontId="7" fillId="5" borderId="35" xfId="2" applyNumberFormat="1" applyFont="1" applyFill="1" applyBorder="1" applyAlignment="1">
      <alignment horizontal="center"/>
    </xf>
    <xf numFmtId="21" fontId="12" fillId="5" borderId="35" xfId="2" applyNumberFormat="1" applyFont="1" applyFill="1" applyBorder="1" applyAlignment="1">
      <alignment horizontal="center"/>
    </xf>
    <xf numFmtId="9" fontId="9" fillId="0" borderId="35" xfId="2" applyNumberFormat="1" applyFont="1" applyBorder="1" applyAlignment="1">
      <alignment horizontal="center"/>
    </xf>
    <xf numFmtId="21" fontId="12" fillId="0" borderId="35" xfId="2" applyNumberFormat="1" applyFont="1" applyBorder="1" applyAlignment="1">
      <alignment horizontal="center"/>
    </xf>
    <xf numFmtId="166" fontId="3" fillId="0" borderId="0" xfId="2" applyNumberFormat="1"/>
    <xf numFmtId="0" fontId="9" fillId="0" borderId="35" xfId="2" applyFont="1" applyBorder="1" applyAlignment="1">
      <alignment horizontal="center"/>
    </xf>
    <xf numFmtId="0" fontId="3" fillId="0" borderId="16" xfId="2" applyBorder="1" applyAlignment="1">
      <alignment horizontal="center"/>
    </xf>
    <xf numFmtId="0" fontId="3" fillId="0" borderId="15" xfId="2" applyBorder="1" applyAlignment="1">
      <alignment horizontal="center"/>
    </xf>
    <xf numFmtId="9" fontId="0" fillId="0" borderId="0" xfId="3" applyFont="1" applyAlignment="1">
      <alignment horizontal="center"/>
    </xf>
    <xf numFmtId="9" fontId="13" fillId="0" borderId="0" xfId="3" applyFont="1" applyAlignment="1">
      <alignment horizontal="center"/>
    </xf>
    <xf numFmtId="0" fontId="9" fillId="0" borderId="0" xfId="2" applyFont="1" applyAlignment="1">
      <alignment horizontal="center"/>
    </xf>
    <xf numFmtId="0" fontId="3" fillId="0" borderId="0" xfId="2" applyAlignment="1">
      <alignment horizontal="center"/>
    </xf>
    <xf numFmtId="21" fontId="3" fillId="0" borderId="0" xfId="2" applyNumberFormat="1" applyAlignment="1">
      <alignment horizontal="center" vertical="center"/>
    </xf>
    <xf numFmtId="21" fontId="14" fillId="0" borderId="0" xfId="2" applyNumberFormat="1" applyFont="1" applyAlignment="1">
      <alignment horizontal="center"/>
    </xf>
    <xf numFmtId="49" fontId="14" fillId="0" borderId="0" xfId="2" applyNumberFormat="1" applyFont="1" applyAlignment="1">
      <alignment horizontal="center"/>
    </xf>
    <xf numFmtId="21" fontId="14" fillId="6" borderId="36" xfId="2" applyNumberFormat="1" applyFont="1" applyFill="1" applyBorder="1" applyAlignment="1">
      <alignment horizontal="center"/>
    </xf>
    <xf numFmtId="0" fontId="15" fillId="0" borderId="3" xfId="2" applyFont="1" applyBorder="1"/>
    <xf numFmtId="167" fontId="16" fillId="5" borderId="35" xfId="2" applyNumberFormat="1" applyFont="1" applyFill="1" applyBorder="1" applyAlignment="1">
      <alignment horizontal="center"/>
    </xf>
    <xf numFmtId="21" fontId="17" fillId="5" borderId="36" xfId="2" applyNumberFormat="1" applyFont="1" applyFill="1" applyBorder="1" applyAlignment="1">
      <alignment horizontal="center"/>
    </xf>
    <xf numFmtId="21" fontId="14" fillId="0" borderId="36" xfId="2" applyNumberFormat="1" applyFont="1" applyBorder="1" applyAlignment="1">
      <alignment horizontal="center"/>
    </xf>
    <xf numFmtId="49" fontId="14" fillId="0" borderId="36" xfId="2" applyNumberFormat="1" applyFont="1" applyBorder="1" applyAlignment="1">
      <alignment horizontal="center"/>
    </xf>
    <xf numFmtId="21" fontId="14" fillId="0" borderId="14" xfId="2" applyNumberFormat="1" applyFont="1" applyBorder="1" applyAlignment="1">
      <alignment horizontal="center"/>
    </xf>
    <xf numFmtId="21" fontId="14" fillId="0" borderId="9" xfId="2" applyNumberFormat="1" applyFont="1" applyBorder="1" applyAlignment="1">
      <alignment horizontal="center"/>
    </xf>
    <xf numFmtId="21" fontId="14" fillId="0" borderId="23" xfId="2" applyNumberFormat="1" applyFont="1" applyBorder="1" applyAlignment="1">
      <alignment horizontal="center"/>
    </xf>
    <xf numFmtId="0" fontId="14" fillId="0" borderId="37" xfId="2" applyFont="1" applyBorder="1"/>
    <xf numFmtId="166" fontId="9" fillId="0" borderId="29" xfId="2" applyNumberFormat="1" applyFont="1" applyBorder="1" applyAlignment="1">
      <alignment horizontal="left" indent="1"/>
    </xf>
    <xf numFmtId="21" fontId="17" fillId="0" borderId="25" xfId="2" applyNumberFormat="1" applyFont="1" applyBorder="1" applyAlignment="1">
      <alignment horizontal="center"/>
    </xf>
    <xf numFmtId="167" fontId="11" fillId="0" borderId="25" xfId="2" applyNumberFormat="1" applyFont="1" applyBorder="1" applyAlignment="1">
      <alignment horizontal="center"/>
    </xf>
    <xf numFmtId="49" fontId="14" fillId="0" borderId="24" xfId="2" applyNumberFormat="1" applyFont="1" applyBorder="1" applyAlignment="1">
      <alignment horizontal="center"/>
    </xf>
    <xf numFmtId="0" fontId="3" fillId="0" borderId="10" xfId="2" applyBorder="1"/>
    <xf numFmtId="21" fontId="17" fillId="0" borderId="9" xfId="2" applyNumberFormat="1" applyFont="1" applyBorder="1" applyAlignment="1">
      <alignment horizontal="center"/>
    </xf>
    <xf numFmtId="167" fontId="9" fillId="2" borderId="29" xfId="2" applyNumberFormat="1" applyFont="1" applyFill="1" applyBorder="1" applyAlignment="1">
      <alignment horizontal="center" vertical="center"/>
    </xf>
    <xf numFmtId="49" fontId="14" fillId="0" borderId="7" xfId="2" applyNumberFormat="1" applyFont="1" applyBorder="1" applyAlignment="1">
      <alignment horizontal="center"/>
    </xf>
    <xf numFmtId="166" fontId="9" fillId="2" borderId="29" xfId="2" applyNumberFormat="1" applyFont="1" applyFill="1" applyBorder="1" applyAlignment="1">
      <alignment horizontal="left" indent="1"/>
    </xf>
    <xf numFmtId="0" fontId="3" fillId="7" borderId="10" xfId="2" applyFill="1" applyBorder="1"/>
    <xf numFmtId="0" fontId="3" fillId="2" borderId="17" xfId="2" applyFill="1" applyBorder="1"/>
    <xf numFmtId="0" fontId="3" fillId="0" borderId="17" xfId="2" applyBorder="1"/>
    <xf numFmtId="167" fontId="9" fillId="0" borderId="9" xfId="2" applyNumberFormat="1" applyFont="1" applyBorder="1" applyAlignment="1">
      <alignment horizontal="center" vertical="center"/>
    </xf>
    <xf numFmtId="166" fontId="9" fillId="0" borderId="9" xfId="2" applyNumberFormat="1" applyFont="1" applyBorder="1" applyAlignment="1">
      <alignment horizontal="left" indent="1"/>
    </xf>
    <xf numFmtId="49" fontId="14" fillId="0" borderId="23" xfId="2" applyNumberFormat="1" applyFont="1" applyBorder="1" applyAlignment="1">
      <alignment horizontal="center"/>
    </xf>
    <xf numFmtId="0" fontId="3" fillId="7" borderId="17" xfId="2" applyFill="1" applyBorder="1"/>
    <xf numFmtId="0" fontId="3" fillId="0" borderId="38" xfId="2" applyBorder="1"/>
    <xf numFmtId="166" fontId="9" fillId="0" borderId="0" xfId="2" applyNumberFormat="1" applyFont="1" applyAlignment="1">
      <alignment horizontal="left" indent="1"/>
    </xf>
    <xf numFmtId="21" fontId="14" fillId="0" borderId="22" xfId="2" applyNumberFormat="1" applyFont="1" applyBorder="1" applyAlignment="1">
      <alignment horizontal="center"/>
    </xf>
    <xf numFmtId="167" fontId="9" fillId="0" borderId="22" xfId="2" applyNumberFormat="1" applyFont="1" applyBorder="1" applyAlignment="1">
      <alignment horizontal="center" vertical="center"/>
    </xf>
    <xf numFmtId="49" fontId="14" fillId="0" borderId="21" xfId="2" applyNumberFormat="1" applyFont="1" applyBorder="1" applyAlignment="1">
      <alignment horizontal="center"/>
    </xf>
    <xf numFmtId="166" fontId="0" fillId="0" borderId="0" xfId="3" applyNumberFormat="1" applyFont="1"/>
    <xf numFmtId="0" fontId="14" fillId="3" borderId="14" xfId="2" applyFont="1" applyFill="1" applyBorder="1" applyAlignment="1">
      <alignment horizontal="center" vertical="center"/>
    </xf>
    <xf numFmtId="0" fontId="14" fillId="3" borderId="9" xfId="2" applyFont="1" applyFill="1" applyBorder="1" applyAlignment="1">
      <alignment horizontal="center" vertical="center"/>
    </xf>
    <xf numFmtId="0" fontId="14" fillId="3" borderId="23" xfId="2" applyFont="1" applyFill="1" applyBorder="1" applyAlignment="1">
      <alignment horizontal="center" vertical="center"/>
    </xf>
    <xf numFmtId="0" fontId="14" fillId="3" borderId="5" xfId="2" applyFont="1" applyFill="1" applyBorder="1" applyAlignment="1">
      <alignment horizontal="center" vertical="center"/>
    </xf>
    <xf numFmtId="0" fontId="16" fillId="3" borderId="35" xfId="2" applyFont="1" applyFill="1" applyBorder="1" applyAlignment="1">
      <alignment horizontal="center" vertical="center" wrapText="1"/>
    </xf>
    <xf numFmtId="0" fontId="17" fillId="3" borderId="39" xfId="2" applyFont="1" applyFill="1" applyBorder="1" applyAlignment="1">
      <alignment horizontal="center" vertical="center" wrapText="1"/>
    </xf>
    <xf numFmtId="0" fontId="14" fillId="3" borderId="39" xfId="2" applyFont="1" applyFill="1" applyBorder="1" applyAlignment="1">
      <alignment horizontal="center" vertical="center" wrapText="1"/>
    </xf>
    <xf numFmtId="0" fontId="14" fillId="3" borderId="39" xfId="2" applyFont="1" applyFill="1" applyBorder="1" applyAlignment="1">
      <alignment horizontal="center" vertical="center"/>
    </xf>
    <xf numFmtId="0" fontId="14" fillId="6" borderId="0" xfId="2" applyFont="1" applyFill="1" applyAlignment="1">
      <alignment horizontal="center"/>
    </xf>
    <xf numFmtId="0" fontId="14" fillId="6" borderId="39" xfId="2" applyFont="1" applyFill="1" applyBorder="1" applyAlignment="1">
      <alignment horizontal="center"/>
    </xf>
    <xf numFmtId="0" fontId="14" fillId="0" borderId="5" xfId="2" applyFont="1" applyBorder="1" applyAlignment="1">
      <alignment horizontal="left" vertical="center"/>
    </xf>
    <xf numFmtId="0" fontId="14" fillId="0" borderId="39" xfId="2" applyFont="1" applyBorder="1" applyAlignment="1">
      <alignment horizontal="left" vertical="center"/>
    </xf>
    <xf numFmtId="0" fontId="3" fillId="2" borderId="0" xfId="2" applyFill="1"/>
    <xf numFmtId="0" fontId="2" fillId="2" borderId="9" xfId="1" applyFill="1" applyBorder="1" applyAlignment="1">
      <alignment horizontal="center" vertical="center"/>
    </xf>
    <xf numFmtId="9" fontId="2" fillId="2" borderId="29" xfId="1" applyNumberFormat="1" applyFill="1" applyBorder="1" applyAlignment="1">
      <alignment horizontal="center" vertical="center" wrapText="1"/>
    </xf>
    <xf numFmtId="0" fontId="3" fillId="0" borderId="28" xfId="2" applyBorder="1" applyAlignment="1">
      <alignment horizontal="center" vertical="center" wrapText="1"/>
    </xf>
    <xf numFmtId="0" fontId="3" fillId="0" borderId="17" xfId="2" applyBorder="1" applyAlignment="1">
      <alignment horizontal="center"/>
    </xf>
    <xf numFmtId="0" fontId="3" fillId="0" borderId="19" xfId="2" applyBorder="1" applyAlignment="1">
      <alignment horizontal="center"/>
    </xf>
    <xf numFmtId="0" fontId="4" fillId="3" borderId="0" xfId="1" applyFont="1" applyFill="1" applyAlignment="1">
      <alignment horizontal="left"/>
    </xf>
    <xf numFmtId="0" fontId="2" fillId="2" borderId="10" xfId="1" applyFill="1" applyBorder="1" applyAlignment="1">
      <alignment horizontal="center" vertical="center" wrapText="1"/>
    </xf>
    <xf numFmtId="0" fontId="2" fillId="2" borderId="8" xfId="1" applyFill="1" applyBorder="1" applyAlignment="1">
      <alignment horizontal="center" vertical="center" wrapText="1"/>
    </xf>
    <xf numFmtId="0" fontId="2" fillId="2" borderId="27" xfId="1" applyFill="1" applyBorder="1" applyAlignment="1">
      <alignment horizontal="center" vertical="center" wrapText="1"/>
    </xf>
    <xf numFmtId="0" fontId="2" fillId="2" borderId="26" xfId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0" fontId="2" fillId="2" borderId="20" xfId="1" applyFill="1" applyBorder="1" applyAlignment="1">
      <alignment horizontal="center" vertical="center" wrapText="1"/>
    </xf>
    <xf numFmtId="0" fontId="2" fillId="2" borderId="29" xfId="1" applyFill="1" applyBorder="1" applyAlignment="1">
      <alignment horizontal="center" vertical="center"/>
    </xf>
    <xf numFmtId="0" fontId="2" fillId="2" borderId="28" xfId="1" applyFill="1" applyBorder="1" applyAlignment="1">
      <alignment horizontal="center" vertical="center"/>
    </xf>
    <xf numFmtId="17" fontId="2" fillId="2" borderId="29" xfId="1" applyNumberFormat="1" applyFill="1" applyBorder="1" applyAlignment="1">
      <alignment horizontal="center" vertical="center"/>
    </xf>
    <xf numFmtId="17" fontId="2" fillId="2" borderId="28" xfId="1" applyNumberFormat="1" applyFill="1" applyBorder="1" applyAlignment="1">
      <alignment horizontal="center" vertical="center"/>
    </xf>
    <xf numFmtId="0" fontId="3" fillId="0" borderId="28" xfId="2" applyBorder="1" applyAlignment="1">
      <alignment horizontal="center" vertical="center"/>
    </xf>
    <xf numFmtId="0" fontId="2" fillId="2" borderId="29" xfId="1" applyFill="1" applyBorder="1" applyAlignment="1">
      <alignment horizontal="center" vertical="center" wrapText="1"/>
    </xf>
    <xf numFmtId="0" fontId="2" fillId="2" borderId="28" xfId="1" applyFill="1" applyBorder="1" applyAlignment="1">
      <alignment horizontal="center" vertical="center" wrapText="1"/>
    </xf>
    <xf numFmtId="1" fontId="2" fillId="2" borderId="29" xfId="1" applyNumberFormat="1" applyFill="1" applyBorder="1" applyAlignment="1">
      <alignment horizontal="center" vertical="center" wrapText="1"/>
    </xf>
    <xf numFmtId="0" fontId="2" fillId="2" borderId="9" xfId="1" applyFill="1" applyBorder="1" applyAlignment="1">
      <alignment horizontal="center" vertical="center"/>
    </xf>
    <xf numFmtId="0" fontId="3" fillId="0" borderId="18" xfId="2" applyBorder="1" applyAlignment="1">
      <alignment horizontal="center"/>
    </xf>
    <xf numFmtId="0" fontId="2" fillId="2" borderId="17" xfId="1" applyFill="1" applyBorder="1" applyAlignment="1">
      <alignment horizontal="center"/>
    </xf>
    <xf numFmtId="0" fontId="2" fillId="2" borderId="18" xfId="1" applyFill="1" applyBorder="1" applyAlignment="1">
      <alignment horizontal="center"/>
    </xf>
    <xf numFmtId="0" fontId="2" fillId="2" borderId="19" xfId="1" applyFill="1" applyBorder="1" applyAlignment="1">
      <alignment horizontal="center"/>
    </xf>
    <xf numFmtId="0" fontId="2" fillId="2" borderId="20" xfId="1" applyFill="1" applyBorder="1" applyAlignment="1">
      <alignment horizontal="center"/>
    </xf>
    <xf numFmtId="0" fontId="6" fillId="2" borderId="18" xfId="1" applyFont="1" applyFill="1" applyBorder="1" applyAlignment="1">
      <alignment horizontal="center"/>
    </xf>
    <xf numFmtId="0" fontId="6" fillId="2" borderId="19" xfId="1" applyFont="1" applyFill="1" applyBorder="1" applyAlignment="1">
      <alignment horizontal="center"/>
    </xf>
    <xf numFmtId="0" fontId="2" fillId="2" borderId="29" xfId="1" applyFill="1" applyBorder="1" applyAlignment="1">
      <alignment horizontal="center"/>
    </xf>
    <xf numFmtId="0" fontId="2" fillId="2" borderId="28" xfId="1" applyFill="1" applyBorder="1" applyAlignment="1">
      <alignment horizontal="center"/>
    </xf>
    <xf numFmtId="0" fontId="2" fillId="2" borderId="0" xfId="1" applyFill="1" applyAlignment="1">
      <alignment horizontal="center"/>
    </xf>
    <xf numFmtId="0" fontId="18" fillId="0" borderId="0" xfId="2" applyFont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168" fontId="14" fillId="0" borderId="13" xfId="2" applyNumberFormat="1" applyFont="1" applyBorder="1" applyAlignment="1">
      <alignment horizontal="center" vertical="center"/>
    </xf>
    <xf numFmtId="168" fontId="14" fillId="0" borderId="12" xfId="2" applyNumberFormat="1" applyFont="1" applyBorder="1" applyAlignment="1">
      <alignment horizontal="center" vertical="center"/>
    </xf>
    <xf numFmtId="0" fontId="14" fillId="0" borderId="13" xfId="2" applyFont="1" applyBorder="1" applyAlignment="1">
      <alignment horizontal="center" vertical="center"/>
    </xf>
    <xf numFmtId="0" fontId="14" fillId="0" borderId="12" xfId="2" applyFont="1" applyBorder="1" applyAlignment="1">
      <alignment horizontal="center" vertical="center"/>
    </xf>
    <xf numFmtId="0" fontId="1" fillId="0" borderId="3" xfId="2" applyFont="1" applyBorder="1" applyAlignment="1">
      <alignment horizontal="center"/>
    </xf>
    <xf numFmtId="0" fontId="1" fillId="0" borderId="4" xfId="2" applyFont="1" applyBorder="1" applyAlignment="1">
      <alignment horizontal="center"/>
    </xf>
    <xf numFmtId="0" fontId="3" fillId="0" borderId="6" xfId="2" applyBorder="1" applyAlignment="1">
      <alignment horizontal="center"/>
    </xf>
    <xf numFmtId="0" fontId="3" fillId="0" borderId="34" xfId="2" applyBorder="1" applyAlignment="1">
      <alignment horizontal="center"/>
    </xf>
    <xf numFmtId="0" fontId="14" fillId="2" borderId="0" xfId="2" applyFont="1" applyFill="1" applyAlignment="1">
      <alignment horizontal="center"/>
    </xf>
    <xf numFmtId="0" fontId="9" fillId="0" borderId="15" xfId="2" applyFont="1" applyBorder="1" applyAlignment="1">
      <alignment horizontal="left"/>
    </xf>
    <xf numFmtId="0" fontId="9" fillId="0" borderId="16" xfId="2" applyFont="1" applyBorder="1" applyAlignment="1">
      <alignment horizontal="left"/>
    </xf>
    <xf numFmtId="21" fontId="9" fillId="5" borderId="15" xfId="2" applyNumberFormat="1" applyFont="1" applyFill="1" applyBorder="1" applyAlignment="1">
      <alignment horizontal="left"/>
    </xf>
    <xf numFmtId="21" fontId="9" fillId="5" borderId="16" xfId="2" applyNumberFormat="1" applyFont="1" applyFill="1" applyBorder="1" applyAlignment="1">
      <alignment horizontal="left"/>
    </xf>
    <xf numFmtId="21" fontId="9" fillId="4" borderId="35" xfId="2" applyNumberFormat="1" applyFont="1" applyFill="1" applyBorder="1" applyAlignment="1">
      <alignment horizontal="left"/>
    </xf>
    <xf numFmtId="0" fontId="9" fillId="0" borderId="6" xfId="2" applyFont="1" applyBorder="1" applyAlignment="1">
      <alignment horizontal="center"/>
    </xf>
    <xf numFmtId="0" fontId="9" fillId="0" borderId="18" xfId="2" applyFont="1" applyBorder="1" applyAlignment="1">
      <alignment horizontal="center"/>
    </xf>
    <xf numFmtId="0" fontId="9" fillId="0" borderId="34" xfId="2" applyFont="1" applyBorder="1" applyAlignment="1">
      <alignment horizontal="center"/>
    </xf>
    <xf numFmtId="0" fontId="3" fillId="0" borderId="33" xfId="2" applyBorder="1" applyAlignment="1">
      <alignment horizontal="center"/>
    </xf>
    <xf numFmtId="0" fontId="3" fillId="0" borderId="32" xfId="2" applyBorder="1" applyAlignment="1">
      <alignment horizontal="center"/>
    </xf>
    <xf numFmtId="0" fontId="3" fillId="0" borderId="31" xfId="2" applyBorder="1" applyAlignment="1">
      <alignment horizontal="center"/>
    </xf>
    <xf numFmtId="9" fontId="2" fillId="2" borderId="28" xfId="1" applyNumberFormat="1" applyFill="1" applyBorder="1" applyAlignment="1">
      <alignment horizontal="center" vertical="center" wrapText="1"/>
    </xf>
    <xf numFmtId="1" fontId="2" fillId="2" borderId="28" xfId="1" applyNumberFormat="1" applyFill="1" applyBorder="1" applyAlignment="1">
      <alignment horizontal="center" vertical="center" wrapText="1"/>
    </xf>
    <xf numFmtId="0" fontId="2" fillId="2" borderId="0" xfId="1" applyFill="1" applyBorder="1" applyAlignment="1">
      <alignment horizontal="center"/>
    </xf>
    <xf numFmtId="0" fontId="6" fillId="2" borderId="17" xfId="1" applyFont="1" applyFill="1" applyBorder="1" applyAlignment="1">
      <alignment horizontal="center"/>
    </xf>
  </cellXfs>
  <cellStyles count="4">
    <cellStyle name="Normal" xfId="0" builtinId="0"/>
    <cellStyle name="Normal 2" xfId="1" xr:uid="{926342EF-4B70-422F-A978-C8AF0A3984B2}"/>
    <cellStyle name="Normal 3" xfId="2" xr:uid="{116A4C1B-DAB3-4DA5-BDBC-B7E22B46CAFC}"/>
    <cellStyle name="Porcentagem 2" xfId="3" xr:uid="{9F3B4E9C-53FE-45FE-BF1D-0E604A176FC0}"/>
  </cellStyles>
  <dxfs count="2">
    <dxf>
      <fill>
        <patternFill>
          <bgColor theme="8" tint="0.59996337778862885"/>
        </patternFill>
      </fill>
    </dxf>
    <dxf>
      <font>
        <condense val="0"/>
        <extend val="0"/>
        <color auto="1"/>
      </font>
    </dxf>
  </dxf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9D9D9"/>
      <rgbColor rgb="00878787"/>
      <rgbColor rgb="005B9BD5"/>
      <rgbColor rgb="00BE4B48"/>
      <rgbColor rgb="00EEECE1"/>
      <rgbColor rgb="00CCFFFF"/>
      <rgbColor rgb="00660066"/>
      <rgbColor rgb="00FF8080"/>
      <rgbColor rgb="000066CC"/>
      <rgbColor rgb="00B9CDE5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33CCCC"/>
      <rgbColor rgb="0099CC00"/>
      <rgbColor rgb="00FFCC00"/>
      <rgbColor rgb="00FF9900"/>
      <rgbColor rgb="00FF6600"/>
      <rgbColor rgb="00595959"/>
      <rgbColor rgb="00969696"/>
      <rgbColor rgb="001F497D"/>
      <rgbColor rgb="00339966"/>
      <rgbColor rgb="00003300"/>
      <rgbColor rgb="00333300"/>
      <rgbColor rgb="00993300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486274509803918E-2"/>
          <c:y val="0.21278055555555556"/>
          <c:w val="0.90646509186351709"/>
          <c:h val="0.551426851851851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'Usinagem Mês'!$B$6</c:f>
              <c:strCache>
                <c:ptCount val="1"/>
                <c:pt idx="0">
                  <c:v>Frequência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F5C4-4AE7-A58B-22726E538C4A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F5C4-4AE7-A58B-22726E538C4A}"/>
              </c:ext>
            </c:extLst>
          </c:dPt>
          <c:dLbls>
            <c:dLbl>
              <c:idx val="4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C4-4AE7-A58B-22726E538C4A}"/>
                </c:ext>
              </c:extLst>
            </c:dLbl>
            <c:dLbl>
              <c:idx val="5"/>
              <c:layout>
                <c:manualLayout>
                  <c:x val="-5.113841435857403E-17"/>
                  <c:y val="4.70370370370370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5C4-4AE7-A58B-22726E538C4A}"/>
                </c:ext>
              </c:extLst>
            </c:dLbl>
            <c:dLbl>
              <c:idx val="6"/>
              <c:layout>
                <c:manualLayout>
                  <c:x val="-5.5428938919270718E-17"/>
                  <c:y val="0.105833333333333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C4-4AE7-A58B-22726E538C4A}"/>
                </c:ext>
              </c:extLst>
            </c:dLbl>
            <c:dLbl>
              <c:idx val="7"/>
              <c:layout>
                <c:manualLayout>
                  <c:x val="0"/>
                  <c:y val="0.11759259259259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5C4-4AE7-A58B-22726E538C4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Mês'!$C$3:$V$3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2021</c:v>
                </c:pt>
                <c:pt idx="13">
                  <c:v>Meta</c:v>
                </c:pt>
              </c:strCache>
            </c:strRef>
          </c:cat>
          <c:val>
            <c:numRef>
              <c:f>'Usinagem Mês'!$C$6:$V$6</c:f>
              <c:numCache>
                <c:formatCode>General</c:formatCode>
                <c:ptCount val="14"/>
                <c:pt idx="12" formatCode="0">
                  <c:v>127.42857142857143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5C4-4AE7-A58B-22726E538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0993024"/>
        <c:axId val="370994560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tx2"/>
              </a:solidFill>
            </a:ln>
          </c:spPr>
          <c:marker>
            <c:symbol val="square"/>
            <c:size val="4"/>
            <c:spPr>
              <a:solidFill>
                <a:schemeClr val="tx2"/>
              </a:solidFill>
              <a:ln>
                <a:solidFill>
                  <a:schemeClr val="tx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'Usinagem Mês'!$C$7:$U$7</c:f>
              <c:numCache>
                <c:formatCode>0</c:formatCode>
                <c:ptCount val="13"/>
                <c:pt idx="0">
                  <c:v>58</c:v>
                </c:pt>
                <c:pt idx="1">
                  <c:v>92</c:v>
                </c:pt>
                <c:pt idx="2">
                  <c:v>147</c:v>
                </c:pt>
                <c:pt idx="3">
                  <c:v>88</c:v>
                </c:pt>
                <c:pt idx="4">
                  <c:v>217</c:v>
                </c:pt>
                <c:pt idx="5" formatCode="General">
                  <c:v>224</c:v>
                </c:pt>
                <c:pt idx="6" formatCode="General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C4-4AE7-A58B-22726E538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993024"/>
        <c:axId val="370994560"/>
      </c:lineChart>
      <c:catAx>
        <c:axId val="370993024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pt-BR"/>
          </a:p>
        </c:txPr>
        <c:crossAx val="370994560"/>
        <c:crosses val="autoZero"/>
        <c:auto val="1"/>
        <c:lblAlgn val="ctr"/>
        <c:lblOffset val="100"/>
        <c:noMultiLvlLbl val="0"/>
      </c:catAx>
      <c:valAx>
        <c:axId val="3709945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70993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486274509803918E-2"/>
          <c:y val="0.21278055555555556"/>
          <c:w val="0.90646509186351709"/>
          <c:h val="0.551426851851851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'Usinagem Mês'!$B$4</c:f>
              <c:strCache>
                <c:ptCount val="1"/>
                <c:pt idx="0">
                  <c:v>Tempo Médio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FF3F-4BD0-ACE2-136E63D2B0AE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F3F-4BD0-ACE2-136E63D2B0AE}"/>
              </c:ext>
            </c:extLst>
          </c:dPt>
          <c:dLbls>
            <c:dLbl>
              <c:idx val="4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3F-4BD0-ACE2-136E63D2B0AE}"/>
                </c:ext>
              </c:extLst>
            </c:dLbl>
            <c:dLbl>
              <c:idx val="5"/>
              <c:layout>
                <c:manualLayout>
                  <c:x val="0"/>
                  <c:y val="1.17592592592592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3F-4BD0-ACE2-136E63D2B0AE}"/>
                </c:ext>
              </c:extLst>
            </c:dLbl>
            <c:dLbl>
              <c:idx val="6"/>
              <c:layout>
                <c:manualLayout>
                  <c:x val="0"/>
                  <c:y val="0.17638888888888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F3F-4BD0-ACE2-136E63D2B0AE}"/>
                </c:ext>
              </c:extLst>
            </c:dLbl>
            <c:dLbl>
              <c:idx val="7"/>
              <c:layout>
                <c:manualLayout>
                  <c:x val="1.5115967646901281E-3"/>
                  <c:y val="0.223425925925925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3F-4BD0-ACE2-136E63D2B0A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Mês'!$C$3:$V$3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2021</c:v>
                </c:pt>
                <c:pt idx="13">
                  <c:v>Meta</c:v>
                </c:pt>
              </c:strCache>
            </c:strRef>
          </c:cat>
          <c:val>
            <c:numRef>
              <c:f>'Usinagem Mês'!$C$4:$V$4</c:f>
              <c:numCache>
                <c:formatCode>General</c:formatCode>
                <c:ptCount val="14"/>
                <c:pt idx="12" formatCode="0">
                  <c:v>28.512556053811661</c:v>
                </c:pt>
                <c:pt idx="13" formatCode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3F-4BD0-ACE2-136E63D2B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589888"/>
        <c:axId val="371591424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tx2"/>
              </a:solidFill>
            </a:ln>
          </c:spPr>
          <c:marker>
            <c:symbol val="square"/>
            <c:size val="4"/>
            <c:spPr>
              <a:solidFill>
                <a:schemeClr val="tx2"/>
              </a:solidFill>
              <a:ln>
                <a:solidFill>
                  <a:schemeClr val="tx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'Usinagem Mês'!$C$5:$T$5</c:f>
              <c:numCache>
                <c:formatCode>0.0</c:formatCode>
                <c:ptCount val="12"/>
                <c:pt idx="0">
                  <c:v>26.2</c:v>
                </c:pt>
                <c:pt idx="1">
                  <c:v>34</c:v>
                </c:pt>
                <c:pt idx="2">
                  <c:v>34.5</c:v>
                </c:pt>
                <c:pt idx="3">
                  <c:v>31.1</c:v>
                </c:pt>
                <c:pt idx="4">
                  <c:v>30.8</c:v>
                </c:pt>
                <c:pt idx="5" formatCode="0">
                  <c:v>20.734375</c:v>
                </c:pt>
                <c:pt idx="6" formatCode="0">
                  <c:v>24.987878787878788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F3F-4BD0-ACE2-136E63D2B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589888"/>
        <c:axId val="371591424"/>
      </c:lineChart>
      <c:catAx>
        <c:axId val="371589888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pt-BR"/>
          </a:p>
        </c:txPr>
        <c:crossAx val="371591424"/>
        <c:crosses val="autoZero"/>
        <c:auto val="1"/>
        <c:lblAlgn val="ctr"/>
        <c:lblOffset val="100"/>
        <c:noMultiLvlLbl val="0"/>
      </c:catAx>
      <c:valAx>
        <c:axId val="371591424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crossAx val="3715898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486274509803918E-2"/>
          <c:y val="0.21278055555555556"/>
          <c:w val="0.90646509186351709"/>
          <c:h val="0.551426851851851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'Usinagem Mês'!$B$8</c:f>
              <c:strCache>
                <c:ptCount val="1"/>
                <c:pt idx="0">
                  <c:v>Disponibilidade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8BD-43BF-81CF-CFF70ACC64D1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8BD-43BF-81CF-CFF70ACC64D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Mês'!$C$3:$V$3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2021</c:v>
                </c:pt>
                <c:pt idx="13">
                  <c:v>Meta</c:v>
                </c:pt>
              </c:strCache>
            </c:strRef>
          </c:cat>
          <c:val>
            <c:numRef>
              <c:f>'Usinagem Mês'!$C$8:$V$8</c:f>
              <c:numCache>
                <c:formatCode>General</c:formatCode>
                <c:ptCount val="14"/>
                <c:pt idx="12" formatCode="0.0">
                  <c:v>6.8714285714285719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BD-43BF-81CF-CFF70ACC6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632384"/>
        <c:axId val="371638272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tx2"/>
              </a:solidFill>
            </a:ln>
          </c:spPr>
          <c:marker>
            <c:symbol val="square"/>
            <c:size val="4"/>
            <c:spPr>
              <a:solidFill>
                <a:schemeClr val="tx2"/>
              </a:solidFill>
              <a:ln>
                <a:solidFill>
                  <a:schemeClr val="tx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'Usinagem Mês'!$C$9:$T$9</c:f>
              <c:numCache>
                <c:formatCode>0.0</c:formatCode>
                <c:ptCount val="12"/>
                <c:pt idx="0">
                  <c:v>9</c:v>
                </c:pt>
                <c:pt idx="1">
                  <c:v>5</c:v>
                </c:pt>
                <c:pt idx="2">
                  <c:v>7</c:v>
                </c:pt>
                <c:pt idx="3">
                  <c:v>5</c:v>
                </c:pt>
                <c:pt idx="4">
                  <c:v>10</c:v>
                </c:pt>
                <c:pt idx="5">
                  <c:v>6.5</c:v>
                </c:pt>
                <c:pt idx="6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BD-43BF-81CF-CFF70ACC6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632384"/>
        <c:axId val="371638272"/>
      </c:lineChart>
      <c:catAx>
        <c:axId val="371632384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pt-BR"/>
          </a:p>
        </c:txPr>
        <c:crossAx val="371638272"/>
        <c:crosses val="autoZero"/>
        <c:auto val="1"/>
        <c:lblAlgn val="ctr"/>
        <c:lblOffset val="100"/>
        <c:noMultiLvlLbl val="0"/>
      </c:catAx>
      <c:valAx>
        <c:axId val="3716382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716323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973829358286737"/>
          <c:y val="0.20313316087706332"/>
          <c:w val="0.7871216097987751"/>
          <c:h val="0.5959756097560975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Mês'!$X$4:$Z$4</c:f>
              <c:strCache>
                <c:ptCount val="3"/>
                <c:pt idx="0">
                  <c:v>1 Turno</c:v>
                </c:pt>
                <c:pt idx="1">
                  <c:v>2 Turno</c:v>
                </c:pt>
                <c:pt idx="2">
                  <c:v>3 Turno</c:v>
                </c:pt>
              </c:strCache>
            </c:strRef>
          </c:cat>
          <c:val>
            <c:numRef>
              <c:f>'Usinagem Mês'!$X$6:$Z$6</c:f>
              <c:numCache>
                <c:formatCode>General</c:formatCode>
                <c:ptCount val="3"/>
                <c:pt idx="0">
                  <c:v>22</c:v>
                </c:pt>
                <c:pt idx="1">
                  <c:v>20.3</c:v>
                </c:pt>
                <c:pt idx="2">
                  <c:v>28.8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6-4D2C-8DAD-E91C7C07C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667712"/>
        <c:axId val="371669248"/>
      </c:barChart>
      <c:catAx>
        <c:axId val="371667712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371669248"/>
        <c:crosses val="autoZero"/>
        <c:auto val="1"/>
        <c:lblAlgn val="ctr"/>
        <c:lblOffset val="100"/>
        <c:noMultiLvlLbl val="0"/>
      </c:catAx>
      <c:valAx>
        <c:axId val="371669248"/>
        <c:scaling>
          <c:orientation val="minMax"/>
        </c:scaling>
        <c:delete val="0"/>
        <c:axPos val="l"/>
        <c:numFmt formatCode="#.##0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3716677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5837042108867"/>
          <c:y val="0.21692167143455565"/>
          <c:w val="0.7871216097987751"/>
          <c:h val="0.5821868272896627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Mês'!$X$4:$Z$4</c:f>
              <c:strCache>
                <c:ptCount val="3"/>
                <c:pt idx="0">
                  <c:v>1 Turno</c:v>
                </c:pt>
                <c:pt idx="1">
                  <c:v>2 Turno</c:v>
                </c:pt>
                <c:pt idx="2">
                  <c:v>3 Turno</c:v>
                </c:pt>
              </c:strCache>
            </c:strRef>
          </c:cat>
          <c:val>
            <c:numRef>
              <c:f>'Usinagem Mês'!$X$7:$Z$7</c:f>
              <c:numCache>
                <c:formatCode>General</c:formatCode>
                <c:ptCount val="3"/>
                <c:pt idx="0">
                  <c:v>22</c:v>
                </c:pt>
                <c:pt idx="1">
                  <c:v>12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2-44FA-BD82-29A3E70C1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702400"/>
        <c:axId val="371704192"/>
      </c:barChart>
      <c:catAx>
        <c:axId val="371702400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371704192"/>
        <c:crosses val="autoZero"/>
        <c:auto val="1"/>
        <c:lblAlgn val="ctr"/>
        <c:lblOffset val="100"/>
        <c:noMultiLvlLbl val="0"/>
      </c:catAx>
      <c:valAx>
        <c:axId val="3717041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3717024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486274509803918E-2"/>
          <c:y val="0.21278055555555556"/>
          <c:w val="0.90646509186351709"/>
          <c:h val="0.551426851851851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'Usinagem Mês'!$B$34:$B$35</c:f>
              <c:strCache>
                <c:ptCount val="1"/>
                <c:pt idx="0">
                  <c:v>Tempo Médio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2787-4F0A-A7C4-BA542CE07E3C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787-4F0A-A7C4-BA542CE07E3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Mês'!$C$3:$V$3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2021</c:v>
                </c:pt>
                <c:pt idx="13">
                  <c:v>Meta</c:v>
                </c:pt>
              </c:strCache>
            </c:strRef>
          </c:cat>
          <c:val>
            <c:numRef>
              <c:f>'Usinagem Mês'!$C$34:$V$34</c:f>
              <c:numCache>
                <c:formatCode>General</c:formatCode>
                <c:ptCount val="14"/>
                <c:pt idx="12" formatCode="0">
                  <c:v>40.332835820895518</c:v>
                </c:pt>
                <c:pt idx="13" formatCode="0">
                  <c:v>28.23298507462686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87-4F0A-A7C4-BA542CE07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773440"/>
        <c:axId val="371774976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tx2"/>
              </a:solidFill>
            </a:ln>
          </c:spPr>
          <c:marker>
            <c:symbol val="square"/>
            <c:size val="4"/>
            <c:spPr>
              <a:solidFill>
                <a:schemeClr val="tx2"/>
              </a:solidFill>
              <a:ln>
                <a:solidFill>
                  <a:schemeClr val="tx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'Usinagem Mês'!$C$35:$T$35</c:f>
              <c:numCache>
                <c:formatCode>0</c:formatCode>
                <c:ptCount val="12"/>
                <c:pt idx="0">
                  <c:v>33.700000000000003</c:v>
                </c:pt>
                <c:pt idx="1">
                  <c:v>32.5</c:v>
                </c:pt>
                <c:pt idx="2">
                  <c:v>58.5</c:v>
                </c:pt>
                <c:pt idx="3">
                  <c:v>45.8</c:v>
                </c:pt>
                <c:pt idx="4">
                  <c:v>35.299999999999997</c:v>
                </c:pt>
                <c:pt idx="5">
                  <c:v>38.02708333333333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87-4F0A-A7C4-BA542CE07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773440"/>
        <c:axId val="371774976"/>
      </c:lineChart>
      <c:catAx>
        <c:axId val="371773440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pt-BR"/>
          </a:p>
        </c:txPr>
        <c:crossAx val="371774976"/>
        <c:crosses val="autoZero"/>
        <c:auto val="1"/>
        <c:lblAlgn val="ctr"/>
        <c:lblOffset val="100"/>
        <c:noMultiLvlLbl val="0"/>
      </c:catAx>
      <c:valAx>
        <c:axId val="371774976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crossAx val="3717734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486274509803918E-2"/>
          <c:y val="0.21278055555555556"/>
          <c:w val="0.90646509186351709"/>
          <c:h val="0.551426851851851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'Usinagem Mês'!$B$36:$B$37</c:f>
              <c:strCache>
                <c:ptCount val="1"/>
                <c:pt idx="0">
                  <c:v>Frequência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569-44F3-BDA5-B461D8474B17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569-44F3-BDA5-B461D8474B1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Mês'!$C$3:$V$3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2021</c:v>
                </c:pt>
                <c:pt idx="13">
                  <c:v>Meta</c:v>
                </c:pt>
              </c:strCache>
            </c:strRef>
          </c:cat>
          <c:val>
            <c:numRef>
              <c:f>'Usinagem Mês'!$C$36:$V$36</c:f>
              <c:numCache>
                <c:formatCode>General</c:formatCode>
                <c:ptCount val="14"/>
                <c:pt idx="12" formatCode="0">
                  <c:v>44.666666666666664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69-44F3-BDA5-B461D8474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2066176"/>
        <c:axId val="372067712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tx2"/>
              </a:solidFill>
            </a:ln>
          </c:spPr>
          <c:marker>
            <c:symbol val="square"/>
            <c:size val="4"/>
            <c:spPr>
              <a:solidFill>
                <a:schemeClr val="tx2"/>
              </a:solidFill>
              <a:ln>
                <a:solidFill>
                  <a:schemeClr val="tx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'Usinagem Mês'!$C$37:$U$37</c:f>
              <c:numCache>
                <c:formatCode>0</c:formatCode>
                <c:ptCount val="13"/>
                <c:pt idx="0">
                  <c:v>33</c:v>
                </c:pt>
                <c:pt idx="1">
                  <c:v>57</c:v>
                </c:pt>
                <c:pt idx="2">
                  <c:v>44</c:v>
                </c:pt>
                <c:pt idx="3">
                  <c:v>39</c:v>
                </c:pt>
                <c:pt idx="4">
                  <c:v>47</c:v>
                </c:pt>
                <c:pt idx="5" formatCode="General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69-44F3-BDA5-B461D8474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066176"/>
        <c:axId val="372067712"/>
      </c:lineChart>
      <c:catAx>
        <c:axId val="372066176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pt-BR"/>
          </a:p>
        </c:txPr>
        <c:crossAx val="372067712"/>
        <c:crosses val="autoZero"/>
        <c:auto val="1"/>
        <c:lblAlgn val="ctr"/>
        <c:lblOffset val="100"/>
        <c:noMultiLvlLbl val="0"/>
      </c:catAx>
      <c:valAx>
        <c:axId val="3720677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720661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486274509803918E-2"/>
          <c:y val="0.21278055555555556"/>
          <c:w val="0.90646509186351709"/>
          <c:h val="0.551426851851851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'Usinagem Mês'!$B$38:$B$39</c:f>
              <c:strCache>
                <c:ptCount val="1"/>
                <c:pt idx="0">
                  <c:v>Disponibilidade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229D-4193-9FDB-5CEA8AFE85B3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29D-4193-9FDB-5CEA8AFE85B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Mês'!$C$3:$V$3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2021</c:v>
                </c:pt>
                <c:pt idx="13">
                  <c:v>Meta</c:v>
                </c:pt>
              </c:strCache>
            </c:strRef>
          </c:cat>
          <c:val>
            <c:numRef>
              <c:f>'Usinagem Mês'!$C$38:$V$38</c:f>
              <c:numCache>
                <c:formatCode>General</c:formatCode>
                <c:ptCount val="14"/>
                <c:pt idx="12" formatCode="0.0">
                  <c:v>5.5222222222222221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9D-4193-9FDB-5CEA8AFE8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858816"/>
        <c:axId val="371860608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tx2"/>
              </a:solidFill>
            </a:ln>
          </c:spPr>
          <c:marker>
            <c:symbol val="square"/>
            <c:size val="4"/>
            <c:spPr>
              <a:solidFill>
                <a:schemeClr val="tx2"/>
              </a:solidFill>
              <a:ln>
                <a:solidFill>
                  <a:schemeClr val="tx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'Usinagem Mês'!$C$39:$T$39</c:f>
              <c:numCache>
                <c:formatCode>0.0</c:formatCode>
                <c:ptCount val="12"/>
                <c:pt idx="0">
                  <c:v>3.3</c:v>
                </c:pt>
                <c:pt idx="1">
                  <c:v>5.8</c:v>
                </c:pt>
                <c:pt idx="2">
                  <c:v>6.9</c:v>
                </c:pt>
                <c:pt idx="3">
                  <c:v>5.5</c:v>
                </c:pt>
                <c:pt idx="4">
                  <c:v>5.0999999999999996</c:v>
                </c:pt>
                <c:pt idx="5">
                  <c:v>6.5333333333333341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9D-4193-9FDB-5CEA8AFE8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858816"/>
        <c:axId val="371860608"/>
      </c:lineChart>
      <c:catAx>
        <c:axId val="371858816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pt-BR"/>
          </a:p>
        </c:txPr>
        <c:crossAx val="371860608"/>
        <c:crosses val="autoZero"/>
        <c:auto val="1"/>
        <c:lblAlgn val="ctr"/>
        <c:lblOffset val="100"/>
        <c:noMultiLvlLbl val="0"/>
      </c:catAx>
      <c:valAx>
        <c:axId val="3718606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71858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486274509803918E-2"/>
          <c:y val="0.21278055555555556"/>
          <c:w val="0.90646509186351709"/>
          <c:h val="0.551426851851851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'Usinagem Mês'!$B$107:$B$108</c:f>
              <c:strCache>
                <c:ptCount val="1"/>
                <c:pt idx="0">
                  <c:v>Tempo Médio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6F2-4B79-AF2F-150EDD0C9080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6F2-4B79-AF2F-150EDD0C908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Mês'!$C$3:$V$3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2021</c:v>
                </c:pt>
                <c:pt idx="13">
                  <c:v>Meta</c:v>
                </c:pt>
              </c:strCache>
            </c:strRef>
          </c:cat>
          <c:val>
            <c:numRef>
              <c:f>'Usinagem Mês'!$C$107:$V$107</c:f>
              <c:numCache>
                <c:formatCode>General</c:formatCode>
                <c:ptCount val="14"/>
                <c:pt idx="12" formatCode="0">
                  <c:v>46.405306122448984</c:v>
                </c:pt>
                <c:pt idx="13" formatCode="0">
                  <c:v>32.483714285714285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F2-4B79-AF2F-150EDD0C9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897856"/>
        <c:axId val="371899392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tx2"/>
              </a:solidFill>
            </a:ln>
          </c:spPr>
          <c:marker>
            <c:symbol val="square"/>
            <c:size val="4"/>
            <c:spPr>
              <a:solidFill>
                <a:schemeClr val="tx2"/>
              </a:solidFill>
              <a:ln>
                <a:solidFill>
                  <a:schemeClr val="tx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'Usinagem Mês'!$C$108:$T$108</c:f>
              <c:numCache>
                <c:formatCode>0</c:formatCode>
                <c:ptCount val="12"/>
                <c:pt idx="0">
                  <c:v>56.1</c:v>
                </c:pt>
                <c:pt idx="1">
                  <c:v>53.6</c:v>
                </c:pt>
                <c:pt idx="2">
                  <c:v>45.5</c:v>
                </c:pt>
                <c:pt idx="3">
                  <c:v>46.8</c:v>
                </c:pt>
                <c:pt idx="4">
                  <c:v>38.200000000000003</c:v>
                </c:pt>
                <c:pt idx="5">
                  <c:v>39.511111111111113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F2-4B79-AF2F-150EDD0C9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897856"/>
        <c:axId val="371899392"/>
      </c:lineChart>
      <c:catAx>
        <c:axId val="371897856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pt-BR"/>
          </a:p>
        </c:txPr>
        <c:crossAx val="371899392"/>
        <c:crosses val="autoZero"/>
        <c:auto val="1"/>
        <c:lblAlgn val="ctr"/>
        <c:lblOffset val="100"/>
        <c:noMultiLvlLbl val="0"/>
      </c:catAx>
      <c:valAx>
        <c:axId val="371899392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crossAx val="3718978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486274509803918E-2"/>
          <c:y val="0.21278055555555556"/>
          <c:w val="0.90646509186351709"/>
          <c:h val="0.551426851851851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'Usinagem Mês'!$B$109:$B$110</c:f>
              <c:strCache>
                <c:ptCount val="1"/>
                <c:pt idx="0">
                  <c:v>Frequência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02E-40EA-A35B-245782883DC2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02E-40EA-A35B-245782883DC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Mês'!$C$3:$V$3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2021</c:v>
                </c:pt>
                <c:pt idx="13">
                  <c:v>Meta</c:v>
                </c:pt>
              </c:strCache>
            </c:strRef>
          </c:cat>
          <c:val>
            <c:numRef>
              <c:f>'Usinagem Mês'!$C$109:$V$109</c:f>
              <c:numCache>
                <c:formatCode>General</c:formatCode>
                <c:ptCount val="14"/>
                <c:pt idx="12" formatCode="0">
                  <c:v>40.833333333333336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2E-40EA-A35B-245782883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957120"/>
        <c:axId val="371971200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tx2"/>
              </a:solidFill>
            </a:ln>
          </c:spPr>
          <c:marker>
            <c:symbol val="square"/>
            <c:size val="4"/>
            <c:spPr>
              <a:solidFill>
                <a:schemeClr val="tx2"/>
              </a:solidFill>
              <a:ln>
                <a:solidFill>
                  <a:schemeClr val="tx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'Usinagem Mês'!$C$110:$T$110</c:f>
              <c:numCache>
                <c:formatCode>0</c:formatCode>
                <c:ptCount val="12"/>
                <c:pt idx="0">
                  <c:v>31</c:v>
                </c:pt>
                <c:pt idx="1">
                  <c:v>43</c:v>
                </c:pt>
                <c:pt idx="2">
                  <c:v>48</c:v>
                </c:pt>
                <c:pt idx="3">
                  <c:v>46</c:v>
                </c:pt>
                <c:pt idx="4">
                  <c:v>41</c:v>
                </c:pt>
                <c:pt idx="5" formatCode="General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2E-40EA-A35B-245782883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957120"/>
        <c:axId val="371971200"/>
      </c:lineChart>
      <c:catAx>
        <c:axId val="371957120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pt-BR"/>
          </a:p>
        </c:txPr>
        <c:crossAx val="371971200"/>
        <c:crosses val="autoZero"/>
        <c:auto val="1"/>
        <c:lblAlgn val="ctr"/>
        <c:lblOffset val="100"/>
        <c:noMultiLvlLbl val="0"/>
      </c:catAx>
      <c:valAx>
        <c:axId val="3719712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719571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486274509803918E-2"/>
          <c:y val="0.21278055555555556"/>
          <c:w val="0.90646509186351709"/>
          <c:h val="0.551426851851851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'Usinagem Mês'!$B$111:$B$112</c:f>
              <c:strCache>
                <c:ptCount val="1"/>
                <c:pt idx="0">
                  <c:v>Disponibilidade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D84-469A-B378-44816BF3363B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D84-469A-B378-44816BF3363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Mês'!$C$3:$V$3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2021</c:v>
                </c:pt>
                <c:pt idx="13">
                  <c:v>Meta</c:v>
                </c:pt>
              </c:strCache>
            </c:strRef>
          </c:cat>
          <c:val>
            <c:numRef>
              <c:f>'Usinagem Mês'!$C$111:$V$111</c:f>
              <c:numCache>
                <c:formatCode>General</c:formatCode>
                <c:ptCount val="14"/>
                <c:pt idx="12" formatCode="0.0">
                  <c:v>5.4222222222222216</c:v>
                </c:pt>
                <c:pt idx="13" formatCode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84-469A-B378-44816BF33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2126848"/>
        <c:axId val="372128384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tx2"/>
              </a:solidFill>
            </a:ln>
          </c:spPr>
          <c:marker>
            <c:symbol val="square"/>
            <c:size val="4"/>
            <c:spPr>
              <a:solidFill>
                <a:schemeClr val="tx2"/>
              </a:solidFill>
              <a:ln>
                <a:solidFill>
                  <a:schemeClr val="tx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'Usinagem Mês'!$C$112:$T$112</c:f>
              <c:numCache>
                <c:formatCode>0.0</c:formatCode>
                <c:ptCount val="12"/>
                <c:pt idx="0">
                  <c:v>5.3</c:v>
                </c:pt>
                <c:pt idx="1">
                  <c:v>7</c:v>
                </c:pt>
                <c:pt idx="2">
                  <c:v>5.6</c:v>
                </c:pt>
                <c:pt idx="3">
                  <c:v>6.3</c:v>
                </c:pt>
                <c:pt idx="4">
                  <c:v>4.4000000000000004</c:v>
                </c:pt>
                <c:pt idx="5">
                  <c:v>3.9333333333333336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84-469A-B378-44816BF33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126848"/>
        <c:axId val="372128384"/>
      </c:lineChart>
      <c:catAx>
        <c:axId val="372126848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pt-BR"/>
          </a:p>
        </c:txPr>
        <c:crossAx val="372128384"/>
        <c:crosses val="autoZero"/>
        <c:auto val="1"/>
        <c:lblAlgn val="ctr"/>
        <c:lblOffset val="100"/>
        <c:noMultiLvlLbl val="0"/>
      </c:catAx>
      <c:valAx>
        <c:axId val="372128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721268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486274509803918E-2"/>
          <c:y val="0.21278055555555556"/>
          <c:w val="0.90646509186351709"/>
          <c:h val="0.551426851851851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'Usinagem Mês'!$B$137:$B$138</c:f>
              <c:strCache>
                <c:ptCount val="1"/>
                <c:pt idx="0">
                  <c:v>Tempo Médio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7DE-4C7C-BF39-7C62CE5E62C3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7DE-4C7C-BF39-7C62CE5E62C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Mês'!$C$3:$V$3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2021</c:v>
                </c:pt>
                <c:pt idx="13">
                  <c:v>Meta</c:v>
                </c:pt>
              </c:strCache>
            </c:strRef>
          </c:cat>
          <c:val>
            <c:numRef>
              <c:f>'Usinagem Mês'!$C$137:$V$137</c:f>
              <c:numCache>
                <c:formatCode>General</c:formatCode>
                <c:ptCount val="14"/>
                <c:pt idx="12" formatCode="0">
                  <c:v>54.894888981985751</c:v>
                </c:pt>
                <c:pt idx="13" formatCode="0">
                  <c:v>38.426422287390025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DE-4C7C-BF39-7C62CE5E6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2177920"/>
        <c:axId val="372183808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tx2"/>
              </a:solidFill>
            </a:ln>
          </c:spPr>
          <c:marker>
            <c:symbol val="square"/>
            <c:size val="4"/>
            <c:spPr>
              <a:solidFill>
                <a:schemeClr val="tx2"/>
              </a:solidFill>
              <a:ln>
                <a:solidFill>
                  <a:schemeClr val="tx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'Usinagem Mês'!$C$138:$T$138</c:f>
              <c:numCache>
                <c:formatCode>0</c:formatCode>
                <c:ptCount val="12"/>
                <c:pt idx="0">
                  <c:v>56.2</c:v>
                </c:pt>
                <c:pt idx="1">
                  <c:v>84</c:v>
                </c:pt>
                <c:pt idx="2">
                  <c:v>45.8</c:v>
                </c:pt>
                <c:pt idx="3">
                  <c:v>49.8</c:v>
                </c:pt>
                <c:pt idx="4">
                  <c:v>38</c:v>
                </c:pt>
                <c:pt idx="5">
                  <c:v>54.177272727272729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DE-4C7C-BF39-7C62CE5E6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177920"/>
        <c:axId val="372183808"/>
      </c:lineChart>
      <c:catAx>
        <c:axId val="372177920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pt-BR"/>
          </a:p>
        </c:txPr>
        <c:crossAx val="372183808"/>
        <c:crosses val="autoZero"/>
        <c:auto val="1"/>
        <c:lblAlgn val="ctr"/>
        <c:lblOffset val="100"/>
        <c:noMultiLvlLbl val="0"/>
      </c:catAx>
      <c:valAx>
        <c:axId val="372183808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crossAx val="3721779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486274509803918E-2"/>
          <c:y val="0.21278055555555556"/>
          <c:w val="0.90646509186351709"/>
          <c:h val="0.551426851851851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'Usinagem Mês'!$B$139:$B$140</c:f>
              <c:strCache>
                <c:ptCount val="1"/>
                <c:pt idx="0">
                  <c:v>Frequência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A0A-45FD-86CC-16782754AC33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A0A-45FD-86CC-16782754AC3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Mês'!$C$3:$V$3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2021</c:v>
                </c:pt>
                <c:pt idx="13">
                  <c:v>Meta</c:v>
                </c:pt>
              </c:strCache>
            </c:strRef>
          </c:cat>
          <c:val>
            <c:numRef>
              <c:f>'Usinagem Mês'!$C$139:$V$139</c:f>
              <c:numCache>
                <c:formatCode>General</c:formatCode>
                <c:ptCount val="14"/>
                <c:pt idx="12" formatCode="0">
                  <c:v>36.166666666666664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0A-45FD-86CC-16782754A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2225152"/>
        <c:axId val="372226688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tx2"/>
              </a:solidFill>
            </a:ln>
          </c:spPr>
          <c:marker>
            <c:symbol val="square"/>
            <c:size val="4"/>
            <c:spPr>
              <a:solidFill>
                <a:schemeClr val="tx2"/>
              </a:solidFill>
              <a:ln>
                <a:solidFill>
                  <a:schemeClr val="tx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'Usinagem Mês'!$C$140:$T$140</c:f>
              <c:numCache>
                <c:formatCode>0</c:formatCode>
                <c:ptCount val="12"/>
                <c:pt idx="0">
                  <c:v>26</c:v>
                </c:pt>
                <c:pt idx="1">
                  <c:v>44</c:v>
                </c:pt>
                <c:pt idx="2">
                  <c:v>49</c:v>
                </c:pt>
                <c:pt idx="3">
                  <c:v>42</c:v>
                </c:pt>
                <c:pt idx="4">
                  <c:v>38</c:v>
                </c:pt>
                <c:pt idx="5" formatCode="General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0A-45FD-86CC-16782754A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225152"/>
        <c:axId val="372226688"/>
      </c:lineChart>
      <c:catAx>
        <c:axId val="372225152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pt-BR"/>
          </a:p>
        </c:txPr>
        <c:crossAx val="372226688"/>
        <c:crosses val="autoZero"/>
        <c:auto val="1"/>
        <c:lblAlgn val="ctr"/>
        <c:lblOffset val="100"/>
        <c:noMultiLvlLbl val="0"/>
      </c:catAx>
      <c:valAx>
        <c:axId val="3722266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722251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486274509803918E-2"/>
          <c:y val="0.21278055555555556"/>
          <c:w val="0.90646509186351709"/>
          <c:h val="0.551426851851851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'Usinagem Mês'!$B$141:$B$142</c:f>
              <c:strCache>
                <c:ptCount val="1"/>
                <c:pt idx="0">
                  <c:v>Disponibilidade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6FF-495D-B01A-3AD369D99891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6FF-495D-B01A-3AD369D9989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Mês'!$C$3:$V$3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2021</c:v>
                </c:pt>
                <c:pt idx="13">
                  <c:v>Meta</c:v>
                </c:pt>
              </c:strCache>
            </c:strRef>
          </c:cat>
          <c:val>
            <c:numRef>
              <c:f>'Usinagem Mês'!$C$141:$V$141</c:f>
              <c:numCache>
                <c:formatCode>General</c:formatCode>
                <c:ptCount val="14"/>
                <c:pt idx="12" formatCode="0.0">
                  <c:v>5.833333333333333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FF-495D-B01A-3AD369D99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2279936"/>
        <c:axId val="372294016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tx2"/>
              </a:solidFill>
            </a:ln>
          </c:spPr>
          <c:marker>
            <c:symbol val="square"/>
            <c:size val="4"/>
            <c:spPr>
              <a:solidFill>
                <a:schemeClr val="tx2"/>
              </a:solidFill>
              <a:ln>
                <a:solidFill>
                  <a:schemeClr val="tx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'Usinagem Mês'!$C$142:$T$142</c:f>
              <c:numCache>
                <c:formatCode>0.0</c:formatCode>
                <c:ptCount val="12"/>
                <c:pt idx="0">
                  <c:v>4.5</c:v>
                </c:pt>
                <c:pt idx="1">
                  <c:v>11.2</c:v>
                </c:pt>
                <c:pt idx="2">
                  <c:v>5.8</c:v>
                </c:pt>
                <c:pt idx="3">
                  <c:v>6.1</c:v>
                </c:pt>
                <c:pt idx="4">
                  <c:v>4.0999999999999996</c:v>
                </c:pt>
                <c:pt idx="5">
                  <c:v>3.3000000000000003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FF-495D-B01A-3AD369D99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279936"/>
        <c:axId val="372294016"/>
      </c:lineChart>
      <c:catAx>
        <c:axId val="372279936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pt-BR"/>
          </a:p>
        </c:txPr>
        <c:crossAx val="372294016"/>
        <c:crosses val="autoZero"/>
        <c:auto val="1"/>
        <c:lblAlgn val="ctr"/>
        <c:lblOffset val="100"/>
        <c:noMultiLvlLbl val="0"/>
      </c:catAx>
      <c:valAx>
        <c:axId val="3722940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72279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973848809246591"/>
          <c:y val="0.26571015028332096"/>
          <c:w val="0.7871216097987751"/>
          <c:h val="0.5959756097560975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Mês'!$X$34:$Z$34</c:f>
              <c:strCache>
                <c:ptCount val="3"/>
                <c:pt idx="0">
                  <c:v>1 Turno</c:v>
                </c:pt>
                <c:pt idx="1">
                  <c:v>2 Turno</c:v>
                </c:pt>
                <c:pt idx="2">
                  <c:v>3 Turno</c:v>
                </c:pt>
              </c:strCache>
            </c:strRef>
          </c:cat>
          <c:val>
            <c:numRef>
              <c:f>'Usinagem Mês'!$X$36:$Z$36</c:f>
              <c:numCache>
                <c:formatCode>General</c:formatCode>
                <c:ptCount val="3"/>
                <c:pt idx="0">
                  <c:v>50.3</c:v>
                </c:pt>
                <c:pt idx="1">
                  <c:v>32.4</c:v>
                </c:pt>
                <c:pt idx="2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A-4BF7-884B-D67AEA461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667712"/>
        <c:axId val="371669248"/>
      </c:barChart>
      <c:catAx>
        <c:axId val="371667712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371669248"/>
        <c:crosses val="autoZero"/>
        <c:auto val="1"/>
        <c:lblAlgn val="ctr"/>
        <c:lblOffset val="100"/>
        <c:noMultiLvlLbl val="0"/>
      </c:catAx>
      <c:valAx>
        <c:axId val="371669248"/>
        <c:scaling>
          <c:orientation val="minMax"/>
        </c:scaling>
        <c:delete val="0"/>
        <c:axPos val="l"/>
        <c:numFmt formatCode="#.##0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3716677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5837042108867"/>
          <c:y val="0.21692167143455565"/>
          <c:w val="0.7871216097987751"/>
          <c:h val="0.5821868272896627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Mês'!$X$34:$Z$34</c:f>
              <c:strCache>
                <c:ptCount val="3"/>
                <c:pt idx="0">
                  <c:v>1 Turno</c:v>
                </c:pt>
                <c:pt idx="1">
                  <c:v>2 Turno</c:v>
                </c:pt>
                <c:pt idx="2">
                  <c:v>3 Turno</c:v>
                </c:pt>
              </c:strCache>
            </c:strRef>
          </c:cat>
          <c:val>
            <c:numRef>
              <c:f>'Usinagem Mês'!$X$37:$Z$37</c:f>
              <c:numCache>
                <c:formatCode>General</c:formatCode>
                <c:ptCount val="3"/>
                <c:pt idx="0">
                  <c:v>15</c:v>
                </c:pt>
                <c:pt idx="1">
                  <c:v>17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1-40B1-B216-009037D21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702400"/>
        <c:axId val="371704192"/>
      </c:barChart>
      <c:catAx>
        <c:axId val="371702400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371704192"/>
        <c:crosses val="autoZero"/>
        <c:auto val="1"/>
        <c:lblAlgn val="ctr"/>
        <c:lblOffset val="100"/>
        <c:noMultiLvlLbl val="0"/>
      </c:catAx>
      <c:valAx>
        <c:axId val="3717041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3717024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973829358286737"/>
          <c:y val="0.27353227395910318"/>
          <c:w val="0.7871216097987751"/>
          <c:h val="0.5255764966740575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Mês'!$X$107:$Z$107</c:f>
              <c:strCache>
                <c:ptCount val="3"/>
                <c:pt idx="0">
                  <c:v>1 Turno</c:v>
                </c:pt>
                <c:pt idx="1">
                  <c:v>2 Turno</c:v>
                </c:pt>
                <c:pt idx="2">
                  <c:v>3 Turno</c:v>
                </c:pt>
              </c:strCache>
            </c:strRef>
          </c:cat>
          <c:val>
            <c:numRef>
              <c:f>'Usinagem Mês'!$X$109:$Z$109</c:f>
              <c:numCache>
                <c:formatCode>General</c:formatCode>
                <c:ptCount val="3"/>
                <c:pt idx="0">
                  <c:v>18.3</c:v>
                </c:pt>
                <c:pt idx="1">
                  <c:v>56.8</c:v>
                </c:pt>
                <c:pt idx="2">
                  <c:v>36.200000000000003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0-43D5-A1B9-5B15B933D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667712"/>
        <c:axId val="371669248"/>
      </c:barChart>
      <c:catAx>
        <c:axId val="371667712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371669248"/>
        <c:crosses val="autoZero"/>
        <c:auto val="1"/>
        <c:lblAlgn val="ctr"/>
        <c:lblOffset val="100"/>
        <c:noMultiLvlLbl val="0"/>
      </c:catAx>
      <c:valAx>
        <c:axId val="371669248"/>
        <c:scaling>
          <c:orientation val="minMax"/>
        </c:scaling>
        <c:delete val="0"/>
        <c:axPos val="l"/>
        <c:numFmt formatCode="#.##0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3716677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5837042108867"/>
          <c:y val="0.21692167143455565"/>
          <c:w val="0.7871216097987751"/>
          <c:h val="0.5821868272896627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Mês'!$X$107:$Z$107</c:f>
              <c:strCache>
                <c:ptCount val="3"/>
                <c:pt idx="0">
                  <c:v>1 Turno</c:v>
                </c:pt>
                <c:pt idx="1">
                  <c:v>2 Turno</c:v>
                </c:pt>
                <c:pt idx="2">
                  <c:v>3 Turno</c:v>
                </c:pt>
              </c:strCache>
            </c:strRef>
          </c:cat>
          <c:val>
            <c:numRef>
              <c:f>'Usinagem Mês'!$X$110:$Z$110</c:f>
              <c:numCache>
                <c:formatCode>General</c:formatCode>
                <c:ptCount val="3"/>
                <c:pt idx="0">
                  <c:v>6</c:v>
                </c:pt>
                <c:pt idx="1">
                  <c:v>11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A-4F48-BD23-290E40A0B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702400"/>
        <c:axId val="371704192"/>
      </c:barChart>
      <c:catAx>
        <c:axId val="371702400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371704192"/>
        <c:crosses val="autoZero"/>
        <c:auto val="1"/>
        <c:lblAlgn val="ctr"/>
        <c:lblOffset val="100"/>
        <c:noMultiLvlLbl val="0"/>
      </c:catAx>
      <c:valAx>
        <c:axId val="3717041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3717024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973848809246591"/>
          <c:y val="0.25006590293175662"/>
          <c:w val="0.7871216097987751"/>
          <c:h val="0.5959756097560975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Mês'!$X$137:$Z$137</c:f>
              <c:strCache>
                <c:ptCount val="3"/>
                <c:pt idx="0">
                  <c:v>1 Turno</c:v>
                </c:pt>
                <c:pt idx="1">
                  <c:v>2 Turno</c:v>
                </c:pt>
                <c:pt idx="2">
                  <c:v>3 Turno</c:v>
                </c:pt>
              </c:strCache>
            </c:strRef>
          </c:cat>
          <c:val>
            <c:numRef>
              <c:f>'Usinagem Mês'!$X$139:$Z$139</c:f>
              <c:numCache>
                <c:formatCode>General</c:formatCode>
                <c:ptCount val="3"/>
                <c:pt idx="0">
                  <c:v>24</c:v>
                </c:pt>
                <c:pt idx="1">
                  <c:v>57.8</c:v>
                </c:pt>
                <c:pt idx="2">
                  <c:v>56.7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F-48FB-A13D-1FF3DC3D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667712"/>
        <c:axId val="371669248"/>
      </c:barChart>
      <c:catAx>
        <c:axId val="371667712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371669248"/>
        <c:crosses val="autoZero"/>
        <c:auto val="1"/>
        <c:lblAlgn val="ctr"/>
        <c:lblOffset val="100"/>
        <c:noMultiLvlLbl val="0"/>
      </c:catAx>
      <c:valAx>
        <c:axId val="371669248"/>
        <c:scaling>
          <c:orientation val="minMax"/>
        </c:scaling>
        <c:delete val="0"/>
        <c:axPos val="l"/>
        <c:numFmt formatCode="#.##0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3716677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5837042108867"/>
          <c:y val="0.21692167143455565"/>
          <c:w val="0.7871216097987751"/>
          <c:h val="0.5821868272896627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'Usinagem Mês'!$X$137:$Z$137</c:f>
              <c:strCache>
                <c:ptCount val="3"/>
                <c:pt idx="0">
                  <c:v>1 Turno</c:v>
                </c:pt>
                <c:pt idx="1">
                  <c:v>2 Turno</c:v>
                </c:pt>
                <c:pt idx="2">
                  <c:v>3 Turno</c:v>
                </c:pt>
              </c:strCache>
            </c:strRef>
          </c:cat>
          <c:val>
            <c:numRef>
              <c:f>'Usinagem Mês'!$X$140:$Z$140</c:f>
              <c:numCache>
                <c:formatCode>General</c:formatCode>
                <c:ptCount val="3"/>
                <c:pt idx="0">
                  <c:v>2</c:v>
                </c:pt>
                <c:pt idx="1">
                  <c:v>9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A-4604-9E24-C1CAFA697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702400"/>
        <c:axId val="371704192"/>
      </c:barChart>
      <c:catAx>
        <c:axId val="371702400"/>
        <c:scaling>
          <c:orientation val="minMax"/>
        </c:scaling>
        <c:delete val="0"/>
        <c:axPos val="b"/>
        <c:numFmt formatCode="ge\r\a\l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371704192"/>
        <c:crosses val="autoZero"/>
        <c:auto val="1"/>
        <c:lblAlgn val="ctr"/>
        <c:lblOffset val="100"/>
        <c:noMultiLvlLbl val="0"/>
      </c:catAx>
      <c:valAx>
        <c:axId val="3717041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3717024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Categorias</a:t>
            </a:r>
            <a:r>
              <a:rPr lang="pt-BR" baseline="0"/>
              <a:t> dos tempos de setup</a:t>
            </a:r>
            <a:endParaRPr lang="pt-BR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7B-4F55-8FB8-4CD7FDD63D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7B-4F55-8FB8-4CD7FDD63D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7B-4F55-8FB8-4CD7FDD63D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7B-4F55-8FB8-4CD7FDD63D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57B-4F55-8FB8-4CD7FDD63D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57B-4F55-8FB8-4CD7FDD63D92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CNC20_21!$G$79:$L$79</c:f>
              <c:strCache>
                <c:ptCount val="6"/>
                <c:pt idx="0">
                  <c:v>Regulagem</c:v>
                </c:pt>
                <c:pt idx="1">
                  <c:v>Qualidade</c:v>
                </c:pt>
                <c:pt idx="2">
                  <c:v>Troca</c:v>
                </c:pt>
                <c:pt idx="3">
                  <c:v>Outros</c:v>
                </c:pt>
                <c:pt idx="4">
                  <c:v>Anomalia</c:v>
                </c:pt>
                <c:pt idx="5">
                  <c:v>Procura</c:v>
                </c:pt>
              </c:strCache>
            </c:strRef>
          </c:cat>
          <c:val>
            <c:numRef>
              <c:f>CNC20_21!$G$80:$L$80</c:f>
              <c:numCache>
                <c:formatCode>0%</c:formatCode>
                <c:ptCount val="6"/>
                <c:pt idx="0">
                  <c:v>0.3051480394771936</c:v>
                </c:pt>
                <c:pt idx="1">
                  <c:v>0.24779941317684742</c:v>
                </c:pt>
                <c:pt idx="2">
                  <c:v>0.19791944518538279</c:v>
                </c:pt>
                <c:pt idx="3">
                  <c:v>0.19685249399839949</c:v>
                </c:pt>
                <c:pt idx="4">
                  <c:v>3.8410242731395039E-2</c:v>
                </c:pt>
                <c:pt idx="5">
                  <c:v>1.3870365430781698E-2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57B-4F55-8FB8-4CD7FDD63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effectLst/>
              </a:rPr>
              <a:t>Curva ABC dos Elementos de Tempo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CNC20_21!$P$5</c:f>
              <c:strCache>
                <c:ptCount val="1"/>
                <c:pt idx="0">
                  <c:v>Tempo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CNC20_21!$Q$4:$V$4</c:f>
              <c:strCache>
                <c:ptCount val="6"/>
                <c:pt idx="0">
                  <c:v>Regulagem</c:v>
                </c:pt>
                <c:pt idx="1">
                  <c:v>Qualidade</c:v>
                </c:pt>
                <c:pt idx="2">
                  <c:v>Troca</c:v>
                </c:pt>
                <c:pt idx="3">
                  <c:v>Outros</c:v>
                </c:pt>
                <c:pt idx="4">
                  <c:v>Anomalia</c:v>
                </c:pt>
                <c:pt idx="5">
                  <c:v>Procura</c:v>
                </c:pt>
              </c:strCache>
            </c:strRef>
          </c:cat>
          <c:val>
            <c:numRef>
              <c:f>CNC20_21!$Q$5:$V$5</c:f>
              <c:numCache>
                <c:formatCode>[$-F400]h:mm:ss\ AM/PM</c:formatCode>
                <c:ptCount val="6"/>
                <c:pt idx="0">
                  <c:v>1.3240740740740727E-2</c:v>
                </c:pt>
                <c:pt idx="1">
                  <c:v>1.0752314814814826E-2</c:v>
                </c:pt>
                <c:pt idx="2">
                  <c:v>8.5879629629629639E-3</c:v>
                </c:pt>
                <c:pt idx="3">
                  <c:v>8.5416666666666627E-3</c:v>
                </c:pt>
                <c:pt idx="4">
                  <c:v>1.6666666666666666E-3</c:v>
                </c:pt>
                <c:pt idx="5">
                  <c:v>6.0185185185185862E-4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9-466C-9A3E-956A20F30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871920"/>
        <c:axId val="1"/>
      </c:barChart>
      <c:catAx>
        <c:axId val="108787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78719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16</xdr:row>
      <xdr:rowOff>123824</xdr:rowOff>
    </xdr:from>
    <xdr:to>
      <xdr:col>17</xdr:col>
      <xdr:colOff>409574</xdr:colOff>
      <xdr:row>23</xdr:row>
      <xdr:rowOff>70349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B21264-021C-4AC1-8907-7ED0A6AB3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17</xdr:col>
      <xdr:colOff>409575</xdr:colOff>
      <xdr:row>16</xdr:row>
      <xdr:rowOff>108450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1EB6E8-633E-492C-B5E7-C8700286F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85724</xdr:rowOff>
    </xdr:from>
    <xdr:to>
      <xdr:col>17</xdr:col>
      <xdr:colOff>409575</xdr:colOff>
      <xdr:row>30</xdr:row>
      <xdr:rowOff>32249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B8E8CE8-9DAD-4FF5-B92B-4817E7FED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433387</xdr:colOff>
      <xdr:row>10</xdr:row>
      <xdr:rowOff>0</xdr:rowOff>
    </xdr:from>
    <xdr:to>
      <xdr:col>22</xdr:col>
      <xdr:colOff>0</xdr:colOff>
      <xdr:row>20</xdr:row>
      <xdr:rowOff>4350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1D1EABB-B15E-411B-A4DC-3936A0D8E9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434534</xdr:colOff>
      <xdr:row>20</xdr:row>
      <xdr:rowOff>28403</xdr:rowOff>
    </xdr:from>
    <xdr:to>
      <xdr:col>21</xdr:col>
      <xdr:colOff>403758</xdr:colOff>
      <xdr:row>30</xdr:row>
      <xdr:rowOff>32753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E298A6F-0497-42DB-B607-7C1937B09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17</xdr:col>
      <xdr:colOff>458933</xdr:colOff>
      <xdr:row>10</xdr:row>
      <xdr:rowOff>0</xdr:rowOff>
    </xdr:from>
    <xdr:ext cx="2242704" cy="254557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ADB454D-FD0C-4014-94D7-4B120FDA7610}"/>
            </a:ext>
          </a:extLst>
        </xdr:cNvPr>
        <xdr:cNvSpPr txBox="1"/>
      </xdr:nvSpPr>
      <xdr:spPr>
        <a:xfrm>
          <a:off x="10822133" y="1619250"/>
          <a:ext cx="2242704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Tempo médio</a:t>
          </a:r>
        </a:p>
      </xdr:txBody>
    </xdr:sp>
    <xdr:clientData/>
  </xdr:oneCellAnchor>
  <xdr:oneCellAnchor>
    <xdr:from>
      <xdr:col>17</xdr:col>
      <xdr:colOff>457200</xdr:colOff>
      <xdr:row>20</xdr:row>
      <xdr:rowOff>19050</xdr:rowOff>
    </xdr:from>
    <xdr:ext cx="2247900" cy="254557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A45D3B99-2B01-4BBD-B6CD-D090958A3C52}"/>
            </a:ext>
          </a:extLst>
        </xdr:cNvPr>
        <xdr:cNvSpPr txBox="1"/>
      </xdr:nvSpPr>
      <xdr:spPr>
        <a:xfrm>
          <a:off x="10820400" y="3257550"/>
          <a:ext cx="224790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Frequência </a:t>
          </a:r>
        </a:p>
      </xdr:txBody>
    </xdr:sp>
    <xdr:clientData/>
  </xdr:oneCellAnchor>
  <xdr:twoCellAnchor>
    <xdr:from>
      <xdr:col>1</xdr:col>
      <xdr:colOff>0</xdr:colOff>
      <xdr:row>40</xdr:row>
      <xdr:rowOff>0</xdr:rowOff>
    </xdr:from>
    <xdr:to>
      <xdr:col>17</xdr:col>
      <xdr:colOff>409575</xdr:colOff>
      <xdr:row>46</xdr:row>
      <xdr:rowOff>108450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1BE0B9E-782E-42A7-9F66-38A61B705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46</xdr:row>
      <xdr:rowOff>124237</xdr:rowOff>
    </xdr:from>
    <xdr:to>
      <xdr:col>17</xdr:col>
      <xdr:colOff>409989</xdr:colOff>
      <xdr:row>53</xdr:row>
      <xdr:rowOff>70762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0C08E3F-408A-43BF-A937-0C5FA728DB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415</xdr:colOff>
      <xdr:row>53</xdr:row>
      <xdr:rowOff>86137</xdr:rowOff>
    </xdr:from>
    <xdr:to>
      <xdr:col>17</xdr:col>
      <xdr:colOff>409990</xdr:colOff>
      <xdr:row>60</xdr:row>
      <xdr:rowOff>32662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16232D8-89C5-49CC-BF36-DEA799590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113</xdr:row>
      <xdr:rowOff>0</xdr:rowOff>
    </xdr:from>
    <xdr:to>
      <xdr:col>17</xdr:col>
      <xdr:colOff>409575</xdr:colOff>
      <xdr:row>119</xdr:row>
      <xdr:rowOff>108450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96A5E88-5333-440B-9186-435DA5A322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119</xdr:row>
      <xdr:rowOff>124237</xdr:rowOff>
    </xdr:from>
    <xdr:to>
      <xdr:col>17</xdr:col>
      <xdr:colOff>409989</xdr:colOff>
      <xdr:row>126</xdr:row>
      <xdr:rowOff>70762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61D4024-F112-4E4F-AEF3-F9DFF6808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415</xdr:colOff>
      <xdr:row>126</xdr:row>
      <xdr:rowOff>86137</xdr:rowOff>
    </xdr:from>
    <xdr:to>
      <xdr:col>17</xdr:col>
      <xdr:colOff>409990</xdr:colOff>
      <xdr:row>133</xdr:row>
      <xdr:rowOff>32662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34329CC8-A0BB-49BE-A810-7EB59BDB9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143</xdr:row>
      <xdr:rowOff>0</xdr:rowOff>
    </xdr:from>
    <xdr:to>
      <xdr:col>17</xdr:col>
      <xdr:colOff>409575</xdr:colOff>
      <xdr:row>149</xdr:row>
      <xdr:rowOff>108450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2EF15CE3-DB85-4CE5-AB29-2FD54C7A2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149</xdr:row>
      <xdr:rowOff>124237</xdr:rowOff>
    </xdr:from>
    <xdr:to>
      <xdr:col>17</xdr:col>
      <xdr:colOff>409989</xdr:colOff>
      <xdr:row>156</xdr:row>
      <xdr:rowOff>70762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D19169E6-7C28-4251-9C4D-EC1E3B5F3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415</xdr:colOff>
      <xdr:row>156</xdr:row>
      <xdr:rowOff>86137</xdr:rowOff>
    </xdr:from>
    <xdr:to>
      <xdr:col>17</xdr:col>
      <xdr:colOff>409990</xdr:colOff>
      <xdr:row>163</xdr:row>
      <xdr:rowOff>32662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E39CCC22-3FCE-466B-ABAA-B0D025DCA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438150</xdr:colOff>
      <xdr:row>40</xdr:row>
      <xdr:rowOff>0</xdr:rowOff>
    </xdr:from>
    <xdr:to>
      <xdr:col>22</xdr:col>
      <xdr:colOff>4763</xdr:colOff>
      <xdr:row>50</xdr:row>
      <xdr:rowOff>4350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E23DD9D9-3F19-4F5B-A212-097B69733C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439297</xdr:colOff>
      <xdr:row>50</xdr:row>
      <xdr:rowOff>28403</xdr:rowOff>
    </xdr:from>
    <xdr:to>
      <xdr:col>21</xdr:col>
      <xdr:colOff>408521</xdr:colOff>
      <xdr:row>60</xdr:row>
      <xdr:rowOff>32753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4A37A572-7199-4BF6-8B17-581231AE5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oneCellAnchor>
    <xdr:from>
      <xdr:col>17</xdr:col>
      <xdr:colOff>466725</xdr:colOff>
      <xdr:row>40</xdr:row>
      <xdr:rowOff>19050</xdr:rowOff>
    </xdr:from>
    <xdr:ext cx="2228850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FD9F3975-EBD8-4461-9655-1B099BBDA146}"/>
            </a:ext>
          </a:extLst>
        </xdr:cNvPr>
        <xdr:cNvSpPr txBox="1"/>
      </xdr:nvSpPr>
      <xdr:spPr>
        <a:xfrm>
          <a:off x="10829925" y="6496050"/>
          <a:ext cx="2228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Tempo médio</a:t>
          </a:r>
          <a:endParaRPr lang="pt-BR">
            <a:effectLst/>
          </a:endParaRPr>
        </a:p>
      </xdr:txBody>
    </xdr:sp>
    <xdr:clientData/>
  </xdr:oneCellAnchor>
  <xdr:oneCellAnchor>
    <xdr:from>
      <xdr:col>17</xdr:col>
      <xdr:colOff>421822</xdr:colOff>
      <xdr:row>50</xdr:row>
      <xdr:rowOff>57150</xdr:rowOff>
    </xdr:from>
    <xdr:ext cx="2226252" cy="254557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15848FA7-5AC4-4307-A064-1C7340CB5610}"/>
            </a:ext>
          </a:extLst>
        </xdr:cNvPr>
        <xdr:cNvSpPr txBox="1"/>
      </xdr:nvSpPr>
      <xdr:spPr>
        <a:xfrm>
          <a:off x="10785022" y="8153400"/>
          <a:ext cx="222625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Frequência</a:t>
          </a:r>
        </a:p>
      </xdr:txBody>
    </xdr:sp>
    <xdr:clientData/>
  </xdr:oneCellAnchor>
  <xdr:twoCellAnchor>
    <xdr:from>
      <xdr:col>17</xdr:col>
      <xdr:colOff>457200</xdr:colOff>
      <xdr:row>113</xdr:row>
      <xdr:rowOff>0</xdr:rowOff>
    </xdr:from>
    <xdr:to>
      <xdr:col>22</xdr:col>
      <xdr:colOff>23813</xdr:colOff>
      <xdr:row>123</xdr:row>
      <xdr:rowOff>4350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98603110-79BB-4483-ADA6-FC633423D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458347</xdr:colOff>
      <xdr:row>123</xdr:row>
      <xdr:rowOff>28403</xdr:rowOff>
    </xdr:from>
    <xdr:to>
      <xdr:col>22</xdr:col>
      <xdr:colOff>17996</xdr:colOff>
      <xdr:row>133</xdr:row>
      <xdr:rowOff>32753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3391B036-EA0C-4682-82B8-68CE3C187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17</xdr:col>
      <xdr:colOff>457200</xdr:colOff>
      <xdr:row>143</xdr:row>
      <xdr:rowOff>0</xdr:rowOff>
    </xdr:from>
    <xdr:to>
      <xdr:col>22</xdr:col>
      <xdr:colOff>23813</xdr:colOff>
      <xdr:row>153</xdr:row>
      <xdr:rowOff>4350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CF604BA1-2CE6-4A91-9A19-519EE0752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17</xdr:col>
      <xdr:colOff>458347</xdr:colOff>
      <xdr:row>153</xdr:row>
      <xdr:rowOff>28403</xdr:rowOff>
    </xdr:from>
    <xdr:to>
      <xdr:col>22</xdr:col>
      <xdr:colOff>17996</xdr:colOff>
      <xdr:row>163</xdr:row>
      <xdr:rowOff>32753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29E6AB87-672F-4C7C-B9EB-A58CEB29C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oneCellAnchor>
    <xdr:from>
      <xdr:col>17</xdr:col>
      <xdr:colOff>542925</xdr:colOff>
      <xdr:row>112</xdr:row>
      <xdr:rowOff>152400</xdr:rowOff>
    </xdr:from>
    <xdr:ext cx="2228850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98D30CC1-8C92-458F-A845-35D8070DD70F}"/>
            </a:ext>
          </a:extLst>
        </xdr:cNvPr>
        <xdr:cNvSpPr txBox="1"/>
      </xdr:nvSpPr>
      <xdr:spPr>
        <a:xfrm>
          <a:off x="10906125" y="18288000"/>
          <a:ext cx="2228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Tempo médio</a:t>
          </a:r>
          <a:endParaRPr lang="pt-BR">
            <a:effectLst/>
          </a:endParaRPr>
        </a:p>
      </xdr:txBody>
    </xdr:sp>
    <xdr:clientData/>
  </xdr:oneCellAnchor>
  <xdr:oneCellAnchor>
    <xdr:from>
      <xdr:col>17</xdr:col>
      <xdr:colOff>571500</xdr:colOff>
      <xdr:row>123</xdr:row>
      <xdr:rowOff>38100</xdr:rowOff>
    </xdr:from>
    <xdr:ext cx="2226252" cy="254557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5A02F435-62ED-4836-AD31-D5398A871B4B}"/>
            </a:ext>
          </a:extLst>
        </xdr:cNvPr>
        <xdr:cNvSpPr txBox="1"/>
      </xdr:nvSpPr>
      <xdr:spPr>
        <a:xfrm>
          <a:off x="10934700" y="19954875"/>
          <a:ext cx="222625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Frequência</a:t>
          </a:r>
        </a:p>
      </xdr:txBody>
    </xdr:sp>
    <xdr:clientData/>
  </xdr:oneCellAnchor>
  <xdr:oneCellAnchor>
    <xdr:from>
      <xdr:col>17</xdr:col>
      <xdr:colOff>504825</xdr:colOff>
      <xdr:row>143</xdr:row>
      <xdr:rowOff>28575</xdr:rowOff>
    </xdr:from>
    <xdr:ext cx="2242704" cy="254557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D8554883-AB43-48F0-8305-1CDE27CF2B21}"/>
            </a:ext>
          </a:extLst>
        </xdr:cNvPr>
        <xdr:cNvSpPr txBox="1"/>
      </xdr:nvSpPr>
      <xdr:spPr>
        <a:xfrm>
          <a:off x="10868025" y="23183850"/>
          <a:ext cx="2242704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Tempo médio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0.00353</cdr:x>
      <cdr:y>0.01764</cdr:y>
    </cdr:from>
    <cdr:to>
      <cdr:x>0.03412</cdr:x>
      <cdr:y>0.9925</cdr:y>
    </cdr:to>
    <cdr:sp macro="" textlink="">
      <cdr:nvSpPr>
        <cdr:cNvPr id="2" name="CaixaDeTexto 1"/>
        <cdr:cNvSpPr txBox="1"/>
      </cdr:nvSpPr>
      <cdr:spPr>
        <a:xfrm xmlns:a="http://schemas.openxmlformats.org/drawingml/2006/main" rot="16200000">
          <a:off x="-374023" y="421653"/>
          <a:ext cx="10528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pt-BR" sz="800">
              <a:effectLst/>
              <a:latin typeface="Arial" panose="020B0604020202020204" pitchFamily="34" charset="0"/>
              <a:cs typeface="Arial" panose="020B0604020202020204" pitchFamily="34" charset="0"/>
            </a:rPr>
            <a:t>Frequência</a:t>
          </a:r>
          <a:r>
            <a:rPr lang="pt-BR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pt-BR" sz="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0.00647</cdr:x>
      <cdr:y>0.02646</cdr:y>
    </cdr:from>
    <cdr:to>
      <cdr:x>0.03176</cdr:x>
      <cdr:y>1</cdr:y>
    </cdr:to>
    <cdr:sp macro="" textlink="">
      <cdr:nvSpPr>
        <cdr:cNvPr id="2" name="CaixaDeTexto 1"/>
        <cdr:cNvSpPr txBox="1"/>
      </cdr:nvSpPr>
      <cdr:spPr>
        <a:xfrm xmlns:a="http://schemas.openxmlformats.org/drawingml/2006/main" rot="16200000">
          <a:off x="-370929" y="451893"/>
          <a:ext cx="1051425" cy="2047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pt-BR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Tempo médio (min)</a:t>
          </a:r>
          <a:endParaRPr lang="pt-BR" sz="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0.04243</cdr:x>
      <cdr:y>0</cdr:y>
    </cdr:from>
    <cdr:to>
      <cdr:x>0.07712</cdr:x>
      <cdr:y>0.22931</cdr:y>
    </cdr:to>
    <cdr:sp macro="" textlink="">
      <cdr:nvSpPr>
        <cdr:cNvPr id="3" name="CaixaDeTexto 2"/>
        <cdr:cNvSpPr txBox="1"/>
      </cdr:nvSpPr>
      <cdr:spPr>
        <a:xfrm xmlns:a="http://schemas.openxmlformats.org/drawingml/2006/main">
          <a:off x="352425" y="0"/>
          <a:ext cx="288118" cy="2476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pt-BR" sz="700">
              <a:latin typeface="Arial" panose="020B0604020202020204" pitchFamily="34" charset="0"/>
              <a:cs typeface="Arial" panose="020B0604020202020204" pitchFamily="34" charset="0"/>
            </a:rPr>
            <a:t>(min)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0.00471</cdr:x>
      <cdr:y>0.01764</cdr:y>
    </cdr:from>
    <cdr:to>
      <cdr:x>0.03765</cdr:x>
      <cdr:y>0.9966</cdr:y>
    </cdr:to>
    <cdr:sp macro="" textlink="">
      <cdr:nvSpPr>
        <cdr:cNvPr id="2" name="CaixaDeTexto 1"/>
        <cdr:cNvSpPr txBox="1"/>
      </cdr:nvSpPr>
      <cdr:spPr>
        <a:xfrm xmlns:a="http://schemas.openxmlformats.org/drawingml/2006/main" rot="16200000">
          <a:off x="-357184" y="414337"/>
          <a:ext cx="1057271" cy="2667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pt-BR" sz="800">
              <a:effectLst/>
              <a:latin typeface="Arial" panose="020B0604020202020204" pitchFamily="34" charset="0"/>
              <a:cs typeface="Arial" panose="020B0604020202020204" pitchFamily="34" charset="0"/>
            </a:rPr>
            <a:t>Disponibilidade</a:t>
          </a:r>
          <a:r>
            <a:rPr lang="pt-BR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pt-BR" sz="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0.0344</cdr:x>
      <cdr:y>0</cdr:y>
    </cdr:from>
    <cdr:to>
      <cdr:x>0.08486</cdr:x>
      <cdr:y>0.14111</cdr:y>
    </cdr:to>
    <cdr:sp macro="" textlink="">
      <cdr:nvSpPr>
        <cdr:cNvPr id="3" name="CaixaDeTexto 2"/>
        <cdr:cNvSpPr txBox="1"/>
      </cdr:nvSpPr>
      <cdr:spPr>
        <a:xfrm xmlns:a="http://schemas.openxmlformats.org/drawingml/2006/main">
          <a:off x="285750" y="0"/>
          <a:ext cx="419101" cy="152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pt-BR" sz="700">
              <a:latin typeface="Arial" panose="020B0604020202020204" pitchFamily="34" charset="0"/>
              <a:cs typeface="Arial" panose="020B0604020202020204" pitchFamily="34" charset="0"/>
            </a:rPr>
            <a:t>(%)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0.00647</cdr:x>
      <cdr:y>0.02646</cdr:y>
    </cdr:from>
    <cdr:to>
      <cdr:x>0.03176</cdr:x>
      <cdr:y>1</cdr:y>
    </cdr:to>
    <cdr:sp macro="" textlink="">
      <cdr:nvSpPr>
        <cdr:cNvPr id="2" name="CaixaDeTexto 1"/>
        <cdr:cNvSpPr txBox="1"/>
      </cdr:nvSpPr>
      <cdr:spPr>
        <a:xfrm xmlns:a="http://schemas.openxmlformats.org/drawingml/2006/main" rot="16200000">
          <a:off x="-370929" y="451893"/>
          <a:ext cx="1051425" cy="2047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r>
            <a:rPr lang="pt-BR" sz="800">
              <a:effectLst/>
              <a:latin typeface="+mn-lt"/>
              <a:ea typeface="+mn-ea"/>
              <a:cs typeface="+mn-cs"/>
            </a:rPr>
            <a:t>Tempo médio (min)</a:t>
          </a:r>
          <a:endParaRPr lang="pt-BR" sz="800">
            <a:effectLst/>
          </a:endParaRPr>
        </a:p>
      </cdr:txBody>
    </cdr:sp>
  </cdr:relSizeAnchor>
  <cdr:relSizeAnchor xmlns:cdr="http://schemas.openxmlformats.org/drawingml/2006/chartDrawing">
    <cdr:from>
      <cdr:x>0.04128</cdr:x>
      <cdr:y>0</cdr:y>
    </cdr:from>
    <cdr:to>
      <cdr:x>0.07712</cdr:x>
      <cdr:y>0.22931</cdr:y>
    </cdr:to>
    <cdr:sp macro="" textlink="">
      <cdr:nvSpPr>
        <cdr:cNvPr id="3" name="CaixaDeTexto 2"/>
        <cdr:cNvSpPr txBox="1"/>
      </cdr:nvSpPr>
      <cdr:spPr>
        <a:xfrm xmlns:a="http://schemas.openxmlformats.org/drawingml/2006/main">
          <a:off x="342900" y="0"/>
          <a:ext cx="297643" cy="2476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pt-BR" sz="700">
              <a:latin typeface="Arial" panose="020B0604020202020204" pitchFamily="34" charset="0"/>
              <a:cs typeface="Arial" panose="020B0604020202020204" pitchFamily="34" charset="0"/>
            </a:rPr>
            <a:t>(min)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0.00353</cdr:x>
      <cdr:y>0.01764</cdr:y>
    </cdr:from>
    <cdr:to>
      <cdr:x>0.03412</cdr:x>
      <cdr:y>0.9925</cdr:y>
    </cdr:to>
    <cdr:sp macro="" textlink="">
      <cdr:nvSpPr>
        <cdr:cNvPr id="2" name="CaixaDeTexto 1"/>
        <cdr:cNvSpPr txBox="1"/>
      </cdr:nvSpPr>
      <cdr:spPr>
        <a:xfrm xmlns:a="http://schemas.openxmlformats.org/drawingml/2006/main" rot="16200000">
          <a:off x="-374023" y="421653"/>
          <a:ext cx="10528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pt-BR" sz="800">
              <a:effectLst/>
              <a:latin typeface="+mn-lt"/>
              <a:ea typeface="+mn-ea"/>
              <a:cs typeface="+mn-cs"/>
            </a:rPr>
            <a:t>Frequência</a:t>
          </a:r>
          <a:r>
            <a:rPr lang="pt-BR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pt-BR" sz="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0.00471</cdr:x>
      <cdr:y>0.01764</cdr:y>
    </cdr:from>
    <cdr:to>
      <cdr:x>0.03765</cdr:x>
      <cdr:y>0.9966</cdr:y>
    </cdr:to>
    <cdr:sp macro="" textlink="">
      <cdr:nvSpPr>
        <cdr:cNvPr id="2" name="CaixaDeTexto 1"/>
        <cdr:cNvSpPr txBox="1"/>
      </cdr:nvSpPr>
      <cdr:spPr>
        <a:xfrm xmlns:a="http://schemas.openxmlformats.org/drawingml/2006/main" rot="16200000">
          <a:off x="-357184" y="414337"/>
          <a:ext cx="1057271" cy="2667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pt-BR" sz="800">
              <a:effectLst/>
              <a:latin typeface="+mn-lt"/>
              <a:ea typeface="+mn-ea"/>
              <a:cs typeface="+mn-cs"/>
            </a:rPr>
            <a:t>Disponibilidade</a:t>
          </a:r>
          <a:r>
            <a:rPr lang="pt-BR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pt-BR" sz="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0.03894</cdr:x>
      <cdr:y>0</cdr:y>
    </cdr:from>
    <cdr:to>
      <cdr:x>0.08588</cdr:x>
      <cdr:y>0.12309</cdr:y>
    </cdr:to>
    <cdr:sp macro="" textlink="">
      <cdr:nvSpPr>
        <cdr:cNvPr id="3" name="CaixaDeTexto 2"/>
        <cdr:cNvSpPr txBox="1"/>
      </cdr:nvSpPr>
      <cdr:spPr>
        <a:xfrm xmlns:a="http://schemas.openxmlformats.org/drawingml/2006/main">
          <a:off x="323434" y="0"/>
          <a:ext cx="389867" cy="1329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pt-BR" sz="700">
              <a:latin typeface="Arial" panose="020B0604020202020204" pitchFamily="34" charset="0"/>
              <a:cs typeface="Arial" panose="020B0604020202020204" pitchFamily="34" charset="0"/>
            </a:rPr>
            <a:t>(%)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0.00647</cdr:x>
      <cdr:y>0.02646</cdr:y>
    </cdr:from>
    <cdr:to>
      <cdr:x>0.03176</cdr:x>
      <cdr:y>1</cdr:y>
    </cdr:to>
    <cdr:sp macro="" textlink="">
      <cdr:nvSpPr>
        <cdr:cNvPr id="2" name="CaixaDeTexto 1"/>
        <cdr:cNvSpPr txBox="1"/>
      </cdr:nvSpPr>
      <cdr:spPr>
        <a:xfrm xmlns:a="http://schemas.openxmlformats.org/drawingml/2006/main" rot="16200000">
          <a:off x="-370929" y="451893"/>
          <a:ext cx="1051425" cy="2047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r>
            <a:rPr lang="pt-BR" sz="800">
              <a:effectLst/>
              <a:latin typeface="+mn-lt"/>
              <a:ea typeface="+mn-ea"/>
              <a:cs typeface="+mn-cs"/>
            </a:rPr>
            <a:t>Tempo médio (min)</a:t>
          </a:r>
          <a:endParaRPr lang="pt-BR" sz="800">
            <a:effectLst/>
          </a:endParaRPr>
        </a:p>
      </cdr:txBody>
    </cdr:sp>
  </cdr:relSizeAnchor>
  <cdr:relSizeAnchor xmlns:cdr="http://schemas.openxmlformats.org/drawingml/2006/chartDrawing">
    <cdr:from>
      <cdr:x>0.04128</cdr:x>
      <cdr:y>0</cdr:y>
    </cdr:from>
    <cdr:to>
      <cdr:x>0.07712</cdr:x>
      <cdr:y>0.22931</cdr:y>
    </cdr:to>
    <cdr:sp macro="" textlink="">
      <cdr:nvSpPr>
        <cdr:cNvPr id="3" name="CaixaDeTexto 2"/>
        <cdr:cNvSpPr txBox="1"/>
      </cdr:nvSpPr>
      <cdr:spPr>
        <a:xfrm xmlns:a="http://schemas.openxmlformats.org/drawingml/2006/main">
          <a:off x="342899" y="0"/>
          <a:ext cx="297643" cy="2476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pt-BR" sz="700">
              <a:latin typeface="Arial" panose="020B0604020202020204" pitchFamily="34" charset="0"/>
              <a:cs typeface="Arial" panose="020B0604020202020204" pitchFamily="34" charset="0"/>
            </a:rPr>
            <a:t>(min)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0.00353</cdr:x>
      <cdr:y>0.01764</cdr:y>
    </cdr:from>
    <cdr:to>
      <cdr:x>0.03412</cdr:x>
      <cdr:y>0.9925</cdr:y>
    </cdr:to>
    <cdr:sp macro="" textlink="">
      <cdr:nvSpPr>
        <cdr:cNvPr id="2" name="CaixaDeTexto 1"/>
        <cdr:cNvSpPr txBox="1"/>
      </cdr:nvSpPr>
      <cdr:spPr>
        <a:xfrm xmlns:a="http://schemas.openxmlformats.org/drawingml/2006/main" rot="16200000">
          <a:off x="-374023" y="421653"/>
          <a:ext cx="10528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pt-BR" sz="800">
              <a:effectLst/>
              <a:latin typeface="+mn-lt"/>
              <a:ea typeface="+mn-ea"/>
              <a:cs typeface="+mn-cs"/>
            </a:rPr>
            <a:t>Frequência</a:t>
          </a:r>
          <a:r>
            <a:rPr lang="pt-BR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pt-BR" sz="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0.00471</cdr:x>
      <cdr:y>0.01764</cdr:y>
    </cdr:from>
    <cdr:to>
      <cdr:x>0.03765</cdr:x>
      <cdr:y>0.9966</cdr:y>
    </cdr:to>
    <cdr:sp macro="" textlink="">
      <cdr:nvSpPr>
        <cdr:cNvPr id="2" name="CaixaDeTexto 1"/>
        <cdr:cNvSpPr txBox="1"/>
      </cdr:nvSpPr>
      <cdr:spPr>
        <a:xfrm xmlns:a="http://schemas.openxmlformats.org/drawingml/2006/main" rot="16200000">
          <a:off x="-357184" y="414337"/>
          <a:ext cx="1057271" cy="2667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pt-BR" sz="800">
              <a:effectLst/>
              <a:latin typeface="+mn-lt"/>
              <a:ea typeface="+mn-ea"/>
              <a:cs typeface="+mn-cs"/>
            </a:rPr>
            <a:t>Disponibilidade</a:t>
          </a:r>
          <a:r>
            <a:rPr lang="pt-BR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pt-BR" sz="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0.04238</cdr:x>
      <cdr:y>0</cdr:y>
    </cdr:from>
    <cdr:to>
      <cdr:x>0.08588</cdr:x>
      <cdr:y>0.16719</cdr:y>
    </cdr:to>
    <cdr:sp macro="" textlink="">
      <cdr:nvSpPr>
        <cdr:cNvPr id="3" name="CaixaDeTexto 2"/>
        <cdr:cNvSpPr txBox="1"/>
      </cdr:nvSpPr>
      <cdr:spPr>
        <a:xfrm xmlns:a="http://schemas.openxmlformats.org/drawingml/2006/main">
          <a:off x="352010" y="0"/>
          <a:ext cx="361292" cy="1805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pt-BR" sz="700">
              <a:latin typeface="Arial" panose="020B0604020202020204" pitchFamily="34" charset="0"/>
              <a:cs typeface="Arial" panose="020B0604020202020204" pitchFamily="34" charset="0"/>
            </a:rPr>
            <a:t>(%)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0.00647</cdr:x>
      <cdr:y>0.02646</cdr:y>
    </cdr:from>
    <cdr:to>
      <cdr:x>0.03176</cdr:x>
      <cdr:y>1</cdr:y>
    </cdr:to>
    <cdr:sp macro="" textlink="">
      <cdr:nvSpPr>
        <cdr:cNvPr id="2" name="CaixaDeTexto 1"/>
        <cdr:cNvSpPr txBox="1"/>
      </cdr:nvSpPr>
      <cdr:spPr>
        <a:xfrm xmlns:a="http://schemas.openxmlformats.org/drawingml/2006/main" rot="16200000">
          <a:off x="-370929" y="451893"/>
          <a:ext cx="1051425" cy="2047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r>
            <a:rPr lang="pt-BR" sz="800">
              <a:effectLst/>
              <a:latin typeface="+mn-lt"/>
              <a:ea typeface="+mn-ea"/>
              <a:cs typeface="+mn-cs"/>
            </a:rPr>
            <a:t>Tempo médio (min)</a:t>
          </a:r>
          <a:endParaRPr lang="pt-BR" sz="800">
            <a:effectLst/>
          </a:endParaRPr>
        </a:p>
      </cdr:txBody>
    </cdr:sp>
  </cdr:relSizeAnchor>
  <cdr:relSizeAnchor xmlns:cdr="http://schemas.openxmlformats.org/drawingml/2006/chartDrawing">
    <cdr:from>
      <cdr:x>0.04128</cdr:x>
      <cdr:y>0</cdr:y>
    </cdr:from>
    <cdr:to>
      <cdr:x>0.07712</cdr:x>
      <cdr:y>0.22931</cdr:y>
    </cdr:to>
    <cdr:sp macro="" textlink="">
      <cdr:nvSpPr>
        <cdr:cNvPr id="3" name="CaixaDeTexto 2"/>
        <cdr:cNvSpPr txBox="1"/>
      </cdr:nvSpPr>
      <cdr:spPr>
        <a:xfrm xmlns:a="http://schemas.openxmlformats.org/drawingml/2006/main">
          <a:off x="342899" y="0"/>
          <a:ext cx="297643" cy="2476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pt-BR" sz="700">
              <a:latin typeface="Arial" panose="020B0604020202020204" pitchFamily="34" charset="0"/>
              <a:cs typeface="Arial" panose="020B0604020202020204" pitchFamily="34" charset="0"/>
            </a:rPr>
            <a:t>(min)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0.00353</cdr:x>
      <cdr:y>0.01764</cdr:y>
    </cdr:from>
    <cdr:to>
      <cdr:x>0.03412</cdr:x>
      <cdr:y>0.9925</cdr:y>
    </cdr:to>
    <cdr:sp macro="" textlink="">
      <cdr:nvSpPr>
        <cdr:cNvPr id="2" name="CaixaDeTexto 1"/>
        <cdr:cNvSpPr txBox="1"/>
      </cdr:nvSpPr>
      <cdr:spPr>
        <a:xfrm xmlns:a="http://schemas.openxmlformats.org/drawingml/2006/main" rot="16200000">
          <a:off x="-374023" y="421653"/>
          <a:ext cx="10528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pt-BR" sz="800">
              <a:effectLst/>
              <a:latin typeface="+mn-lt"/>
              <a:ea typeface="+mn-ea"/>
              <a:cs typeface="+mn-cs"/>
            </a:rPr>
            <a:t>Frequência</a:t>
          </a:r>
          <a:r>
            <a:rPr lang="pt-BR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pt-BR" sz="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0.00471</cdr:x>
      <cdr:y>0.01764</cdr:y>
    </cdr:from>
    <cdr:to>
      <cdr:x>0.03765</cdr:x>
      <cdr:y>0.9966</cdr:y>
    </cdr:to>
    <cdr:sp macro="" textlink="">
      <cdr:nvSpPr>
        <cdr:cNvPr id="2" name="CaixaDeTexto 1"/>
        <cdr:cNvSpPr txBox="1"/>
      </cdr:nvSpPr>
      <cdr:spPr>
        <a:xfrm xmlns:a="http://schemas.openxmlformats.org/drawingml/2006/main" rot="16200000">
          <a:off x="-357184" y="414337"/>
          <a:ext cx="1057271" cy="2667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pt-BR" sz="800">
              <a:effectLst/>
              <a:latin typeface="+mn-lt"/>
              <a:ea typeface="+mn-ea"/>
              <a:cs typeface="+mn-cs"/>
            </a:rPr>
            <a:t>Disponibilidade</a:t>
          </a:r>
          <a:r>
            <a:rPr lang="pt-BR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pt-BR" sz="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0.04238</cdr:x>
      <cdr:y>0</cdr:y>
    </cdr:from>
    <cdr:to>
      <cdr:x>0.08588</cdr:x>
      <cdr:y>0.16719</cdr:y>
    </cdr:to>
    <cdr:sp macro="" textlink="">
      <cdr:nvSpPr>
        <cdr:cNvPr id="3" name="CaixaDeTexto 2"/>
        <cdr:cNvSpPr txBox="1"/>
      </cdr:nvSpPr>
      <cdr:spPr>
        <a:xfrm xmlns:a="http://schemas.openxmlformats.org/drawingml/2006/main">
          <a:off x="352010" y="0"/>
          <a:ext cx="361292" cy="1805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pt-BR" sz="700">
              <a:latin typeface="Arial" panose="020B0604020202020204" pitchFamily="34" charset="0"/>
              <a:cs typeface="Arial" panose="020B0604020202020204" pitchFamily="34" charset="0"/>
            </a:rPr>
            <a:t>(%)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0.017</cdr:x>
      <cdr:y>0</cdr:y>
    </cdr:from>
    <cdr:to>
      <cdr:x>1</cdr:x>
      <cdr:y>0.15679</cdr:y>
    </cdr:to>
    <cdr:sp macro="" textlink="">
      <cdr:nvSpPr>
        <cdr:cNvPr id="2" name="CaixaDeTexto 59">
          <a:extLst xmlns:a="http://schemas.openxmlformats.org/drawingml/2006/main">
            <a:ext uri="{FF2B5EF4-FFF2-40B4-BE49-F238E27FC236}">
              <a16:creationId xmlns:a16="http://schemas.microsoft.com/office/drawing/2014/main" id="{BC3A940A-3087-48C4-AB6E-7631185FEDB2}"/>
            </a:ext>
          </a:extLst>
        </cdr:cNvPr>
        <cdr:cNvSpPr txBox="1"/>
      </cdr:nvSpPr>
      <cdr:spPr>
        <a:xfrm xmlns:a="http://schemas.openxmlformats.org/drawingml/2006/main">
          <a:off x="38497" y="0"/>
          <a:ext cx="2226252" cy="254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Frequência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80</xdr:row>
      <xdr:rowOff>142875</xdr:rowOff>
    </xdr:from>
    <xdr:to>
      <xdr:col>7</xdr:col>
      <xdr:colOff>371475</xdr:colOff>
      <xdr:row>97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7DAC7E-272B-42CA-B8C4-33D93F5299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428625</xdr:colOff>
      <xdr:row>80</xdr:row>
      <xdr:rowOff>142875</xdr:rowOff>
    </xdr:from>
    <xdr:to>
      <xdr:col>14</xdr:col>
      <xdr:colOff>381000</xdr:colOff>
      <xdr:row>98</xdr:row>
      <xdr:rowOff>19050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93B56E36-A0D7-4C73-85A1-D3F5CC269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19</xdr:col>
      <xdr:colOff>345563</xdr:colOff>
      <xdr:row>21</xdr:row>
      <xdr:rowOff>99392</xdr:rowOff>
    </xdr:from>
    <xdr:ext cx="4120419" cy="3836018"/>
    <xdr:pic>
      <xdr:nvPicPr>
        <xdr:cNvPr id="4" name="Imagem 3">
          <a:extLst>
            <a:ext uri="{FF2B5EF4-FFF2-40B4-BE49-F238E27FC236}">
              <a16:creationId xmlns:a16="http://schemas.microsoft.com/office/drawing/2014/main" id="{D0BF1E10-3AAC-40CD-9688-68C9C3D9F0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8664" t="23058" r="43417" b="13032"/>
        <a:stretch/>
      </xdr:blipFill>
      <xdr:spPr>
        <a:xfrm>
          <a:off x="11927963" y="3499817"/>
          <a:ext cx="4120419" cy="383601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POASR001\EngProc\Users\marcio.leandro\AppData\Local\Microsoft\Windows\Temporary%20Internet%20Files\Content.Outlook\RQ0B8WNY\Cap_Tulip(Stratplan17)%20(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DOS\IT\It-05\05001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Mix"/>
      <sheetName val="Demand"/>
      <sheetName val="FTF _Rev."/>
      <sheetName val="Cap_Cell_A"/>
      <sheetName val="Cap_Cell_B"/>
      <sheetName val="Cap_Cell_C"/>
      <sheetName val="Cap_Cell_D"/>
      <sheetName val="Cap_Cell_E"/>
      <sheetName val="Cap_Cell_F"/>
      <sheetName val="Layout"/>
    </sheetNames>
    <sheetDataSet>
      <sheetData sheetId="0" refreshError="1"/>
      <sheetData sheetId="1" refreshError="1">
        <row r="3">
          <cell r="B3" t="str">
            <v>Item</v>
          </cell>
          <cell r="C3" t="str">
            <v>Cell A</v>
          </cell>
          <cell r="D3" t="str">
            <v>Cell B</v>
          </cell>
          <cell r="E3" t="str">
            <v>Cell C</v>
          </cell>
          <cell r="F3" t="str">
            <v>Cell D</v>
          </cell>
          <cell r="G3" t="str">
            <v>Cell E</v>
          </cell>
          <cell r="H3" t="str">
            <v>Cell F</v>
          </cell>
        </row>
        <row r="4">
          <cell r="B4">
            <v>1</v>
          </cell>
          <cell r="C4" t="str">
            <v>10174677</v>
          </cell>
          <cell r="D4" t="str">
            <v>10184660</v>
          </cell>
          <cell r="E4" t="str">
            <v>10175932</v>
          </cell>
          <cell r="G4" t="str">
            <v>10268078</v>
          </cell>
          <cell r="H4" t="str">
            <v>10231207</v>
          </cell>
        </row>
        <row r="5">
          <cell r="B5">
            <v>2</v>
          </cell>
          <cell r="C5" t="str">
            <v>10217866</v>
          </cell>
          <cell r="D5" t="str">
            <v>10202915</v>
          </cell>
          <cell r="E5" t="str">
            <v>10183502</v>
          </cell>
          <cell r="F5" t="str">
            <v>10223148</v>
          </cell>
          <cell r="G5" t="str">
            <v>10283069</v>
          </cell>
          <cell r="H5" t="str">
            <v>10358406</v>
          </cell>
        </row>
        <row r="6">
          <cell r="B6">
            <v>3</v>
          </cell>
          <cell r="C6" t="str">
            <v>10218773</v>
          </cell>
          <cell r="D6" t="str">
            <v>10206508</v>
          </cell>
          <cell r="E6" t="str">
            <v>10183761</v>
          </cell>
          <cell r="F6" t="str">
            <v>10223171</v>
          </cell>
          <cell r="G6" t="str">
            <v>10286863</v>
          </cell>
          <cell r="H6" t="str">
            <v>10358412</v>
          </cell>
        </row>
        <row r="7">
          <cell r="B7">
            <v>4</v>
          </cell>
          <cell r="C7" t="str">
            <v>10218870</v>
          </cell>
          <cell r="D7" t="str">
            <v>10218774</v>
          </cell>
          <cell r="E7" t="str">
            <v>10206509</v>
          </cell>
          <cell r="F7" t="str">
            <v>10223171-2</v>
          </cell>
        </row>
        <row r="8">
          <cell r="B8">
            <v>5</v>
          </cell>
          <cell r="C8" t="str">
            <v>10218945</v>
          </cell>
          <cell r="E8" t="str">
            <v>10357295</v>
          </cell>
          <cell r="F8" t="str">
            <v>10231547</v>
          </cell>
          <cell r="G8" t="str">
            <v>10331179</v>
          </cell>
        </row>
        <row r="9">
          <cell r="B9">
            <v>6</v>
          </cell>
          <cell r="C9" t="str">
            <v>10218998</v>
          </cell>
          <cell r="D9" t="str">
            <v>10218960</v>
          </cell>
          <cell r="E9" t="str">
            <v>10217953</v>
          </cell>
          <cell r="F9" t="str">
            <v>10357297</v>
          </cell>
          <cell r="G9" t="str">
            <v>20006482</v>
          </cell>
          <cell r="H9" t="str">
            <v>10264195</v>
          </cell>
        </row>
        <row r="10">
          <cell r="B10">
            <v>7</v>
          </cell>
          <cell r="C10" t="str">
            <v>10226912</v>
          </cell>
          <cell r="D10" t="str">
            <v>10218961</v>
          </cell>
          <cell r="E10" t="str">
            <v>10230128</v>
          </cell>
          <cell r="F10" t="str">
            <v>10265656</v>
          </cell>
          <cell r="G10" t="str">
            <v>20006499</v>
          </cell>
        </row>
        <row r="11">
          <cell r="B11">
            <v>8</v>
          </cell>
          <cell r="C11" t="str">
            <v>10231193</v>
          </cell>
          <cell r="D11" t="str">
            <v>10231192</v>
          </cell>
          <cell r="F11" t="str">
            <v>10280074</v>
          </cell>
          <cell r="G11" t="str">
            <v>20006502</v>
          </cell>
          <cell r="H11" t="str">
            <v>10218871</v>
          </cell>
        </row>
        <row r="12">
          <cell r="B12">
            <v>9</v>
          </cell>
          <cell r="C12" t="str">
            <v>10234542</v>
          </cell>
          <cell r="D12" t="str">
            <v>10244696</v>
          </cell>
          <cell r="E12" t="str">
            <v>10207390</v>
          </cell>
        </row>
        <row r="13">
          <cell r="B13">
            <v>10</v>
          </cell>
          <cell r="C13" t="str">
            <v>10234548</v>
          </cell>
          <cell r="H13" t="str">
            <v>10322932</v>
          </cell>
        </row>
        <row r="14">
          <cell r="B14">
            <v>11</v>
          </cell>
          <cell r="C14" t="str">
            <v>10235014</v>
          </cell>
          <cell r="D14" t="str">
            <v>10264192</v>
          </cell>
          <cell r="E14" t="str">
            <v>10235084</v>
          </cell>
          <cell r="H14" t="str">
            <v>10328505</v>
          </cell>
        </row>
        <row r="15">
          <cell r="B15">
            <v>12</v>
          </cell>
          <cell r="C15" t="str">
            <v>10239335</v>
          </cell>
          <cell r="D15" t="str">
            <v>10271408</v>
          </cell>
          <cell r="E15" t="str">
            <v>10239101</v>
          </cell>
          <cell r="F15" t="str">
            <v>10319543</v>
          </cell>
        </row>
        <row r="16">
          <cell r="B16">
            <v>13</v>
          </cell>
          <cell r="C16" t="str">
            <v>10263754</v>
          </cell>
          <cell r="D16" t="str">
            <v>10271409</v>
          </cell>
          <cell r="F16" t="str">
            <v>10328555</v>
          </cell>
          <cell r="H16" t="str">
            <v>10322921</v>
          </cell>
        </row>
        <row r="17">
          <cell r="B17">
            <v>14</v>
          </cell>
          <cell r="C17" t="str">
            <v>10264194</v>
          </cell>
          <cell r="D17" t="str">
            <v>2-17-1041</v>
          </cell>
          <cell r="E17" t="str">
            <v>10239719</v>
          </cell>
        </row>
        <row r="18">
          <cell r="B18">
            <v>15</v>
          </cell>
          <cell r="C18" t="str">
            <v>10264197</v>
          </cell>
          <cell r="D18" t="str">
            <v>2-17-1091</v>
          </cell>
          <cell r="E18" t="str">
            <v>10244688</v>
          </cell>
          <cell r="F18" t="str">
            <v>10343206</v>
          </cell>
        </row>
        <row r="19">
          <cell r="B19">
            <v>16</v>
          </cell>
          <cell r="C19" t="str">
            <v>10269995</v>
          </cell>
          <cell r="D19" t="str">
            <v>2-17-1101</v>
          </cell>
          <cell r="E19" t="str">
            <v>10244689</v>
          </cell>
          <cell r="H19" t="str">
            <v>10327632</v>
          </cell>
        </row>
        <row r="20">
          <cell r="B20">
            <v>17</v>
          </cell>
          <cell r="C20" t="str">
            <v>10271760</v>
          </cell>
          <cell r="D20" t="str">
            <v>2-17-1271</v>
          </cell>
          <cell r="E20" t="str">
            <v>10244690</v>
          </cell>
          <cell r="H20" t="str">
            <v>10328504</v>
          </cell>
        </row>
        <row r="21">
          <cell r="B21">
            <v>18</v>
          </cell>
          <cell r="C21" t="str">
            <v>2-17-1201</v>
          </cell>
          <cell r="D21" t="str">
            <v>2-17-1311</v>
          </cell>
          <cell r="E21" t="str">
            <v>10248483</v>
          </cell>
        </row>
        <row r="22">
          <cell r="B22">
            <v>19</v>
          </cell>
          <cell r="C22" t="str">
            <v>2-17-1281</v>
          </cell>
          <cell r="D22" t="str">
            <v>2-17-1321</v>
          </cell>
          <cell r="E22" t="str">
            <v>2-17-1001</v>
          </cell>
        </row>
        <row r="23">
          <cell r="B23">
            <v>22</v>
          </cell>
          <cell r="C23" t="str">
            <v>2-17-551</v>
          </cell>
          <cell r="D23" t="str">
            <v>2-17-751</v>
          </cell>
          <cell r="E23" t="str">
            <v>2-17-541-2</v>
          </cell>
          <cell r="H23" t="str">
            <v>10238676</v>
          </cell>
        </row>
        <row r="24">
          <cell r="B24">
            <v>23</v>
          </cell>
          <cell r="C24" t="str">
            <v>2-17-761</v>
          </cell>
          <cell r="D24" t="str">
            <v>2-17-771</v>
          </cell>
          <cell r="E24" t="str">
            <v>10268764</v>
          </cell>
        </row>
        <row r="25">
          <cell r="B25">
            <v>24</v>
          </cell>
          <cell r="C25" t="str">
            <v>2-17-781</v>
          </cell>
          <cell r="D25" t="str">
            <v>2-17-791</v>
          </cell>
          <cell r="E25" t="str">
            <v>10342219</v>
          </cell>
          <cell r="H25" t="str">
            <v>10343204</v>
          </cell>
        </row>
        <row r="26">
          <cell r="B26">
            <v>25</v>
          </cell>
          <cell r="C26" t="str">
            <v>2-17-861</v>
          </cell>
          <cell r="D26" t="str">
            <v>2-17-851</v>
          </cell>
          <cell r="E26" t="str">
            <v>10343085</v>
          </cell>
        </row>
        <row r="27">
          <cell r="B27">
            <v>26</v>
          </cell>
          <cell r="C27" t="str">
            <v>2-17-861-1</v>
          </cell>
          <cell r="D27" t="str">
            <v>2-17-921</v>
          </cell>
          <cell r="E27" t="str">
            <v>10322688</v>
          </cell>
          <cell r="H27" t="str">
            <v>10324849</v>
          </cell>
        </row>
        <row r="28">
          <cell r="B28">
            <v>27</v>
          </cell>
          <cell r="C28" t="str">
            <v>2-17-891</v>
          </cell>
          <cell r="D28" t="str">
            <v>2-17-931</v>
          </cell>
          <cell r="E28" t="str">
            <v>20003360</v>
          </cell>
          <cell r="H28" t="str">
            <v>10324858</v>
          </cell>
        </row>
        <row r="29">
          <cell r="B29">
            <v>28</v>
          </cell>
          <cell r="C29" t="str">
            <v>2-17-891-2</v>
          </cell>
          <cell r="D29" t="str">
            <v>10263754</v>
          </cell>
          <cell r="E29" t="str">
            <v>10366798</v>
          </cell>
        </row>
        <row r="30">
          <cell r="B30">
            <v>29</v>
          </cell>
          <cell r="C30" t="str">
            <v>10262492</v>
          </cell>
          <cell r="D30" t="str">
            <v>10332016</v>
          </cell>
          <cell r="E30" t="str">
            <v>10279594</v>
          </cell>
        </row>
        <row r="31">
          <cell r="B31">
            <v>30</v>
          </cell>
          <cell r="C31" t="str">
            <v>10222182</v>
          </cell>
          <cell r="D31" t="str">
            <v>10332017</v>
          </cell>
          <cell r="E31" t="str">
            <v>10279789</v>
          </cell>
        </row>
        <row r="32">
          <cell r="B32">
            <v>31</v>
          </cell>
          <cell r="C32" t="str">
            <v>10319831</v>
          </cell>
          <cell r="E32" t="str">
            <v>10231199</v>
          </cell>
        </row>
        <row r="33">
          <cell r="B33">
            <v>32</v>
          </cell>
          <cell r="C33" t="str">
            <v>10240090</v>
          </cell>
          <cell r="D33" t="str">
            <v>10263679</v>
          </cell>
          <cell r="E33" t="str">
            <v>10239333</v>
          </cell>
        </row>
        <row r="34">
          <cell r="B34">
            <v>33</v>
          </cell>
          <cell r="C34" t="str">
            <v>10243684</v>
          </cell>
          <cell r="E34" t="str">
            <v>10231204</v>
          </cell>
        </row>
        <row r="35">
          <cell r="B35">
            <v>34</v>
          </cell>
          <cell r="C35" t="str">
            <v>10320262</v>
          </cell>
        </row>
        <row r="36">
          <cell r="B36">
            <v>35</v>
          </cell>
          <cell r="C36" t="str">
            <v>10322682</v>
          </cell>
          <cell r="D36" t="str">
            <v>10314836</v>
          </cell>
          <cell r="E36" t="str">
            <v>10336815</v>
          </cell>
        </row>
        <row r="37">
          <cell r="B37">
            <v>36</v>
          </cell>
          <cell r="C37" t="str">
            <v>10328047</v>
          </cell>
          <cell r="D37" t="str">
            <v>10314899</v>
          </cell>
          <cell r="E37" t="str">
            <v>10336814</v>
          </cell>
        </row>
        <row r="38">
          <cell r="B38">
            <v>37</v>
          </cell>
          <cell r="C38" t="str">
            <v>10329987</v>
          </cell>
          <cell r="E38" t="str">
            <v>10324846</v>
          </cell>
        </row>
        <row r="39">
          <cell r="B39">
            <v>38</v>
          </cell>
          <cell r="C39" t="str">
            <v>10329988</v>
          </cell>
          <cell r="E39" t="str">
            <v>10324854</v>
          </cell>
        </row>
        <row r="40">
          <cell r="B40">
            <v>39</v>
          </cell>
          <cell r="C40" t="str">
            <v>10330192</v>
          </cell>
          <cell r="D40" t="str">
            <v>10333941</v>
          </cell>
          <cell r="E40" t="str">
            <v>10336686</v>
          </cell>
        </row>
        <row r="41">
          <cell r="B41">
            <v>40</v>
          </cell>
          <cell r="C41" t="str">
            <v>10338335</v>
          </cell>
          <cell r="D41" t="str">
            <v>10312850</v>
          </cell>
          <cell r="E41" t="str">
            <v>10365419</v>
          </cell>
        </row>
        <row r="42">
          <cell r="B42">
            <v>41</v>
          </cell>
          <cell r="C42" t="str">
            <v>10336687</v>
          </cell>
          <cell r="E42" t="str">
            <v>10329674</v>
          </cell>
        </row>
        <row r="43">
          <cell r="B43">
            <v>42</v>
          </cell>
          <cell r="C43" t="str">
            <v>10336688</v>
          </cell>
          <cell r="E43" t="str">
            <v>10257779</v>
          </cell>
        </row>
        <row r="44">
          <cell r="B44">
            <v>43</v>
          </cell>
          <cell r="C44" t="str">
            <v>10290021</v>
          </cell>
        </row>
        <row r="45">
          <cell r="B45">
            <v>44</v>
          </cell>
        </row>
        <row r="46">
          <cell r="B46">
            <v>45</v>
          </cell>
        </row>
        <row r="47">
          <cell r="B47">
            <v>46</v>
          </cell>
        </row>
        <row r="48">
          <cell r="B48">
            <v>47</v>
          </cell>
        </row>
        <row r="49">
          <cell r="B49">
            <v>48</v>
          </cell>
        </row>
        <row r="50">
          <cell r="B50">
            <v>49</v>
          </cell>
        </row>
        <row r="51">
          <cell r="B51">
            <v>50</v>
          </cell>
        </row>
      </sheetData>
      <sheetData sheetId="2" refreshError="1">
        <row r="10">
          <cell r="A10" t="str">
            <v>ITEM</v>
          </cell>
          <cell r="B10" t="str">
            <v>Type</v>
          </cell>
          <cell r="C10" t="str">
            <v>Size</v>
          </cell>
          <cell r="D10" t="str">
            <v>Feature</v>
          </cell>
          <cell r="E10" t="str">
            <v>Customer</v>
          </cell>
          <cell r="F10" t="str">
            <v>Program</v>
          </cell>
          <cell r="G10">
            <v>42736</v>
          </cell>
          <cell r="H10">
            <v>42767</v>
          </cell>
          <cell r="I10">
            <v>42795</v>
          </cell>
          <cell r="J10">
            <v>42826</v>
          </cell>
          <cell r="K10">
            <v>42856</v>
          </cell>
          <cell r="L10">
            <v>42887</v>
          </cell>
          <cell r="M10">
            <v>42917</v>
          </cell>
          <cell r="N10">
            <v>42948</v>
          </cell>
          <cell r="O10">
            <v>42979</v>
          </cell>
          <cell r="P10">
            <v>43009</v>
          </cell>
          <cell r="Q10">
            <v>43040</v>
          </cell>
          <cell r="R10">
            <v>43070</v>
          </cell>
          <cell r="S10">
            <v>2017</v>
          </cell>
          <cell r="T10">
            <v>2018</v>
          </cell>
          <cell r="U10">
            <v>2019</v>
          </cell>
          <cell r="V10">
            <v>2020</v>
          </cell>
          <cell r="W10">
            <v>2021</v>
          </cell>
        </row>
        <row r="11">
          <cell r="A11" t="str">
            <v>2-17-1001</v>
          </cell>
          <cell r="B11" t="str">
            <v>GI</v>
          </cell>
          <cell r="C11" t="str">
            <v>1700i</v>
          </cell>
          <cell r="D11" t="str">
            <v>Female</v>
          </cell>
          <cell r="E11" t="str">
            <v>Renault</v>
          </cell>
          <cell r="F11" t="str">
            <v>Clio/Logan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</row>
        <row r="12">
          <cell r="A12" t="str">
            <v>2-17-1041</v>
          </cell>
          <cell r="B12" t="str">
            <v>GI</v>
          </cell>
          <cell r="C12" t="str">
            <v>2000i</v>
          </cell>
          <cell r="D12" t="str">
            <v>Short</v>
          </cell>
          <cell r="E12" t="str">
            <v>Honda</v>
          </cell>
          <cell r="F12" t="str">
            <v>Fit/Civic</v>
          </cell>
          <cell r="G12">
            <v>22</v>
          </cell>
          <cell r="H12">
            <v>21</v>
          </cell>
          <cell r="I12">
            <v>22</v>
          </cell>
          <cell r="J12">
            <v>22</v>
          </cell>
          <cell r="K12">
            <v>23</v>
          </cell>
          <cell r="L12">
            <v>22</v>
          </cell>
          <cell r="M12">
            <v>23</v>
          </cell>
          <cell r="N12">
            <v>23</v>
          </cell>
          <cell r="O12">
            <v>22</v>
          </cell>
          <cell r="P12">
            <v>24</v>
          </cell>
          <cell r="Q12">
            <v>22</v>
          </cell>
          <cell r="R12">
            <v>24</v>
          </cell>
          <cell r="S12">
            <v>270</v>
          </cell>
          <cell r="T12">
            <v>271</v>
          </cell>
          <cell r="U12">
            <v>271</v>
          </cell>
          <cell r="V12">
            <v>271</v>
          </cell>
          <cell r="W12">
            <v>0</v>
          </cell>
        </row>
        <row r="13">
          <cell r="A13" t="str">
            <v>2-17-1091</v>
          </cell>
          <cell r="B13" t="str">
            <v>GI</v>
          </cell>
          <cell r="C13" t="str">
            <v>2000i</v>
          </cell>
          <cell r="D13" t="str">
            <v>Short</v>
          </cell>
          <cell r="E13" t="str">
            <v>PSA</v>
          </cell>
          <cell r="F13" t="str">
            <v>Citroen [A8]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</row>
        <row r="14">
          <cell r="A14" t="str">
            <v>2-17-1101</v>
          </cell>
          <cell r="B14" t="str">
            <v>GI</v>
          </cell>
          <cell r="C14" t="str">
            <v>2000i</v>
          </cell>
          <cell r="D14" t="str">
            <v>Short</v>
          </cell>
          <cell r="E14" t="str">
            <v>PSA</v>
          </cell>
          <cell r="F14" t="str">
            <v>Citroen [A8]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</row>
        <row r="15">
          <cell r="A15" t="str">
            <v>2-17-1201</v>
          </cell>
          <cell r="B15" t="str">
            <v>GI</v>
          </cell>
          <cell r="C15" t="str">
            <v>1700i</v>
          </cell>
          <cell r="D15" t="str">
            <v>Long Bar</v>
          </cell>
          <cell r="E15" t="str">
            <v>Ford</v>
          </cell>
          <cell r="F15" t="str">
            <v>[B2xx]</v>
          </cell>
          <cell r="G15">
            <v>9</v>
          </cell>
          <cell r="H15">
            <v>9</v>
          </cell>
          <cell r="I15">
            <v>9</v>
          </cell>
          <cell r="J15">
            <v>9</v>
          </cell>
          <cell r="K15">
            <v>10</v>
          </cell>
          <cell r="L15">
            <v>9</v>
          </cell>
          <cell r="M15">
            <v>10</v>
          </cell>
          <cell r="N15">
            <v>10</v>
          </cell>
          <cell r="O15">
            <v>9</v>
          </cell>
          <cell r="P15">
            <v>10</v>
          </cell>
          <cell r="Q15">
            <v>9</v>
          </cell>
          <cell r="R15">
            <v>10</v>
          </cell>
          <cell r="S15">
            <v>113</v>
          </cell>
          <cell r="T15">
            <v>113</v>
          </cell>
          <cell r="U15">
            <v>113</v>
          </cell>
          <cell r="V15">
            <v>113</v>
          </cell>
          <cell r="W15">
            <v>0</v>
          </cell>
        </row>
        <row r="16">
          <cell r="A16" t="str">
            <v>2-17-1271</v>
          </cell>
          <cell r="B16" t="str">
            <v>GI</v>
          </cell>
          <cell r="C16" t="str">
            <v>2300i</v>
          </cell>
          <cell r="D16" t="str">
            <v>Short</v>
          </cell>
          <cell r="E16" t="str">
            <v>Ford</v>
          </cell>
          <cell r="F16" t="str">
            <v>Ecosport 4x2 2.0 AT LH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</row>
        <row r="17">
          <cell r="A17" t="str">
            <v>2-17-1281</v>
          </cell>
          <cell r="B17" t="str">
            <v>GI</v>
          </cell>
          <cell r="C17" t="str">
            <v>2300i</v>
          </cell>
          <cell r="D17" t="str">
            <v>Long Tubular</v>
          </cell>
          <cell r="E17" t="str">
            <v>Ford</v>
          </cell>
          <cell r="F17" t="str">
            <v>Ecosport 4x2 2.0 AT RH</v>
          </cell>
          <cell r="G17">
            <v>18</v>
          </cell>
          <cell r="H17">
            <v>17</v>
          </cell>
          <cell r="I17">
            <v>18</v>
          </cell>
          <cell r="J17">
            <v>18</v>
          </cell>
          <cell r="K17">
            <v>19</v>
          </cell>
          <cell r="L17">
            <v>19</v>
          </cell>
          <cell r="M17">
            <v>19</v>
          </cell>
          <cell r="N17">
            <v>19</v>
          </cell>
          <cell r="O17">
            <v>19</v>
          </cell>
          <cell r="P17">
            <v>19</v>
          </cell>
          <cell r="Q17">
            <v>19</v>
          </cell>
          <cell r="R17">
            <v>19</v>
          </cell>
          <cell r="S17">
            <v>223</v>
          </cell>
          <cell r="T17">
            <v>222</v>
          </cell>
          <cell r="U17">
            <v>222</v>
          </cell>
          <cell r="V17">
            <v>222</v>
          </cell>
          <cell r="W17">
            <v>0</v>
          </cell>
        </row>
        <row r="18">
          <cell r="A18" t="str">
            <v>2-17-1301X</v>
          </cell>
          <cell r="B18" t="str">
            <v>GI</v>
          </cell>
          <cell r="C18" t="str">
            <v>1700i</v>
          </cell>
          <cell r="D18" t="str">
            <v>Short</v>
          </cell>
          <cell r="E18" t="str">
            <v>Ford</v>
          </cell>
          <cell r="F18" t="str">
            <v>[Amazon] 4X2 1.6 AT RH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A19" t="str">
            <v>2-17-1311</v>
          </cell>
          <cell r="B19" t="str">
            <v>GI</v>
          </cell>
          <cell r="C19" t="str">
            <v>1700i</v>
          </cell>
          <cell r="D19" t="str">
            <v>Short</v>
          </cell>
          <cell r="E19" t="str">
            <v>Ford</v>
          </cell>
          <cell r="F19" t="str">
            <v>[Amazon] 4X2 1.6 AT LH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A20" t="str">
            <v>2-17-1321</v>
          </cell>
          <cell r="B20" t="str">
            <v>GI</v>
          </cell>
          <cell r="C20" t="str">
            <v>2300i</v>
          </cell>
          <cell r="D20" t="str">
            <v>Short</v>
          </cell>
          <cell r="E20" t="str">
            <v>Toyota</v>
          </cell>
          <cell r="F20" t="str">
            <v>Corolla AT</v>
          </cell>
          <cell r="G20">
            <v>4</v>
          </cell>
          <cell r="H20">
            <v>3</v>
          </cell>
          <cell r="I20">
            <v>4</v>
          </cell>
          <cell r="J20">
            <v>3</v>
          </cell>
          <cell r="K20">
            <v>4</v>
          </cell>
          <cell r="L20">
            <v>3</v>
          </cell>
          <cell r="M20">
            <v>4</v>
          </cell>
          <cell r="N20">
            <v>4</v>
          </cell>
          <cell r="O20">
            <v>3</v>
          </cell>
          <cell r="P20">
            <v>4</v>
          </cell>
          <cell r="Q20">
            <v>3</v>
          </cell>
          <cell r="R20">
            <v>4</v>
          </cell>
          <cell r="S20">
            <v>43</v>
          </cell>
          <cell r="T20">
            <v>41</v>
          </cell>
          <cell r="U20">
            <v>41</v>
          </cell>
          <cell r="V20">
            <v>41</v>
          </cell>
          <cell r="W20">
            <v>0</v>
          </cell>
        </row>
        <row r="21">
          <cell r="A21" t="str">
            <v>2-17-541-2</v>
          </cell>
          <cell r="B21" t="str">
            <v>GI</v>
          </cell>
          <cell r="C21" t="str">
            <v>1700i</v>
          </cell>
          <cell r="D21" t="str">
            <v>Short</v>
          </cell>
          <cell r="E21" t="str">
            <v>Ford</v>
          </cell>
          <cell r="F21" t="str">
            <v>Fiesta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</row>
        <row r="22">
          <cell r="A22" t="str">
            <v>2-17-551</v>
          </cell>
          <cell r="B22" t="str">
            <v>GI</v>
          </cell>
          <cell r="C22" t="str">
            <v>1700i</v>
          </cell>
          <cell r="D22" t="str">
            <v>Long Bar</v>
          </cell>
          <cell r="E22" t="str">
            <v>Ford</v>
          </cell>
          <cell r="F22" t="str">
            <v>Fiesta / [C307] Focus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  <row r="23">
          <cell r="A23" t="str">
            <v>2-17-751</v>
          </cell>
          <cell r="B23" t="str">
            <v>GI</v>
          </cell>
          <cell r="C23" t="str">
            <v>2000i</v>
          </cell>
          <cell r="D23" t="str">
            <v>Short</v>
          </cell>
          <cell r="E23" t="str">
            <v>PSA</v>
          </cell>
          <cell r="F23" t="str">
            <v>[T3] 206 1.0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</row>
        <row r="24">
          <cell r="A24" t="str">
            <v>2-17-761</v>
          </cell>
          <cell r="B24" t="str">
            <v>GI</v>
          </cell>
          <cell r="C24" t="str">
            <v>2000i</v>
          </cell>
          <cell r="D24" t="str">
            <v>Long Bar</v>
          </cell>
          <cell r="E24" t="str">
            <v>PSA</v>
          </cell>
          <cell r="F24" t="str">
            <v>[T3] 206 1.0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A25" t="str">
            <v>2-17-771</v>
          </cell>
          <cell r="B25" t="str">
            <v>GI</v>
          </cell>
          <cell r="C25" t="str">
            <v>2000i</v>
          </cell>
          <cell r="D25" t="str">
            <v>Short</v>
          </cell>
          <cell r="E25" t="str">
            <v>PSA</v>
          </cell>
          <cell r="F25" t="str">
            <v>[T3] 206 1.6 e Citroen A8 1.4TD e 1.6</v>
          </cell>
          <cell r="G25">
            <v>4</v>
          </cell>
          <cell r="H25">
            <v>4</v>
          </cell>
          <cell r="I25">
            <v>4</v>
          </cell>
          <cell r="J25">
            <v>4</v>
          </cell>
          <cell r="K25">
            <v>4</v>
          </cell>
          <cell r="L25">
            <v>4</v>
          </cell>
          <cell r="M25">
            <v>4</v>
          </cell>
          <cell r="N25">
            <v>4</v>
          </cell>
          <cell r="O25">
            <v>4</v>
          </cell>
          <cell r="P25">
            <v>5</v>
          </cell>
          <cell r="Q25">
            <v>4</v>
          </cell>
          <cell r="R25">
            <v>5</v>
          </cell>
          <cell r="S25">
            <v>50</v>
          </cell>
          <cell r="T25">
            <v>53</v>
          </cell>
          <cell r="U25">
            <v>53</v>
          </cell>
          <cell r="V25">
            <v>53</v>
          </cell>
          <cell r="W25">
            <v>0</v>
          </cell>
        </row>
        <row r="26">
          <cell r="A26" t="str">
            <v>2-17-781</v>
          </cell>
          <cell r="B26" t="str">
            <v>GI</v>
          </cell>
          <cell r="C26" t="str">
            <v>2000i</v>
          </cell>
          <cell r="D26" t="str">
            <v>Long Bar</v>
          </cell>
          <cell r="E26" t="str">
            <v>PSA</v>
          </cell>
          <cell r="F26" t="str">
            <v>[T3] 206 1.6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A27" t="str">
            <v>2-17-791</v>
          </cell>
          <cell r="B27" t="str">
            <v>GI</v>
          </cell>
          <cell r="C27" t="str">
            <v>2000i</v>
          </cell>
          <cell r="D27" t="str">
            <v>Short</v>
          </cell>
          <cell r="E27" t="str">
            <v>PSA</v>
          </cell>
          <cell r="F27" t="str">
            <v>[T3] 206 1.4 e Citroen A8 1.4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A28" t="str">
            <v>2-17-851</v>
          </cell>
          <cell r="B28" t="str">
            <v>GI</v>
          </cell>
          <cell r="C28" t="str">
            <v>2300i</v>
          </cell>
          <cell r="D28" t="str">
            <v>Short</v>
          </cell>
          <cell r="E28" t="str">
            <v>Ford</v>
          </cell>
          <cell r="F28" t="str">
            <v>[B2xx]</v>
          </cell>
          <cell r="G28">
            <v>32</v>
          </cell>
          <cell r="H28">
            <v>30</v>
          </cell>
          <cell r="I28">
            <v>33</v>
          </cell>
          <cell r="J28">
            <v>32</v>
          </cell>
          <cell r="K28">
            <v>33</v>
          </cell>
          <cell r="L28">
            <v>32</v>
          </cell>
          <cell r="M28">
            <v>33</v>
          </cell>
          <cell r="N28">
            <v>33</v>
          </cell>
          <cell r="O28">
            <v>32</v>
          </cell>
          <cell r="P28">
            <v>33</v>
          </cell>
          <cell r="Q28">
            <v>33</v>
          </cell>
          <cell r="R28">
            <v>33</v>
          </cell>
          <cell r="S28">
            <v>389</v>
          </cell>
          <cell r="T28">
            <v>392</v>
          </cell>
          <cell r="U28">
            <v>392</v>
          </cell>
          <cell r="V28">
            <v>392</v>
          </cell>
          <cell r="W28">
            <v>0</v>
          </cell>
        </row>
        <row r="29">
          <cell r="A29" t="str">
            <v>2-17-861</v>
          </cell>
          <cell r="B29" t="str">
            <v>GI</v>
          </cell>
          <cell r="C29" t="str">
            <v>1700i</v>
          </cell>
          <cell r="D29" t="str">
            <v>Long Bar</v>
          </cell>
          <cell r="E29" t="str">
            <v>Ford</v>
          </cell>
          <cell r="F29" t="str">
            <v>[B2xx]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</row>
        <row r="30">
          <cell r="A30" t="str">
            <v>2-17-861-1</v>
          </cell>
          <cell r="B30" t="str">
            <v>GI</v>
          </cell>
          <cell r="C30" t="str">
            <v>1700i</v>
          </cell>
          <cell r="D30" t="str">
            <v>Long Bar</v>
          </cell>
          <cell r="E30" t="str">
            <v>Ford</v>
          </cell>
          <cell r="F30" t="str">
            <v>[B2xx]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A31" t="str">
            <v>2-17-891</v>
          </cell>
          <cell r="B31" t="str">
            <v>GI</v>
          </cell>
          <cell r="C31" t="str">
            <v>2300i</v>
          </cell>
          <cell r="D31" t="str">
            <v>Long Bar</v>
          </cell>
          <cell r="E31" t="str">
            <v>Ford</v>
          </cell>
          <cell r="F31" t="str">
            <v>[B2xx]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A32" t="str">
            <v>2-17-891-2</v>
          </cell>
          <cell r="B32" t="str">
            <v>GI</v>
          </cell>
          <cell r="C32" t="str">
            <v>2300i</v>
          </cell>
          <cell r="D32" t="str">
            <v>Long Bar</v>
          </cell>
          <cell r="E32" t="str">
            <v>Ford</v>
          </cell>
          <cell r="F32" t="str">
            <v>[B2xx] (Barra encalcada)</v>
          </cell>
          <cell r="G32">
            <v>46</v>
          </cell>
          <cell r="H32">
            <v>44</v>
          </cell>
          <cell r="I32">
            <v>47</v>
          </cell>
          <cell r="J32">
            <v>47</v>
          </cell>
          <cell r="K32">
            <v>48</v>
          </cell>
          <cell r="L32">
            <v>47</v>
          </cell>
          <cell r="M32">
            <v>48</v>
          </cell>
          <cell r="N32">
            <v>48</v>
          </cell>
          <cell r="O32">
            <v>47</v>
          </cell>
          <cell r="P32">
            <v>49</v>
          </cell>
          <cell r="Q32">
            <v>48</v>
          </cell>
          <cell r="R32">
            <v>49</v>
          </cell>
          <cell r="S32">
            <v>568</v>
          </cell>
          <cell r="T32">
            <v>568</v>
          </cell>
          <cell r="U32">
            <v>568</v>
          </cell>
          <cell r="V32">
            <v>568</v>
          </cell>
          <cell r="W32">
            <v>0</v>
          </cell>
        </row>
        <row r="33">
          <cell r="A33" t="str">
            <v>2-17-921</v>
          </cell>
          <cell r="B33" t="str">
            <v>GI</v>
          </cell>
          <cell r="C33" t="str">
            <v>2300i</v>
          </cell>
          <cell r="D33" t="str">
            <v>Short</v>
          </cell>
          <cell r="E33" t="str">
            <v>Toyota</v>
          </cell>
          <cell r="F33" t="str">
            <v>Corolla MT</v>
          </cell>
          <cell r="G33">
            <v>27</v>
          </cell>
          <cell r="H33">
            <v>25</v>
          </cell>
          <cell r="I33">
            <v>28</v>
          </cell>
          <cell r="J33">
            <v>27</v>
          </cell>
          <cell r="K33">
            <v>29</v>
          </cell>
          <cell r="L33">
            <v>27</v>
          </cell>
          <cell r="M33">
            <v>29</v>
          </cell>
          <cell r="N33">
            <v>29</v>
          </cell>
          <cell r="O33">
            <v>27</v>
          </cell>
          <cell r="P33">
            <v>29</v>
          </cell>
          <cell r="Q33">
            <v>28</v>
          </cell>
          <cell r="R33">
            <v>29</v>
          </cell>
          <cell r="S33">
            <v>334</v>
          </cell>
          <cell r="T33">
            <v>346</v>
          </cell>
          <cell r="U33">
            <v>346</v>
          </cell>
          <cell r="V33">
            <v>346</v>
          </cell>
          <cell r="W33">
            <v>0</v>
          </cell>
        </row>
        <row r="34">
          <cell r="A34" t="str">
            <v>2-17-931</v>
          </cell>
          <cell r="B34" t="str">
            <v>GI</v>
          </cell>
          <cell r="C34" t="str">
            <v>2300i</v>
          </cell>
          <cell r="D34" t="str">
            <v>Short</v>
          </cell>
          <cell r="E34" t="str">
            <v>Toyota</v>
          </cell>
          <cell r="F34" t="str">
            <v>Corolla AT</v>
          </cell>
          <cell r="G34">
            <v>644</v>
          </cell>
          <cell r="H34">
            <v>42</v>
          </cell>
          <cell r="I34">
            <v>44</v>
          </cell>
          <cell r="J34">
            <v>44</v>
          </cell>
          <cell r="K34">
            <v>44</v>
          </cell>
          <cell r="L34">
            <v>44</v>
          </cell>
          <cell r="M34">
            <v>44</v>
          </cell>
          <cell r="N34">
            <v>644</v>
          </cell>
          <cell r="O34">
            <v>44</v>
          </cell>
          <cell r="P34">
            <v>46</v>
          </cell>
          <cell r="Q34">
            <v>44</v>
          </cell>
          <cell r="R34">
            <v>46</v>
          </cell>
          <cell r="S34">
            <v>1730</v>
          </cell>
          <cell r="T34">
            <v>1735</v>
          </cell>
          <cell r="U34">
            <v>1135</v>
          </cell>
          <cell r="V34">
            <v>1735</v>
          </cell>
          <cell r="W34">
            <v>0</v>
          </cell>
        </row>
        <row r="35">
          <cell r="A35" t="str">
            <v>10174677</v>
          </cell>
          <cell r="B35" t="e">
            <v>#N/A</v>
          </cell>
          <cell r="C35" t="e">
            <v>#N/A</v>
          </cell>
          <cell r="D35" t="e">
            <v>#N/A</v>
          </cell>
          <cell r="E35" t="e">
            <v>#N/A</v>
          </cell>
          <cell r="F35" t="e">
            <v>#N/A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</row>
        <row r="36">
          <cell r="A36" t="str">
            <v>10180077</v>
          </cell>
          <cell r="B36" t="str">
            <v>GI</v>
          </cell>
          <cell r="C36" t="str">
            <v>3-23</v>
          </cell>
          <cell r="D36" t="str">
            <v>Short</v>
          </cell>
          <cell r="E36" t="str">
            <v>Honda</v>
          </cell>
          <cell r="F36" t="str">
            <v>Fit MY08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A37" t="str">
            <v>10184660</v>
          </cell>
          <cell r="B37" t="str">
            <v>GI</v>
          </cell>
          <cell r="C37" t="str">
            <v>3-23</v>
          </cell>
          <cell r="D37" t="str">
            <v>Short</v>
          </cell>
          <cell r="E37" t="str">
            <v>Honda</v>
          </cell>
          <cell r="F37" t="str">
            <v>FIT 2008 MT RH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12</v>
          </cell>
          <cell r="T37">
            <v>16</v>
          </cell>
          <cell r="U37">
            <v>16</v>
          </cell>
          <cell r="V37">
            <v>16</v>
          </cell>
          <cell r="W37">
            <v>0</v>
          </cell>
        </row>
        <row r="38">
          <cell r="A38" t="str">
            <v>10202915</v>
          </cell>
          <cell r="B38" t="str">
            <v>GI</v>
          </cell>
          <cell r="C38" t="str">
            <v>1700i</v>
          </cell>
          <cell r="D38" t="str">
            <v>Short</v>
          </cell>
          <cell r="E38" t="str">
            <v>Ford</v>
          </cell>
          <cell r="F38" t="str">
            <v>[C307] Focus 1.6L</v>
          </cell>
          <cell r="G38">
            <v>199</v>
          </cell>
          <cell r="H38">
            <v>193</v>
          </cell>
          <cell r="I38">
            <v>200</v>
          </cell>
          <cell r="J38">
            <v>199</v>
          </cell>
          <cell r="K38">
            <v>202</v>
          </cell>
          <cell r="L38">
            <v>199</v>
          </cell>
          <cell r="M38">
            <v>202</v>
          </cell>
          <cell r="N38">
            <v>202</v>
          </cell>
          <cell r="O38">
            <v>199</v>
          </cell>
          <cell r="P38">
            <v>204</v>
          </cell>
          <cell r="Q38">
            <v>200</v>
          </cell>
          <cell r="R38">
            <v>204</v>
          </cell>
          <cell r="S38">
            <v>2403</v>
          </cell>
          <cell r="T38">
            <v>2399</v>
          </cell>
          <cell r="U38">
            <v>2399</v>
          </cell>
          <cell r="V38">
            <v>2399</v>
          </cell>
          <cell r="W38">
            <v>0</v>
          </cell>
        </row>
        <row r="39">
          <cell r="A39" t="str">
            <v>10206508</v>
          </cell>
          <cell r="B39" t="str">
            <v>GI</v>
          </cell>
          <cell r="C39" t="str">
            <v>2000i</v>
          </cell>
          <cell r="D39" t="str">
            <v>Short</v>
          </cell>
          <cell r="E39" t="str">
            <v>PSA</v>
          </cell>
          <cell r="F39" t="str">
            <v>[A58]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</row>
        <row r="40">
          <cell r="A40" t="str">
            <v>10206509</v>
          </cell>
          <cell r="B40" t="str">
            <v>GI</v>
          </cell>
          <cell r="C40" t="str">
            <v>2000i</v>
          </cell>
          <cell r="D40" t="str">
            <v>Female</v>
          </cell>
          <cell r="E40" t="str">
            <v>PSA</v>
          </cell>
          <cell r="F40" t="str">
            <v>[A58]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</row>
        <row r="41">
          <cell r="A41" t="str">
            <v>10207390</v>
          </cell>
          <cell r="B41" t="str">
            <v>GI</v>
          </cell>
          <cell r="C41" t="str">
            <v>1700i</v>
          </cell>
          <cell r="D41" t="str">
            <v>Short</v>
          </cell>
          <cell r="E41" t="str">
            <v>Toyota</v>
          </cell>
          <cell r="F41" t="str">
            <v>[860L] EFC 1.3L</v>
          </cell>
          <cell r="G41">
            <v>3822</v>
          </cell>
          <cell r="H41">
            <v>5460</v>
          </cell>
          <cell r="I41">
            <v>7644</v>
          </cell>
          <cell r="J41">
            <v>7098</v>
          </cell>
          <cell r="K41">
            <v>7098</v>
          </cell>
          <cell r="L41">
            <v>7644</v>
          </cell>
          <cell r="M41">
            <v>7098</v>
          </cell>
          <cell r="N41">
            <v>7098</v>
          </cell>
          <cell r="O41">
            <v>6006</v>
          </cell>
          <cell r="P41">
            <v>6552</v>
          </cell>
          <cell r="Q41">
            <v>6552</v>
          </cell>
          <cell r="R41">
            <v>6006</v>
          </cell>
          <cell r="S41">
            <v>78078</v>
          </cell>
          <cell r="T41">
            <v>30030</v>
          </cell>
          <cell r="U41">
            <v>27846</v>
          </cell>
          <cell r="V41">
            <v>24570</v>
          </cell>
          <cell r="W41">
            <v>23478</v>
          </cell>
        </row>
        <row r="42">
          <cell r="A42" t="str">
            <v>10207406</v>
          </cell>
          <cell r="B42" t="str">
            <v>GI</v>
          </cell>
          <cell r="C42" t="str">
            <v>2000i</v>
          </cell>
          <cell r="D42" t="str">
            <v>Short</v>
          </cell>
          <cell r="E42" t="str">
            <v>Toyota</v>
          </cell>
          <cell r="F42" t="str">
            <v>[860L] EFC 1.5L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</row>
        <row r="43">
          <cell r="A43" t="str">
            <v>10207423</v>
          </cell>
          <cell r="B43" t="str">
            <v>GI</v>
          </cell>
          <cell r="C43" t="str">
            <v>1700i</v>
          </cell>
          <cell r="D43" t="str">
            <v>Short</v>
          </cell>
          <cell r="E43" t="str">
            <v>Fiat</v>
          </cell>
          <cell r="F43" t="str">
            <v>[326] Palio 1.0/1.4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A44" t="str">
            <v>10207424</v>
          </cell>
          <cell r="B44" t="str">
            <v>GI</v>
          </cell>
          <cell r="C44" t="str">
            <v>2600i</v>
          </cell>
          <cell r="D44" t="str">
            <v>Short</v>
          </cell>
          <cell r="E44" t="str">
            <v>Fiat</v>
          </cell>
          <cell r="F44" t="str">
            <v>[326] Palio 1.6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</row>
        <row r="45">
          <cell r="A45" t="str">
            <v>10207425</v>
          </cell>
          <cell r="B45" t="str">
            <v>GI</v>
          </cell>
          <cell r="C45" t="str">
            <v>2600i</v>
          </cell>
          <cell r="D45" t="str">
            <v>Long Bar</v>
          </cell>
          <cell r="E45" t="str">
            <v>Fiat</v>
          </cell>
          <cell r="F45" t="str">
            <v>[326] Palio 1.6L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A46" t="str">
            <v>10217866</v>
          </cell>
          <cell r="B46" t="str">
            <v>GI</v>
          </cell>
          <cell r="C46" t="str">
            <v>1700i</v>
          </cell>
          <cell r="D46" t="str">
            <v>Long Bar</v>
          </cell>
          <cell r="E46" t="str">
            <v>Ford</v>
          </cell>
          <cell r="F46" t="str">
            <v>[C307] Focus 1.6L</v>
          </cell>
          <cell r="G46">
            <v>321</v>
          </cell>
          <cell r="H46">
            <v>187</v>
          </cell>
          <cell r="I46">
            <v>202</v>
          </cell>
          <cell r="J46">
            <v>199</v>
          </cell>
          <cell r="K46">
            <v>207</v>
          </cell>
          <cell r="L46">
            <v>199</v>
          </cell>
          <cell r="M46">
            <v>206</v>
          </cell>
          <cell r="N46">
            <v>207</v>
          </cell>
          <cell r="O46">
            <v>321</v>
          </cell>
          <cell r="P46">
            <v>210</v>
          </cell>
          <cell r="Q46">
            <v>203</v>
          </cell>
          <cell r="R46">
            <v>208</v>
          </cell>
          <cell r="S46">
            <v>2670</v>
          </cell>
          <cell r="T46">
            <v>2545</v>
          </cell>
          <cell r="U46">
            <v>2667</v>
          </cell>
          <cell r="V46">
            <v>2545</v>
          </cell>
          <cell r="W46">
            <v>0</v>
          </cell>
        </row>
        <row r="47">
          <cell r="A47" t="str">
            <v>10218960</v>
          </cell>
          <cell r="B47" t="str">
            <v>GI</v>
          </cell>
          <cell r="C47" t="str">
            <v>2000i</v>
          </cell>
          <cell r="D47" t="str">
            <v>Short</v>
          </cell>
          <cell r="E47" t="str">
            <v>PSA</v>
          </cell>
          <cell r="F47" t="str">
            <v>[A58]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</row>
        <row r="48">
          <cell r="A48" t="str">
            <v>10218961</v>
          </cell>
          <cell r="B48" t="str">
            <v>GI</v>
          </cell>
          <cell r="C48" t="str">
            <v>2000i</v>
          </cell>
          <cell r="D48" t="str">
            <v>Short</v>
          </cell>
          <cell r="E48" t="str">
            <v>PSA</v>
          </cell>
          <cell r="F48" t="str">
            <v>[A58]</v>
          </cell>
          <cell r="G48">
            <v>491</v>
          </cell>
          <cell r="H48">
            <v>430</v>
          </cell>
          <cell r="I48">
            <v>430</v>
          </cell>
          <cell r="J48">
            <v>430</v>
          </cell>
          <cell r="K48">
            <v>430</v>
          </cell>
          <cell r="L48">
            <v>430</v>
          </cell>
          <cell r="M48">
            <v>430</v>
          </cell>
          <cell r="N48">
            <v>430</v>
          </cell>
          <cell r="O48">
            <v>430</v>
          </cell>
          <cell r="P48">
            <v>430</v>
          </cell>
          <cell r="Q48">
            <v>430</v>
          </cell>
          <cell r="R48">
            <v>430</v>
          </cell>
          <cell r="S48">
            <v>5221</v>
          </cell>
          <cell r="T48">
            <v>5223</v>
          </cell>
          <cell r="U48">
            <v>5345</v>
          </cell>
          <cell r="V48">
            <v>5467</v>
          </cell>
          <cell r="W48">
            <v>5490</v>
          </cell>
        </row>
        <row r="49">
          <cell r="A49" t="str">
            <v>10271408</v>
          </cell>
          <cell r="B49" t="str">
            <v>GI</v>
          </cell>
          <cell r="C49" t="str">
            <v>2000i</v>
          </cell>
          <cell r="D49" t="str">
            <v>Short</v>
          </cell>
          <cell r="E49" t="str">
            <v>PSA</v>
          </cell>
          <cell r="F49" t="str">
            <v>[A58]</v>
          </cell>
          <cell r="G49">
            <v>434</v>
          </cell>
          <cell r="H49">
            <v>434</v>
          </cell>
          <cell r="I49">
            <v>434</v>
          </cell>
          <cell r="J49">
            <v>434</v>
          </cell>
          <cell r="K49">
            <v>434</v>
          </cell>
          <cell r="L49">
            <v>434</v>
          </cell>
          <cell r="M49">
            <v>434</v>
          </cell>
          <cell r="N49">
            <v>434</v>
          </cell>
          <cell r="O49">
            <v>434</v>
          </cell>
          <cell r="P49">
            <v>434</v>
          </cell>
          <cell r="Q49">
            <v>434</v>
          </cell>
          <cell r="R49">
            <v>434</v>
          </cell>
          <cell r="S49">
            <v>5208</v>
          </cell>
          <cell r="T49">
            <v>5275</v>
          </cell>
          <cell r="U49">
            <v>5397</v>
          </cell>
          <cell r="V49">
            <v>5519</v>
          </cell>
          <cell r="W49">
            <v>5490</v>
          </cell>
        </row>
        <row r="50">
          <cell r="A50" t="str">
            <v>10222182</v>
          </cell>
          <cell r="B50" t="str">
            <v>GI</v>
          </cell>
          <cell r="C50" t="str">
            <v>3-29</v>
          </cell>
          <cell r="D50" t="str">
            <v>Long Bar</v>
          </cell>
          <cell r="E50" t="str">
            <v>Fiat</v>
          </cell>
          <cell r="F50" t="str">
            <v>[Tritec] Idea/Doblo/SW 1.6/1.8L</v>
          </cell>
          <cell r="G50">
            <v>2612</v>
          </cell>
          <cell r="H50">
            <v>2112</v>
          </cell>
          <cell r="I50">
            <v>2812</v>
          </cell>
          <cell r="J50">
            <v>2412</v>
          </cell>
          <cell r="K50">
            <v>2712</v>
          </cell>
          <cell r="L50">
            <v>2812</v>
          </cell>
          <cell r="M50">
            <v>2712</v>
          </cell>
          <cell r="N50">
            <v>2912</v>
          </cell>
          <cell r="O50">
            <v>2712</v>
          </cell>
          <cell r="P50">
            <v>2612</v>
          </cell>
          <cell r="Q50">
            <v>2812</v>
          </cell>
          <cell r="R50">
            <v>1512</v>
          </cell>
          <cell r="S50">
            <v>30744</v>
          </cell>
          <cell r="T50">
            <v>34240</v>
          </cell>
          <cell r="U50">
            <v>36140</v>
          </cell>
          <cell r="V50">
            <v>37540</v>
          </cell>
          <cell r="W50">
            <v>37700</v>
          </cell>
        </row>
        <row r="51">
          <cell r="A51" t="str">
            <v>10223148</v>
          </cell>
          <cell r="B51" t="str">
            <v>GI</v>
          </cell>
          <cell r="C51" t="str">
            <v>3-29</v>
          </cell>
          <cell r="D51" t="str">
            <v>Short</v>
          </cell>
          <cell r="E51" t="str">
            <v>Fiat</v>
          </cell>
          <cell r="F51" t="str">
            <v>[Tritec] Idea/Doblo/SW 1.6/1.8L</v>
          </cell>
          <cell r="G51">
            <v>2640</v>
          </cell>
          <cell r="H51">
            <v>2160</v>
          </cell>
          <cell r="I51">
            <v>2640</v>
          </cell>
          <cell r="J51">
            <v>2640</v>
          </cell>
          <cell r="K51">
            <v>2640</v>
          </cell>
          <cell r="L51">
            <v>2880</v>
          </cell>
          <cell r="M51">
            <v>2640</v>
          </cell>
          <cell r="N51">
            <v>2880</v>
          </cell>
          <cell r="O51">
            <v>2640</v>
          </cell>
          <cell r="P51">
            <v>2640</v>
          </cell>
          <cell r="Q51">
            <v>2880</v>
          </cell>
          <cell r="R51">
            <v>1440</v>
          </cell>
          <cell r="S51">
            <v>30720</v>
          </cell>
          <cell r="T51">
            <v>34080</v>
          </cell>
          <cell r="U51">
            <v>36000</v>
          </cell>
          <cell r="V51">
            <v>37440</v>
          </cell>
          <cell r="W51">
            <v>37680</v>
          </cell>
        </row>
        <row r="52">
          <cell r="A52" t="str">
            <v>10226912</v>
          </cell>
          <cell r="B52" t="str">
            <v>GI</v>
          </cell>
          <cell r="C52" t="str">
            <v>3-29</v>
          </cell>
          <cell r="D52" t="str">
            <v>Long Bar</v>
          </cell>
          <cell r="E52" t="str">
            <v>Fiat</v>
          </cell>
          <cell r="F52" t="str">
            <v>[Tritec] Idea/Doblo/SW 1.6/1.8L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</row>
        <row r="53">
          <cell r="A53" t="str">
            <v>10231547</v>
          </cell>
          <cell r="B53" t="str">
            <v>AAR</v>
          </cell>
          <cell r="C53" t="str">
            <v>3300i</v>
          </cell>
          <cell r="D53" t="str">
            <v>Long Bar</v>
          </cell>
          <cell r="E53" t="str">
            <v>Fiat</v>
          </cell>
          <cell r="F53" t="str">
            <v>[Tritec] Idea/Doblo 1.6/1.8 E-locker</v>
          </cell>
          <cell r="G53">
            <v>8500</v>
          </cell>
          <cell r="H53">
            <v>6700</v>
          </cell>
          <cell r="I53">
            <v>9100</v>
          </cell>
          <cell r="J53">
            <v>8000</v>
          </cell>
          <cell r="K53">
            <v>8800</v>
          </cell>
          <cell r="L53">
            <v>9200</v>
          </cell>
          <cell r="M53">
            <v>8800</v>
          </cell>
          <cell r="N53">
            <v>9600</v>
          </cell>
          <cell r="O53">
            <v>8800</v>
          </cell>
          <cell r="P53">
            <v>8400</v>
          </cell>
          <cell r="Q53">
            <v>9200</v>
          </cell>
          <cell r="R53">
            <v>5500</v>
          </cell>
          <cell r="S53">
            <v>100600</v>
          </cell>
          <cell r="T53">
            <v>154600</v>
          </cell>
          <cell r="U53">
            <v>180800</v>
          </cell>
          <cell r="V53">
            <v>198700</v>
          </cell>
          <cell r="W53">
            <v>211100</v>
          </cell>
        </row>
        <row r="54">
          <cell r="A54" t="str">
            <v>10223171</v>
          </cell>
          <cell r="B54" t="str">
            <v>AAR</v>
          </cell>
          <cell r="C54" t="str">
            <v>3300i</v>
          </cell>
          <cell r="D54" t="str">
            <v>Short</v>
          </cell>
          <cell r="E54" t="str">
            <v>Fiat</v>
          </cell>
          <cell r="F54" t="str">
            <v>[Tritec] Idea/Doblo 1.6/1.8 E-locker</v>
          </cell>
          <cell r="G54">
            <v>7680</v>
          </cell>
          <cell r="H54">
            <v>6240</v>
          </cell>
          <cell r="I54">
            <v>8400</v>
          </cell>
          <cell r="J54">
            <v>7200</v>
          </cell>
          <cell r="K54">
            <v>8160</v>
          </cell>
          <cell r="L54">
            <v>8400</v>
          </cell>
          <cell r="M54">
            <v>7920</v>
          </cell>
          <cell r="N54">
            <v>8880</v>
          </cell>
          <cell r="O54">
            <v>7920</v>
          </cell>
          <cell r="P54">
            <v>7680</v>
          </cell>
          <cell r="Q54">
            <v>8400</v>
          </cell>
          <cell r="R54">
            <v>5040</v>
          </cell>
          <cell r="S54">
            <v>91920</v>
          </cell>
          <cell r="T54">
            <v>145920</v>
          </cell>
          <cell r="U54">
            <v>172560</v>
          </cell>
          <cell r="V54">
            <v>190800</v>
          </cell>
          <cell r="W54">
            <v>203280</v>
          </cell>
        </row>
        <row r="55">
          <cell r="A55" t="str">
            <v>10243684</v>
          </cell>
          <cell r="B55" t="str">
            <v>GI</v>
          </cell>
          <cell r="C55" t="str">
            <v>3-29</v>
          </cell>
          <cell r="D55" t="str">
            <v>Long Bar</v>
          </cell>
          <cell r="E55" t="str">
            <v>Fiat</v>
          </cell>
          <cell r="F55" t="str">
            <v>178 Trakking 1250 JTD C510 RH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</row>
        <row r="56">
          <cell r="A56" t="str">
            <v>10230128</v>
          </cell>
          <cell r="B56" t="str">
            <v>GI</v>
          </cell>
          <cell r="C56" t="str">
            <v>1700i</v>
          </cell>
          <cell r="D56" t="str">
            <v>Short</v>
          </cell>
          <cell r="E56" t="str">
            <v>GM</v>
          </cell>
          <cell r="F56" t="str">
            <v>Viva Diesel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A57" t="str">
            <v>10240090</v>
          </cell>
          <cell r="B57" t="str">
            <v>AAR</v>
          </cell>
          <cell r="C57" t="str">
            <v>3300i</v>
          </cell>
          <cell r="D57" t="str">
            <v>Long Bar</v>
          </cell>
          <cell r="E57" t="str">
            <v>Fiat</v>
          </cell>
          <cell r="F57" t="str">
            <v>178 Adventure 1250 JTD C510 RH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A58" t="str">
            <v>10268078</v>
          </cell>
          <cell r="B58" t="str">
            <v>GI</v>
          </cell>
          <cell r="C58" t="str">
            <v>3-15</v>
          </cell>
          <cell r="D58" t="str">
            <v>Short</v>
          </cell>
          <cell r="E58" t="str">
            <v>GM</v>
          </cell>
          <cell r="F58" t="str">
            <v>Onix w/ Stake</v>
          </cell>
          <cell r="G58">
            <v>17472</v>
          </cell>
          <cell r="H58">
            <v>18564</v>
          </cell>
          <cell r="I58">
            <v>20748</v>
          </cell>
          <cell r="J58">
            <v>20202</v>
          </cell>
          <cell r="K58">
            <v>20202</v>
          </cell>
          <cell r="L58">
            <v>22386</v>
          </cell>
          <cell r="M58">
            <v>16926</v>
          </cell>
          <cell r="N58">
            <v>22932</v>
          </cell>
          <cell r="O58">
            <v>20202</v>
          </cell>
          <cell r="P58">
            <v>21840</v>
          </cell>
          <cell r="Q58">
            <v>19656</v>
          </cell>
          <cell r="R58">
            <v>14196</v>
          </cell>
          <cell r="S58">
            <v>235326</v>
          </cell>
          <cell r="T58">
            <v>239148</v>
          </cell>
          <cell r="U58">
            <v>244062</v>
          </cell>
          <cell r="V58">
            <v>242970</v>
          </cell>
          <cell r="W58">
            <v>247884</v>
          </cell>
        </row>
        <row r="59">
          <cell r="A59" t="str">
            <v>10234528</v>
          </cell>
          <cell r="B59" t="str">
            <v>GI</v>
          </cell>
          <cell r="C59" t="str">
            <v>3-15</v>
          </cell>
          <cell r="D59" t="str">
            <v>Short</v>
          </cell>
          <cell r="E59" t="str">
            <v>GM</v>
          </cell>
          <cell r="F59" t="str">
            <v>Onix w/o Stake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A60" t="str">
            <v>10231207</v>
          </cell>
          <cell r="B60" t="str">
            <v>GI</v>
          </cell>
          <cell r="C60" t="str">
            <v>1700i</v>
          </cell>
          <cell r="D60" t="str">
            <v>Short</v>
          </cell>
          <cell r="E60" t="str">
            <v>Ford</v>
          </cell>
          <cell r="F60" t="str">
            <v>[B515] 2.0 4x4 Rear RH/LH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A61" t="str">
            <v>10235014</v>
          </cell>
          <cell r="B61" t="str">
            <v>AAR</v>
          </cell>
          <cell r="C61" t="str">
            <v>2600i</v>
          </cell>
          <cell r="D61" t="str">
            <v>Long Tubular</v>
          </cell>
          <cell r="E61" t="str">
            <v>Ford</v>
          </cell>
          <cell r="F61" t="str">
            <v>[B515] 2.0 Automatic DPS6 RH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A62" t="str">
            <v>10234542</v>
          </cell>
          <cell r="B62" t="str">
            <v>AAR</v>
          </cell>
          <cell r="C62" t="str">
            <v>2600i</v>
          </cell>
          <cell r="D62" t="str">
            <v>Long Bar</v>
          </cell>
          <cell r="E62" t="str">
            <v>Ford</v>
          </cell>
          <cell r="F62" t="str">
            <v>[B515] 2.0 4x4 Front RH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A63" t="str">
            <v>10231204</v>
          </cell>
          <cell r="B63" t="str">
            <v>AAR</v>
          </cell>
          <cell r="C63" t="str">
            <v>2600i</v>
          </cell>
          <cell r="D63" t="str">
            <v>Short</v>
          </cell>
          <cell r="E63" t="str">
            <v>Ford</v>
          </cell>
          <cell r="F63" t="str">
            <v>[B515] 2.0 4x4 Front LH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A64" t="str">
            <v>10231199</v>
          </cell>
          <cell r="B64" t="str">
            <v>AAR</v>
          </cell>
          <cell r="C64" t="str">
            <v>2600i</v>
          </cell>
          <cell r="D64" t="str">
            <v>Short</v>
          </cell>
          <cell r="E64" t="str">
            <v>Ford</v>
          </cell>
          <cell r="F64" t="str">
            <v>[B515] 2.0 Automatic DPS6 LH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A65" t="str">
            <v>10231192</v>
          </cell>
          <cell r="B65" t="str">
            <v>GI</v>
          </cell>
          <cell r="C65" t="str">
            <v>1700i</v>
          </cell>
          <cell r="D65" t="str">
            <v>Short</v>
          </cell>
          <cell r="E65" t="str">
            <v>Ford</v>
          </cell>
          <cell r="F65" t="str">
            <v>[B515] 1.5/1.6 Manual IB5 LH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A66" t="str">
            <v>10231193</v>
          </cell>
          <cell r="B66" t="str">
            <v>GI</v>
          </cell>
          <cell r="C66" t="str">
            <v>1700i</v>
          </cell>
          <cell r="D66" t="str">
            <v>Long Tubular</v>
          </cell>
          <cell r="E66" t="str">
            <v>Ford</v>
          </cell>
          <cell r="F66" t="str">
            <v>[B515] 1.5/1.6 Manual IB5 RH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</row>
        <row r="67">
          <cell r="A67" t="str">
            <v>10234548</v>
          </cell>
          <cell r="B67" t="str">
            <v>AAR</v>
          </cell>
          <cell r="C67" t="str">
            <v>2300i</v>
          </cell>
          <cell r="D67" t="str">
            <v>Long Tubular</v>
          </cell>
          <cell r="E67" t="str">
            <v>Ford</v>
          </cell>
          <cell r="F67" t="str">
            <v>[B515] 2.0 Manual IB5+ RH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</row>
        <row r="68">
          <cell r="A68" t="str">
            <v>10235084</v>
          </cell>
          <cell r="B68" t="str">
            <v>AAR</v>
          </cell>
          <cell r="C68" t="str">
            <v>2300i</v>
          </cell>
          <cell r="D68" t="str">
            <v>Short</v>
          </cell>
          <cell r="E68" t="str">
            <v>Ford</v>
          </cell>
          <cell r="F68" t="str">
            <v>[B515] 2.0 Manual IB5+ RH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</row>
        <row r="69">
          <cell r="A69" t="str">
            <v>10239719</v>
          </cell>
          <cell r="B69" t="str">
            <v>GI</v>
          </cell>
          <cell r="C69" t="str">
            <v>3-15</v>
          </cell>
          <cell r="D69" t="str">
            <v>Short</v>
          </cell>
          <cell r="E69" t="str">
            <v>Hyundai</v>
          </cell>
          <cell r="F69" t="str">
            <v>[Kappa] HB 1.0 MT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A70" t="str">
            <v>10265656</v>
          </cell>
          <cell r="B70" t="str">
            <v>GI</v>
          </cell>
          <cell r="C70" t="str">
            <v>1500i</v>
          </cell>
          <cell r="D70" t="str">
            <v>Short</v>
          </cell>
          <cell r="E70" t="str">
            <v>Hyundai</v>
          </cell>
          <cell r="F70" t="str">
            <v>[Kappa] HB 1.0 MT</v>
          </cell>
          <cell r="G70">
            <v>13650</v>
          </cell>
          <cell r="H70">
            <v>13650</v>
          </cell>
          <cell r="I70">
            <v>15288</v>
          </cell>
          <cell r="J70">
            <v>13650</v>
          </cell>
          <cell r="K70">
            <v>14742</v>
          </cell>
          <cell r="L70">
            <v>14196</v>
          </cell>
          <cell r="M70">
            <v>14196</v>
          </cell>
          <cell r="N70">
            <v>14742</v>
          </cell>
          <cell r="O70">
            <v>14742</v>
          </cell>
          <cell r="P70">
            <v>13650</v>
          </cell>
          <cell r="Q70">
            <v>14742</v>
          </cell>
          <cell r="R70">
            <v>10920</v>
          </cell>
          <cell r="S70">
            <v>168168</v>
          </cell>
          <cell r="T70">
            <v>170898</v>
          </cell>
          <cell r="U70">
            <v>174720</v>
          </cell>
          <cell r="V70">
            <v>177996</v>
          </cell>
          <cell r="W70">
            <v>181272</v>
          </cell>
        </row>
        <row r="71">
          <cell r="A71" t="str">
            <v>10244689</v>
          </cell>
          <cell r="B71" t="str">
            <v>AAR</v>
          </cell>
          <cell r="C71" t="str">
            <v>2000i</v>
          </cell>
          <cell r="D71" t="str">
            <v>Short</v>
          </cell>
          <cell r="E71" t="str">
            <v>Honda</v>
          </cell>
          <cell r="F71" t="str">
            <v>[TR0A] 1.8/ AT/ LH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A72" t="str">
            <v>10244690</v>
          </cell>
          <cell r="B72" t="str">
            <v>AAR</v>
          </cell>
          <cell r="C72" t="str">
            <v>2300i</v>
          </cell>
          <cell r="D72" t="str">
            <v>Short</v>
          </cell>
          <cell r="E72" t="str">
            <v>Honda</v>
          </cell>
          <cell r="F72" t="str">
            <v>[TR0A] 1.8/ MT/ RH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</row>
        <row r="73">
          <cell r="A73" t="str">
            <v>10244688</v>
          </cell>
          <cell r="B73" t="str">
            <v>GI</v>
          </cell>
          <cell r="C73" t="str">
            <v>3-20</v>
          </cell>
          <cell r="D73" t="str">
            <v>Short</v>
          </cell>
          <cell r="E73" t="str">
            <v>Honda</v>
          </cell>
          <cell r="F73" t="str">
            <v>[TR0A] 1.8/ AT/ LH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</row>
        <row r="74">
          <cell r="A74" t="str">
            <v>10244696</v>
          </cell>
          <cell r="B74" t="str">
            <v>GI</v>
          </cell>
          <cell r="C74" t="str">
            <v>2000i</v>
          </cell>
          <cell r="D74" t="str">
            <v>Short</v>
          </cell>
          <cell r="E74" t="str">
            <v>PSA</v>
          </cell>
          <cell r="F74" t="str">
            <v>[Partner/Berlingo] 1.6/1.9 LH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</row>
        <row r="75">
          <cell r="A75" t="str">
            <v>10248483</v>
          </cell>
          <cell r="B75" t="str">
            <v>AAR</v>
          </cell>
          <cell r="C75" t="str">
            <v>2300i</v>
          </cell>
          <cell r="D75" t="str">
            <v>Short</v>
          </cell>
          <cell r="E75" t="str">
            <v>GM</v>
          </cell>
          <cell r="F75" t="str">
            <v>[Delta]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</row>
        <row r="76">
          <cell r="A76" t="str">
            <v>10183502</v>
          </cell>
          <cell r="B76" t="str">
            <v>AAR</v>
          </cell>
          <cell r="C76" t="str">
            <v>2300i</v>
          </cell>
          <cell r="D76" t="str">
            <v>Short</v>
          </cell>
          <cell r="E76" t="str">
            <v>GM</v>
          </cell>
          <cell r="F76" t="str">
            <v>[Delta]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A77" t="str">
            <v>10183761</v>
          </cell>
          <cell r="B77" t="str">
            <v>AAR</v>
          </cell>
          <cell r="C77" t="str">
            <v>2300i</v>
          </cell>
          <cell r="D77" t="str">
            <v>Short</v>
          </cell>
          <cell r="E77" t="str">
            <v>GM</v>
          </cell>
          <cell r="F77" t="str">
            <v>[Delta]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A78" t="str">
            <v>10271760</v>
          </cell>
          <cell r="B78" t="str">
            <v>AAR</v>
          </cell>
          <cell r="C78" t="str">
            <v>2000i</v>
          </cell>
          <cell r="D78" t="str">
            <v>Long Tubular</v>
          </cell>
          <cell r="E78" t="str">
            <v>Ford</v>
          </cell>
          <cell r="F78" t="str">
            <v>[B515] 1.5/1.6 Manual IB5 RH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</row>
        <row r="79">
          <cell r="A79" t="str">
            <v>10269995</v>
          </cell>
          <cell r="B79" t="str">
            <v>AAR</v>
          </cell>
          <cell r="C79" t="str">
            <v>2600i</v>
          </cell>
          <cell r="D79" t="str">
            <v>Long Tubular</v>
          </cell>
          <cell r="E79" t="str">
            <v>Ford</v>
          </cell>
          <cell r="F79" t="str">
            <v>[B515] 1.5/1.6 Manual IB5 RH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</row>
        <row r="80">
          <cell r="A80" t="str">
            <v>10239101</v>
          </cell>
          <cell r="B80" t="str">
            <v>AAR</v>
          </cell>
          <cell r="C80" t="str">
            <v>2000i</v>
          </cell>
          <cell r="D80" t="str">
            <v>Short</v>
          </cell>
          <cell r="E80" t="str">
            <v>Honda</v>
          </cell>
          <cell r="F80" t="str">
            <v>[TJ0X] Fit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</row>
        <row r="81">
          <cell r="A81" t="str">
            <v>10175932</v>
          </cell>
          <cell r="B81" t="str">
            <v>AAR</v>
          </cell>
          <cell r="C81" t="str">
            <v>2000i</v>
          </cell>
          <cell r="D81" t="str">
            <v>Short</v>
          </cell>
          <cell r="E81" t="str">
            <v>Honda</v>
          </cell>
          <cell r="F81" t="str">
            <v>[TJ0X] Fit</v>
          </cell>
          <cell r="G81">
            <v>1</v>
          </cell>
          <cell r="H81">
            <v>1</v>
          </cell>
          <cell r="I81">
            <v>1</v>
          </cell>
          <cell r="J81">
            <v>1</v>
          </cell>
          <cell r="K81">
            <v>1</v>
          </cell>
          <cell r="L81">
            <v>1</v>
          </cell>
          <cell r="M81">
            <v>1</v>
          </cell>
          <cell r="N81">
            <v>1</v>
          </cell>
          <cell r="O81">
            <v>1</v>
          </cell>
          <cell r="P81">
            <v>1</v>
          </cell>
          <cell r="Q81">
            <v>1</v>
          </cell>
          <cell r="R81">
            <v>1</v>
          </cell>
          <cell r="S81">
            <v>12</v>
          </cell>
          <cell r="T81">
            <v>10</v>
          </cell>
          <cell r="U81">
            <v>10</v>
          </cell>
          <cell r="V81">
            <v>10</v>
          </cell>
          <cell r="W81">
            <v>0</v>
          </cell>
        </row>
        <row r="82">
          <cell r="A82" t="str">
            <v>10239333</v>
          </cell>
          <cell r="B82" t="str">
            <v>AAR</v>
          </cell>
          <cell r="C82" t="str">
            <v>2600i</v>
          </cell>
          <cell r="D82" t="str">
            <v>Short</v>
          </cell>
          <cell r="E82" t="str">
            <v>Ford</v>
          </cell>
          <cell r="F82" t="str">
            <v>[B515] 2.0 I4 IB5+ LH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A83" t="str">
            <v>10239335</v>
          </cell>
          <cell r="B83" t="str">
            <v>AAR</v>
          </cell>
          <cell r="C83" t="str">
            <v>2600i</v>
          </cell>
          <cell r="D83" t="str">
            <v>Long Tubular</v>
          </cell>
          <cell r="E83" t="str">
            <v>Ford</v>
          </cell>
          <cell r="F83" t="str">
            <v>[B515] 2.0 I4 IB5+ RH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</row>
        <row r="84">
          <cell r="A84" t="str">
            <v>10264192</v>
          </cell>
          <cell r="B84" t="str">
            <v>GI</v>
          </cell>
          <cell r="C84" t="str">
            <v>1700i</v>
          </cell>
          <cell r="D84" t="str">
            <v>Short</v>
          </cell>
          <cell r="E84" t="str">
            <v>Ford</v>
          </cell>
          <cell r="F84" t="str">
            <v>B299MCA 1.6 IB5 LE</v>
          </cell>
          <cell r="G84">
            <v>1952</v>
          </cell>
          <cell r="H84">
            <v>1708</v>
          </cell>
          <cell r="I84">
            <v>2074</v>
          </cell>
          <cell r="J84">
            <v>1952</v>
          </cell>
          <cell r="K84">
            <v>2196</v>
          </cell>
          <cell r="L84">
            <v>2318</v>
          </cell>
          <cell r="M84">
            <v>2135</v>
          </cell>
          <cell r="N84">
            <v>2440</v>
          </cell>
          <cell r="O84">
            <v>2074</v>
          </cell>
          <cell r="P84">
            <v>1891</v>
          </cell>
          <cell r="Q84">
            <v>1952</v>
          </cell>
          <cell r="R84">
            <v>1769</v>
          </cell>
          <cell r="S84">
            <v>24461</v>
          </cell>
          <cell r="T84">
            <v>20618</v>
          </cell>
          <cell r="U84">
            <v>60329</v>
          </cell>
          <cell r="V84">
            <v>71980</v>
          </cell>
          <cell r="W84">
            <v>73993</v>
          </cell>
        </row>
        <row r="85">
          <cell r="A85" t="str">
            <v>10264194</v>
          </cell>
          <cell r="B85" t="str">
            <v>GI</v>
          </cell>
          <cell r="C85" t="str">
            <v>1700i</v>
          </cell>
          <cell r="D85" t="str">
            <v>Long Tubular</v>
          </cell>
          <cell r="E85" t="str">
            <v>Ford</v>
          </cell>
          <cell r="F85" t="str">
            <v>B299MCA 1.6 IB5 LD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A86" t="str">
            <v>10264195</v>
          </cell>
          <cell r="B86" t="str">
            <v>GI</v>
          </cell>
          <cell r="C86" t="str">
            <v>1700i</v>
          </cell>
          <cell r="D86" t="str">
            <v>Short</v>
          </cell>
          <cell r="E86" t="str">
            <v>Ford</v>
          </cell>
          <cell r="F86" t="str">
            <v>B299MCA 1.6 DPS6 LE</v>
          </cell>
          <cell r="G86">
            <v>1092</v>
          </cell>
          <cell r="H86">
            <v>546</v>
          </cell>
          <cell r="I86">
            <v>546</v>
          </cell>
          <cell r="J86">
            <v>1092</v>
          </cell>
          <cell r="K86">
            <v>546</v>
          </cell>
          <cell r="L86">
            <v>546</v>
          </cell>
          <cell r="M86">
            <v>546</v>
          </cell>
          <cell r="N86">
            <v>1092</v>
          </cell>
          <cell r="O86">
            <v>546</v>
          </cell>
          <cell r="P86">
            <v>546</v>
          </cell>
          <cell r="Q86">
            <v>546</v>
          </cell>
          <cell r="R86">
            <v>546</v>
          </cell>
          <cell r="S86">
            <v>8190</v>
          </cell>
          <cell r="T86">
            <v>7098</v>
          </cell>
          <cell r="U86">
            <v>2184</v>
          </cell>
          <cell r="V86">
            <v>0</v>
          </cell>
          <cell r="W86">
            <v>0</v>
          </cell>
        </row>
        <row r="87">
          <cell r="A87" t="str">
            <v>10264197</v>
          </cell>
          <cell r="B87" t="str">
            <v>GI</v>
          </cell>
          <cell r="C87" t="str">
            <v>1700i</v>
          </cell>
          <cell r="D87" t="str">
            <v>Long Tubular</v>
          </cell>
          <cell r="E87" t="str">
            <v>Ford</v>
          </cell>
          <cell r="F87" t="str">
            <v>B299MCA 1.6 DPS6 LD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</row>
        <row r="88">
          <cell r="A88" t="str">
            <v>10263679</v>
          </cell>
          <cell r="B88" t="str">
            <v>GI</v>
          </cell>
          <cell r="C88" t="str">
            <v>3-15</v>
          </cell>
          <cell r="D88" t="str">
            <v>Short</v>
          </cell>
          <cell r="E88" t="str">
            <v>Ford</v>
          </cell>
          <cell r="F88" t="str">
            <v>B562 1.0 IB5 LE</v>
          </cell>
          <cell r="G88">
            <v>16600</v>
          </cell>
          <cell r="H88">
            <v>18850</v>
          </cell>
          <cell r="I88">
            <v>20550</v>
          </cell>
          <cell r="J88">
            <v>17950</v>
          </cell>
          <cell r="K88">
            <v>21050</v>
          </cell>
          <cell r="L88">
            <v>20600</v>
          </cell>
          <cell r="M88">
            <v>19700</v>
          </cell>
          <cell r="N88">
            <v>20250</v>
          </cell>
          <cell r="O88">
            <v>21100</v>
          </cell>
          <cell r="P88">
            <v>20150</v>
          </cell>
          <cell r="Q88">
            <v>19950</v>
          </cell>
          <cell r="R88">
            <v>17800</v>
          </cell>
          <cell r="S88">
            <v>234550</v>
          </cell>
          <cell r="T88">
            <v>210350</v>
          </cell>
          <cell r="U88">
            <v>193202</v>
          </cell>
          <cell r="V88">
            <v>217554</v>
          </cell>
          <cell r="W88">
            <v>340433</v>
          </cell>
        </row>
        <row r="89">
          <cell r="A89" t="str">
            <v>10263754</v>
          </cell>
          <cell r="B89" t="str">
            <v>GI</v>
          </cell>
          <cell r="C89" t="str">
            <v>3-15</v>
          </cell>
          <cell r="D89" t="str">
            <v>Short*</v>
          </cell>
          <cell r="E89" t="str">
            <v>Ford</v>
          </cell>
          <cell r="F89" t="str">
            <v>B562 1.0 IB5 LD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</row>
        <row r="90">
          <cell r="A90" t="str">
            <v>10217953</v>
          </cell>
          <cell r="B90" t="str">
            <v>GI</v>
          </cell>
          <cell r="C90" t="str">
            <v>3-23</v>
          </cell>
          <cell r="D90" t="str">
            <v>Short</v>
          </cell>
          <cell r="E90" t="str">
            <v>Ford</v>
          </cell>
          <cell r="F90" t="str">
            <v>C346 1.6/2.0 SIGMA DPS6 LE</v>
          </cell>
          <cell r="G90">
            <v>1638</v>
          </cell>
          <cell r="H90">
            <v>2184</v>
          </cell>
          <cell r="I90">
            <v>2184</v>
          </cell>
          <cell r="J90">
            <v>2184</v>
          </cell>
          <cell r="K90">
            <v>2730</v>
          </cell>
          <cell r="L90">
            <v>2730</v>
          </cell>
          <cell r="M90">
            <v>2184</v>
          </cell>
          <cell r="N90">
            <v>3276</v>
          </cell>
          <cell r="O90">
            <v>2184</v>
          </cell>
          <cell r="P90">
            <v>2184</v>
          </cell>
          <cell r="Q90">
            <v>2184</v>
          </cell>
          <cell r="R90">
            <v>2184</v>
          </cell>
          <cell r="S90">
            <v>27846</v>
          </cell>
          <cell r="T90">
            <v>28938</v>
          </cell>
          <cell r="U90">
            <v>36036</v>
          </cell>
          <cell r="V90">
            <v>40404</v>
          </cell>
          <cell r="W90">
            <v>44226</v>
          </cell>
        </row>
        <row r="91">
          <cell r="A91" t="str">
            <v>10218998</v>
          </cell>
          <cell r="B91" t="str">
            <v>GI</v>
          </cell>
          <cell r="C91" t="str">
            <v>3-23</v>
          </cell>
          <cell r="D91" t="str">
            <v>Long Tubular</v>
          </cell>
          <cell r="E91" t="str">
            <v>Ford</v>
          </cell>
          <cell r="F91" t="str">
            <v>C346 2.0 GDI DPS6 LD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A92" t="str">
            <v>10218773</v>
          </cell>
          <cell r="B92" t="str">
            <v>GI</v>
          </cell>
          <cell r="C92" t="str">
            <v>3-23</v>
          </cell>
          <cell r="D92" t="str">
            <v>Long Tubular</v>
          </cell>
          <cell r="E92" t="str">
            <v>Ford</v>
          </cell>
          <cell r="F92" t="str">
            <v>C346 1.6 SIGMA IB5 LD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</row>
        <row r="93">
          <cell r="A93" t="str">
            <v>10218774</v>
          </cell>
          <cell r="B93" t="str">
            <v>GI</v>
          </cell>
          <cell r="C93" t="str">
            <v>3-23</v>
          </cell>
          <cell r="D93" t="str">
            <v>Short</v>
          </cell>
          <cell r="E93" t="str">
            <v>Ford</v>
          </cell>
          <cell r="F93" t="str">
            <v>C346 1.6 SIGMA IB5 LE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</row>
        <row r="94">
          <cell r="A94" t="str">
            <v>10218870</v>
          </cell>
          <cell r="B94" t="str">
            <v>GI</v>
          </cell>
          <cell r="C94" t="str">
            <v>3-23</v>
          </cell>
          <cell r="D94" t="str">
            <v>Long Tubular</v>
          </cell>
          <cell r="E94" t="str">
            <v>Ford</v>
          </cell>
          <cell r="F94" t="str">
            <v>C346 2.0 GDI MTX75 LD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A95" t="str">
            <v>10218871</v>
          </cell>
          <cell r="B95" t="str">
            <v>GI</v>
          </cell>
          <cell r="C95" t="str">
            <v>3-23</v>
          </cell>
          <cell r="D95" t="str">
            <v>Short</v>
          </cell>
          <cell r="E95" t="str">
            <v>Ford</v>
          </cell>
          <cell r="F95" t="str">
            <v>C346 2.0 GDI MTX75 LE</v>
          </cell>
          <cell r="G95">
            <v>610</v>
          </cell>
          <cell r="H95">
            <v>610</v>
          </cell>
          <cell r="I95">
            <v>610</v>
          </cell>
          <cell r="J95">
            <v>610</v>
          </cell>
          <cell r="K95">
            <v>610</v>
          </cell>
          <cell r="L95">
            <v>610</v>
          </cell>
          <cell r="M95">
            <v>610</v>
          </cell>
          <cell r="N95">
            <v>610</v>
          </cell>
          <cell r="O95">
            <v>610</v>
          </cell>
          <cell r="P95">
            <v>610</v>
          </cell>
          <cell r="Q95">
            <v>610</v>
          </cell>
          <cell r="R95">
            <v>610</v>
          </cell>
          <cell r="S95">
            <v>7320</v>
          </cell>
          <cell r="T95">
            <v>7747</v>
          </cell>
          <cell r="U95">
            <v>9638</v>
          </cell>
          <cell r="V95">
            <v>10675</v>
          </cell>
          <cell r="W95">
            <v>11712</v>
          </cell>
        </row>
        <row r="96">
          <cell r="A96" t="str">
            <v>10218945</v>
          </cell>
          <cell r="B96" t="str">
            <v>GI</v>
          </cell>
          <cell r="C96" t="str">
            <v>3-23</v>
          </cell>
          <cell r="D96" t="str">
            <v>Long Tubular</v>
          </cell>
          <cell r="E96" t="str">
            <v>Ford</v>
          </cell>
          <cell r="F96" t="str">
            <v>C346 1.6 SIGMA DPS6 LD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A97" t="str">
            <v>10280074</v>
          </cell>
          <cell r="B97" t="str">
            <v>GI</v>
          </cell>
          <cell r="C97" t="str">
            <v>2000i</v>
          </cell>
          <cell r="D97" t="str">
            <v>Female</v>
          </cell>
          <cell r="E97" t="str">
            <v>Renault</v>
          </cell>
          <cell r="F97" t="str">
            <v>MEGANE/SCENIC/CLIO II/TWINGO/KANGOO</v>
          </cell>
          <cell r="G97">
            <v>2184</v>
          </cell>
          <cell r="H97">
            <v>1638</v>
          </cell>
          <cell r="I97">
            <v>1638</v>
          </cell>
          <cell r="J97">
            <v>1092</v>
          </cell>
          <cell r="K97">
            <v>1638</v>
          </cell>
          <cell r="L97">
            <v>1638</v>
          </cell>
          <cell r="M97">
            <v>1638</v>
          </cell>
          <cell r="N97">
            <v>2184</v>
          </cell>
          <cell r="O97">
            <v>1092</v>
          </cell>
          <cell r="P97">
            <v>1638</v>
          </cell>
          <cell r="Q97">
            <v>1638</v>
          </cell>
          <cell r="R97">
            <v>1638</v>
          </cell>
          <cell r="S97">
            <v>19656</v>
          </cell>
          <cell r="T97">
            <v>3276</v>
          </cell>
          <cell r="U97">
            <v>0</v>
          </cell>
          <cell r="V97">
            <v>0</v>
          </cell>
          <cell r="W97">
            <v>0</v>
          </cell>
        </row>
        <row r="98">
          <cell r="A98" t="str">
            <v>10283069</v>
          </cell>
          <cell r="B98" t="str">
            <v>GI</v>
          </cell>
          <cell r="C98" t="str">
            <v>3-20</v>
          </cell>
          <cell r="D98" t="str">
            <v>Short</v>
          </cell>
          <cell r="E98" t="str">
            <v>GM</v>
          </cell>
          <cell r="F98" t="str">
            <v>Onix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A99" t="str">
            <v>10271409</v>
          </cell>
          <cell r="B99" t="str">
            <v>GI</v>
          </cell>
          <cell r="C99" t="str">
            <v>2000i</v>
          </cell>
          <cell r="D99" t="str">
            <v>Short</v>
          </cell>
          <cell r="E99" t="str">
            <v>PSA</v>
          </cell>
          <cell r="F99" t="str">
            <v>[A58]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A100" t="str">
            <v>10286863</v>
          </cell>
          <cell r="B100" t="str">
            <v>GI</v>
          </cell>
          <cell r="C100" t="str">
            <v>2000i</v>
          </cell>
          <cell r="D100" t="str">
            <v>Short</v>
          </cell>
          <cell r="E100" t="str">
            <v>GM</v>
          </cell>
          <cell r="F100" t="str">
            <v>Onix 1.4</v>
          </cell>
          <cell r="G100">
            <v>15834</v>
          </cell>
          <cell r="H100">
            <v>16380</v>
          </cell>
          <cell r="I100">
            <v>18018</v>
          </cell>
          <cell r="J100">
            <v>18564</v>
          </cell>
          <cell r="K100">
            <v>17472</v>
          </cell>
          <cell r="L100">
            <v>20202</v>
          </cell>
          <cell r="M100">
            <v>15288</v>
          </cell>
          <cell r="N100">
            <v>20202</v>
          </cell>
          <cell r="O100">
            <v>18018</v>
          </cell>
          <cell r="P100">
            <v>19110</v>
          </cell>
          <cell r="Q100">
            <v>17472</v>
          </cell>
          <cell r="R100">
            <v>12558</v>
          </cell>
          <cell r="S100">
            <v>209118</v>
          </cell>
          <cell r="T100">
            <v>212940</v>
          </cell>
          <cell r="U100">
            <v>216762</v>
          </cell>
          <cell r="V100">
            <v>237510</v>
          </cell>
          <cell r="W100">
            <v>256620</v>
          </cell>
        </row>
        <row r="101">
          <cell r="A101" t="str">
            <v>10314836</v>
          </cell>
          <cell r="B101" t="str">
            <v>GI</v>
          </cell>
          <cell r="C101" t="str">
            <v>1500i</v>
          </cell>
          <cell r="D101" t="str">
            <v>Short</v>
          </cell>
          <cell r="E101" t="str">
            <v>Nissan</v>
          </cell>
          <cell r="F101" t="str">
            <v>March 1.0</v>
          </cell>
          <cell r="G101">
            <v>2184</v>
          </cell>
          <cell r="H101">
            <v>2184</v>
          </cell>
          <cell r="I101">
            <v>2184</v>
          </cell>
          <cell r="J101">
            <v>1638</v>
          </cell>
          <cell r="K101">
            <v>2184</v>
          </cell>
          <cell r="L101">
            <v>1638</v>
          </cell>
          <cell r="M101">
            <v>2184</v>
          </cell>
          <cell r="N101">
            <v>2184</v>
          </cell>
          <cell r="O101">
            <v>1638</v>
          </cell>
          <cell r="P101">
            <v>2184</v>
          </cell>
          <cell r="Q101">
            <v>1638</v>
          </cell>
          <cell r="R101">
            <v>2184</v>
          </cell>
          <cell r="S101">
            <v>24024</v>
          </cell>
          <cell r="T101">
            <v>24024</v>
          </cell>
          <cell r="U101">
            <v>24570</v>
          </cell>
          <cell r="V101">
            <v>26208</v>
          </cell>
          <cell r="W101">
            <v>26754</v>
          </cell>
        </row>
        <row r="102">
          <cell r="A102" t="str">
            <v>10314899</v>
          </cell>
          <cell r="B102" t="str">
            <v>GI</v>
          </cell>
          <cell r="C102" t="str">
            <v>2000i</v>
          </cell>
          <cell r="D102" t="str">
            <v>Short</v>
          </cell>
          <cell r="E102" t="str">
            <v>Nissan</v>
          </cell>
          <cell r="F102" t="str">
            <v>March 1.6</v>
          </cell>
          <cell r="G102">
            <v>18888</v>
          </cell>
          <cell r="H102">
            <v>18888</v>
          </cell>
          <cell r="I102">
            <v>20703</v>
          </cell>
          <cell r="J102">
            <v>17070</v>
          </cell>
          <cell r="K102">
            <v>19977</v>
          </cell>
          <cell r="L102">
            <v>19977</v>
          </cell>
          <cell r="M102">
            <v>15438</v>
          </cell>
          <cell r="N102">
            <v>21612</v>
          </cell>
          <cell r="O102">
            <v>17979</v>
          </cell>
          <cell r="P102">
            <v>17616</v>
          </cell>
          <cell r="Q102">
            <v>16527</v>
          </cell>
          <cell r="R102">
            <v>14532</v>
          </cell>
          <cell r="S102">
            <v>219207</v>
          </cell>
          <cell r="T102">
            <v>161853</v>
          </cell>
          <cell r="U102">
            <v>62397</v>
          </cell>
          <cell r="V102">
            <v>54054</v>
          </cell>
          <cell r="W102">
            <v>56238</v>
          </cell>
        </row>
        <row r="103">
          <cell r="A103" t="str">
            <v>10322921</v>
          </cell>
          <cell r="B103" t="str">
            <v>AAR</v>
          </cell>
          <cell r="C103" t="str">
            <v>4100iS</v>
          </cell>
          <cell r="D103" t="str">
            <v>Short</v>
          </cell>
          <cell r="E103" t="str">
            <v>Toyota</v>
          </cell>
          <cell r="F103" t="str">
            <v>[640L] Hilux</v>
          </cell>
          <cell r="G103">
            <v>5950</v>
          </cell>
          <cell r="H103">
            <v>11500</v>
          </cell>
          <cell r="I103">
            <v>14750</v>
          </cell>
          <cell r="J103">
            <v>13950</v>
          </cell>
          <cell r="K103">
            <v>13650</v>
          </cell>
          <cell r="L103">
            <v>13800</v>
          </cell>
          <cell r="M103">
            <v>9600</v>
          </cell>
          <cell r="N103">
            <v>16350</v>
          </cell>
          <cell r="O103">
            <v>18000</v>
          </cell>
          <cell r="P103">
            <v>18200</v>
          </cell>
          <cell r="Q103">
            <v>18850</v>
          </cell>
          <cell r="R103">
            <v>17950</v>
          </cell>
          <cell r="S103">
            <v>172550</v>
          </cell>
          <cell r="T103">
            <v>184700</v>
          </cell>
          <cell r="U103">
            <v>190100</v>
          </cell>
          <cell r="V103">
            <v>183450</v>
          </cell>
          <cell r="W103">
            <v>175700</v>
          </cell>
        </row>
        <row r="104">
          <cell r="A104" t="str">
            <v>10322688</v>
          </cell>
          <cell r="B104" t="str">
            <v>AAR</v>
          </cell>
          <cell r="C104" t="str">
            <v>3300i</v>
          </cell>
          <cell r="D104" t="str">
            <v>Short</v>
          </cell>
          <cell r="E104" t="str">
            <v>Honda</v>
          </cell>
          <cell r="F104" t="str">
            <v>SCUV</v>
          </cell>
          <cell r="G104">
            <v>120</v>
          </cell>
          <cell r="H104">
            <v>120</v>
          </cell>
          <cell r="I104">
            <v>60</v>
          </cell>
          <cell r="J104">
            <v>120</v>
          </cell>
          <cell r="K104">
            <v>120</v>
          </cell>
          <cell r="L104">
            <v>60</v>
          </cell>
          <cell r="M104">
            <v>120</v>
          </cell>
          <cell r="N104">
            <v>60</v>
          </cell>
          <cell r="O104">
            <v>120</v>
          </cell>
          <cell r="P104">
            <v>120</v>
          </cell>
          <cell r="Q104">
            <v>60</v>
          </cell>
          <cell r="R104">
            <v>120</v>
          </cell>
          <cell r="S104">
            <v>1200</v>
          </cell>
          <cell r="T104">
            <v>1020</v>
          </cell>
          <cell r="U104">
            <v>960</v>
          </cell>
          <cell r="V104">
            <v>900</v>
          </cell>
          <cell r="W104">
            <v>1080</v>
          </cell>
        </row>
        <row r="105">
          <cell r="A105" t="str">
            <v>20003360</v>
          </cell>
          <cell r="B105" t="str">
            <v>AAR</v>
          </cell>
          <cell r="C105" t="str">
            <v>2600i</v>
          </cell>
          <cell r="D105" t="str">
            <v>Short</v>
          </cell>
          <cell r="E105" t="str">
            <v>Honda</v>
          </cell>
          <cell r="F105" t="str">
            <v>SCUV</v>
          </cell>
          <cell r="G105">
            <v>4800</v>
          </cell>
          <cell r="H105">
            <v>4320</v>
          </cell>
          <cell r="I105">
            <v>4920</v>
          </cell>
          <cell r="J105">
            <v>4980</v>
          </cell>
          <cell r="K105">
            <v>5160</v>
          </cell>
          <cell r="L105">
            <v>5520</v>
          </cell>
          <cell r="M105">
            <v>5460</v>
          </cell>
          <cell r="N105">
            <v>5640</v>
          </cell>
          <cell r="O105">
            <v>5220</v>
          </cell>
          <cell r="P105">
            <v>4860</v>
          </cell>
          <cell r="Q105">
            <v>5100</v>
          </cell>
          <cell r="R105">
            <v>3960</v>
          </cell>
          <cell r="S105">
            <v>59940</v>
          </cell>
          <cell r="T105">
            <v>55440</v>
          </cell>
          <cell r="U105">
            <v>50880</v>
          </cell>
          <cell r="V105">
            <v>46860</v>
          </cell>
          <cell r="W105">
            <v>63840</v>
          </cell>
        </row>
        <row r="106">
          <cell r="A106" t="str">
            <v>10319543</v>
          </cell>
          <cell r="B106" t="str">
            <v>AAR</v>
          </cell>
          <cell r="C106" t="str">
            <v>2300i</v>
          </cell>
          <cell r="D106" t="str">
            <v>Long Bar</v>
          </cell>
          <cell r="E106" t="str">
            <v>Fiat</v>
          </cell>
          <cell r="F106" t="str">
            <v>B-SUV 1.8 AT LD</v>
          </cell>
          <cell r="G106">
            <v>1700</v>
          </cell>
          <cell r="H106">
            <v>1400</v>
          </cell>
          <cell r="I106">
            <v>1800</v>
          </cell>
          <cell r="J106">
            <v>1600</v>
          </cell>
          <cell r="K106">
            <v>1700</v>
          </cell>
          <cell r="L106">
            <v>1900</v>
          </cell>
          <cell r="M106">
            <v>1700</v>
          </cell>
          <cell r="N106">
            <v>1900</v>
          </cell>
          <cell r="O106">
            <v>1800</v>
          </cell>
          <cell r="P106">
            <v>1700</v>
          </cell>
          <cell r="Q106">
            <v>1800</v>
          </cell>
          <cell r="R106">
            <v>1000</v>
          </cell>
          <cell r="S106">
            <v>20000</v>
          </cell>
          <cell r="T106">
            <v>20100</v>
          </cell>
          <cell r="U106">
            <v>19500</v>
          </cell>
          <cell r="V106">
            <v>17800</v>
          </cell>
          <cell r="W106">
            <v>17800</v>
          </cell>
        </row>
        <row r="107">
          <cell r="A107" t="str">
            <v>10322932</v>
          </cell>
          <cell r="B107" t="str">
            <v>AAR</v>
          </cell>
          <cell r="C107" t="str">
            <v>2300i</v>
          </cell>
          <cell r="D107" t="str">
            <v>Short</v>
          </cell>
          <cell r="E107" t="str">
            <v>Fiat</v>
          </cell>
          <cell r="F107" t="str">
            <v>B-SUV 1.8 AT LE</v>
          </cell>
          <cell r="G107">
            <v>1708</v>
          </cell>
          <cell r="H107">
            <v>1342</v>
          </cell>
          <cell r="I107">
            <v>1830</v>
          </cell>
          <cell r="J107">
            <v>1586</v>
          </cell>
          <cell r="K107">
            <v>1769</v>
          </cell>
          <cell r="L107">
            <v>1830</v>
          </cell>
          <cell r="M107">
            <v>1708</v>
          </cell>
          <cell r="N107">
            <v>1952</v>
          </cell>
          <cell r="O107">
            <v>1769</v>
          </cell>
          <cell r="P107">
            <v>1647</v>
          </cell>
          <cell r="Q107">
            <v>1830</v>
          </cell>
          <cell r="R107">
            <v>1037</v>
          </cell>
          <cell r="S107">
            <v>20008</v>
          </cell>
          <cell r="T107">
            <v>20069</v>
          </cell>
          <cell r="U107">
            <v>19459</v>
          </cell>
          <cell r="V107">
            <v>17873</v>
          </cell>
          <cell r="W107">
            <v>17812</v>
          </cell>
        </row>
        <row r="108">
          <cell r="A108" t="str">
            <v>10327632</v>
          </cell>
          <cell r="B108" t="str">
            <v>AAR</v>
          </cell>
          <cell r="C108" t="str">
            <v>4100iS</v>
          </cell>
          <cell r="D108" t="str">
            <v>Short</v>
          </cell>
          <cell r="E108" t="str">
            <v>Fiat</v>
          </cell>
          <cell r="F108" t="str">
            <v>B-SUV 2.0 AT LE/LD AWD</v>
          </cell>
          <cell r="G108">
            <v>5115</v>
          </cell>
          <cell r="H108">
            <v>4015</v>
          </cell>
          <cell r="I108">
            <v>5665</v>
          </cell>
          <cell r="J108">
            <v>4840</v>
          </cell>
          <cell r="K108">
            <v>5390</v>
          </cell>
          <cell r="L108">
            <v>5665</v>
          </cell>
          <cell r="M108">
            <v>5390</v>
          </cell>
          <cell r="N108">
            <v>5940</v>
          </cell>
          <cell r="O108">
            <v>5390</v>
          </cell>
          <cell r="P108">
            <v>5115</v>
          </cell>
          <cell r="Q108">
            <v>5665</v>
          </cell>
          <cell r="R108">
            <v>2860</v>
          </cell>
          <cell r="S108">
            <v>61050</v>
          </cell>
          <cell r="T108">
            <v>62040</v>
          </cell>
          <cell r="U108">
            <v>62975</v>
          </cell>
          <cell r="V108">
            <v>64020</v>
          </cell>
          <cell r="W108">
            <v>65010</v>
          </cell>
        </row>
        <row r="109">
          <cell r="A109" t="str">
            <v>10328504</v>
          </cell>
          <cell r="B109" t="str">
            <v>AAR</v>
          </cell>
          <cell r="C109" t="str">
            <v>3700i</v>
          </cell>
          <cell r="D109" t="str">
            <v>Short</v>
          </cell>
          <cell r="E109" t="str">
            <v>Fiat</v>
          </cell>
          <cell r="F109" t="str">
            <v>B-SUV 2.0 MT LD AWD</v>
          </cell>
          <cell r="G109">
            <v>660</v>
          </cell>
          <cell r="H109">
            <v>550</v>
          </cell>
          <cell r="I109">
            <v>715</v>
          </cell>
          <cell r="J109">
            <v>605</v>
          </cell>
          <cell r="K109">
            <v>715</v>
          </cell>
          <cell r="L109">
            <v>715</v>
          </cell>
          <cell r="M109">
            <v>715</v>
          </cell>
          <cell r="N109">
            <v>715</v>
          </cell>
          <cell r="O109">
            <v>715</v>
          </cell>
          <cell r="P109">
            <v>660</v>
          </cell>
          <cell r="Q109">
            <v>715</v>
          </cell>
          <cell r="R109">
            <v>385</v>
          </cell>
          <cell r="S109">
            <v>7865</v>
          </cell>
          <cell r="T109">
            <v>7920</v>
          </cell>
          <cell r="U109">
            <v>7645</v>
          </cell>
          <cell r="V109">
            <v>7040</v>
          </cell>
          <cell r="W109">
            <v>6985</v>
          </cell>
        </row>
        <row r="110">
          <cell r="A110" t="str">
            <v>10328505</v>
          </cell>
          <cell r="B110" t="str">
            <v>AAR</v>
          </cell>
          <cell r="C110" t="str">
            <v>3700i</v>
          </cell>
          <cell r="D110" t="str">
            <v>Short</v>
          </cell>
          <cell r="E110" t="str">
            <v>Fiat</v>
          </cell>
          <cell r="F110" t="str">
            <v>B-SUV 2.0 MT LE AWD/FWD</v>
          </cell>
          <cell r="G110">
            <v>950</v>
          </cell>
          <cell r="H110">
            <v>700</v>
          </cell>
          <cell r="I110">
            <v>1000</v>
          </cell>
          <cell r="J110">
            <v>850</v>
          </cell>
          <cell r="K110">
            <v>950</v>
          </cell>
          <cell r="L110">
            <v>1000</v>
          </cell>
          <cell r="M110">
            <v>950</v>
          </cell>
          <cell r="N110">
            <v>1050</v>
          </cell>
          <cell r="O110">
            <v>950</v>
          </cell>
          <cell r="P110">
            <v>900</v>
          </cell>
          <cell r="Q110">
            <v>1000</v>
          </cell>
          <cell r="R110">
            <v>550</v>
          </cell>
          <cell r="S110">
            <v>10850</v>
          </cell>
          <cell r="T110">
            <v>10950</v>
          </cell>
          <cell r="U110">
            <v>10550</v>
          </cell>
          <cell r="V110">
            <v>9700</v>
          </cell>
          <cell r="W110">
            <v>9650</v>
          </cell>
        </row>
        <row r="111">
          <cell r="A111" t="str">
            <v>10328555</v>
          </cell>
          <cell r="B111" t="str">
            <v>AAR</v>
          </cell>
          <cell r="C111" t="str">
            <v>3700i</v>
          </cell>
          <cell r="D111" t="str">
            <v>Long Tubular</v>
          </cell>
          <cell r="E111" t="str">
            <v>Fiat</v>
          </cell>
          <cell r="F111" t="str">
            <v>B-SUV 2.0 MT LD FWD</v>
          </cell>
          <cell r="G111">
            <v>250</v>
          </cell>
          <cell r="H111">
            <v>200</v>
          </cell>
          <cell r="I111">
            <v>300</v>
          </cell>
          <cell r="J111">
            <v>250</v>
          </cell>
          <cell r="K111">
            <v>250</v>
          </cell>
          <cell r="L111">
            <v>300</v>
          </cell>
          <cell r="M111">
            <v>250</v>
          </cell>
          <cell r="N111">
            <v>300</v>
          </cell>
          <cell r="O111">
            <v>250</v>
          </cell>
          <cell r="P111">
            <v>250</v>
          </cell>
          <cell r="Q111">
            <v>250</v>
          </cell>
          <cell r="R111">
            <v>150</v>
          </cell>
          <cell r="S111">
            <v>3000</v>
          </cell>
          <cell r="T111">
            <v>3050</v>
          </cell>
          <cell r="U111">
            <v>2900</v>
          </cell>
          <cell r="V111">
            <v>2650</v>
          </cell>
          <cell r="W111">
            <v>2700</v>
          </cell>
        </row>
        <row r="112">
          <cell r="A112" t="str">
            <v>10333941</v>
          </cell>
          <cell r="B112" t="str">
            <v>GI</v>
          </cell>
          <cell r="C112" t="str">
            <v>3-20</v>
          </cell>
          <cell r="D112" t="str">
            <v>Short</v>
          </cell>
          <cell r="E112" t="str">
            <v>VW</v>
          </cell>
          <cell r="F112" t="str">
            <v>VW UP</v>
          </cell>
          <cell r="G112">
            <v>3186</v>
          </cell>
          <cell r="H112">
            <v>2803</v>
          </cell>
          <cell r="I112">
            <v>3297</v>
          </cell>
          <cell r="J112">
            <v>2581</v>
          </cell>
          <cell r="K112">
            <v>3136</v>
          </cell>
          <cell r="L112">
            <v>7415</v>
          </cell>
          <cell r="M112">
            <v>7048</v>
          </cell>
          <cell r="N112">
            <v>7770</v>
          </cell>
          <cell r="O112">
            <v>6693</v>
          </cell>
          <cell r="P112">
            <v>7109</v>
          </cell>
          <cell r="Q112">
            <v>6693</v>
          </cell>
          <cell r="R112">
            <v>6743</v>
          </cell>
          <cell r="S112">
            <v>64474</v>
          </cell>
          <cell r="T112">
            <v>110834</v>
          </cell>
          <cell r="U112">
            <v>116119</v>
          </cell>
          <cell r="V112">
            <v>113156</v>
          </cell>
          <cell r="W112">
            <v>115366</v>
          </cell>
        </row>
        <row r="113">
          <cell r="A113" t="str">
            <v>10238676</v>
          </cell>
          <cell r="B113" t="str">
            <v>AAR</v>
          </cell>
          <cell r="C113" t="str">
            <v>3700i</v>
          </cell>
          <cell r="D113" t="str">
            <v>Short</v>
          </cell>
          <cell r="E113" t="str">
            <v>Ford</v>
          </cell>
          <cell r="F113" t="str">
            <v>T6</v>
          </cell>
          <cell r="G113">
            <v>660</v>
          </cell>
          <cell r="H113">
            <v>1540</v>
          </cell>
          <cell r="I113">
            <v>1705</v>
          </cell>
          <cell r="J113">
            <v>1815</v>
          </cell>
          <cell r="K113">
            <v>1485</v>
          </cell>
          <cell r="L113">
            <v>1760</v>
          </cell>
          <cell r="M113">
            <v>2200</v>
          </cell>
          <cell r="N113">
            <v>2090</v>
          </cell>
          <cell r="O113">
            <v>2420</v>
          </cell>
          <cell r="P113">
            <v>2585</v>
          </cell>
          <cell r="Q113">
            <v>2530</v>
          </cell>
          <cell r="R113">
            <v>1760</v>
          </cell>
          <cell r="S113">
            <v>22550</v>
          </cell>
          <cell r="T113">
            <v>21560</v>
          </cell>
          <cell r="U113">
            <v>20570</v>
          </cell>
          <cell r="V113">
            <v>19855</v>
          </cell>
          <cell r="W113">
            <v>18315</v>
          </cell>
        </row>
        <row r="114">
          <cell r="A114" t="str">
            <v>10223171-2</v>
          </cell>
          <cell r="B114" t="str">
            <v>AAR</v>
          </cell>
          <cell r="C114" t="str">
            <v>2900NG</v>
          </cell>
          <cell r="D114" t="str">
            <v>Short</v>
          </cell>
          <cell r="E114" t="str">
            <v>Fiat</v>
          </cell>
          <cell r="F114" t="str">
            <v>BSUV</v>
          </cell>
          <cell r="G114">
            <v>732</v>
          </cell>
          <cell r="H114">
            <v>610</v>
          </cell>
          <cell r="I114">
            <v>793</v>
          </cell>
          <cell r="J114">
            <v>671</v>
          </cell>
          <cell r="K114">
            <v>793</v>
          </cell>
          <cell r="L114">
            <v>793</v>
          </cell>
          <cell r="M114">
            <v>732</v>
          </cell>
          <cell r="N114">
            <v>854</v>
          </cell>
          <cell r="O114">
            <v>732</v>
          </cell>
          <cell r="P114">
            <v>732</v>
          </cell>
          <cell r="Q114">
            <v>793</v>
          </cell>
          <cell r="R114">
            <v>427</v>
          </cell>
          <cell r="S114">
            <v>8662</v>
          </cell>
          <cell r="T114">
            <v>8723</v>
          </cell>
          <cell r="U114">
            <v>8418</v>
          </cell>
          <cell r="V114">
            <v>7747</v>
          </cell>
          <cell r="W114">
            <v>7747</v>
          </cell>
        </row>
        <row r="115">
          <cell r="A115" t="str">
            <v>10262492</v>
          </cell>
          <cell r="B115" t="str">
            <v>AAR</v>
          </cell>
          <cell r="C115" t="str">
            <v>2600i</v>
          </cell>
          <cell r="D115" t="str">
            <v>Long Tubular</v>
          </cell>
          <cell r="E115" t="str">
            <v>Ford</v>
          </cell>
          <cell r="F115" t="str">
            <v>B515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</row>
        <row r="116">
          <cell r="A116" t="str">
            <v>10279594</v>
          </cell>
          <cell r="B116" t="str">
            <v>AAR</v>
          </cell>
          <cell r="C116" t="str">
            <v>2300i</v>
          </cell>
          <cell r="D116" t="str">
            <v>Short</v>
          </cell>
          <cell r="E116" t="str">
            <v>GM</v>
          </cell>
          <cell r="F116" t="str">
            <v>D2XX</v>
          </cell>
          <cell r="G116">
            <v>2196</v>
          </cell>
          <cell r="H116">
            <v>2745</v>
          </cell>
          <cell r="I116">
            <v>2806</v>
          </cell>
          <cell r="J116">
            <v>2989</v>
          </cell>
          <cell r="K116">
            <v>2135</v>
          </cell>
          <cell r="L116">
            <v>2318</v>
          </cell>
          <cell r="M116">
            <v>2135</v>
          </cell>
          <cell r="N116">
            <v>2745</v>
          </cell>
          <cell r="O116">
            <v>2867</v>
          </cell>
          <cell r="P116">
            <v>2989</v>
          </cell>
          <cell r="Q116">
            <v>2074</v>
          </cell>
          <cell r="R116">
            <v>2318</v>
          </cell>
          <cell r="S116">
            <v>30317</v>
          </cell>
          <cell r="T116">
            <v>30866</v>
          </cell>
          <cell r="U116">
            <v>31476</v>
          </cell>
          <cell r="V116">
            <v>32147</v>
          </cell>
          <cell r="W116">
            <v>32757</v>
          </cell>
        </row>
        <row r="117">
          <cell r="A117" t="str">
            <v>10279789</v>
          </cell>
          <cell r="B117" t="str">
            <v>AAR</v>
          </cell>
          <cell r="C117" t="str">
            <v>2300i</v>
          </cell>
          <cell r="D117" t="str">
            <v>Short</v>
          </cell>
          <cell r="E117" t="str">
            <v>GM</v>
          </cell>
          <cell r="F117" t="str">
            <v>D2XX</v>
          </cell>
          <cell r="G117">
            <v>2200</v>
          </cell>
          <cell r="H117">
            <v>2700</v>
          </cell>
          <cell r="I117">
            <v>2850</v>
          </cell>
          <cell r="J117">
            <v>3000</v>
          </cell>
          <cell r="K117">
            <v>2100</v>
          </cell>
          <cell r="L117">
            <v>2300</v>
          </cell>
          <cell r="M117">
            <v>2150</v>
          </cell>
          <cell r="N117">
            <v>2750</v>
          </cell>
          <cell r="O117">
            <v>2850</v>
          </cell>
          <cell r="P117">
            <v>3000</v>
          </cell>
          <cell r="Q117">
            <v>2100</v>
          </cell>
          <cell r="R117">
            <v>2300</v>
          </cell>
          <cell r="S117">
            <v>30300</v>
          </cell>
          <cell r="T117">
            <v>30850</v>
          </cell>
          <cell r="U117">
            <v>31500</v>
          </cell>
          <cell r="V117">
            <v>32150</v>
          </cell>
          <cell r="W117">
            <v>32750</v>
          </cell>
        </row>
        <row r="118">
          <cell r="A118" t="str">
            <v>10319831</v>
          </cell>
          <cell r="B118" t="str">
            <v>GI</v>
          </cell>
          <cell r="C118" t="str">
            <v>1700i</v>
          </cell>
          <cell r="D118" t="str">
            <v>Long Tubular</v>
          </cell>
          <cell r="E118" t="str">
            <v>Ford</v>
          </cell>
          <cell r="F118" t="str">
            <v>B299</v>
          </cell>
          <cell r="G118">
            <v>1950</v>
          </cell>
          <cell r="H118">
            <v>1700</v>
          </cell>
          <cell r="I118">
            <v>2050</v>
          </cell>
          <cell r="J118">
            <v>2000</v>
          </cell>
          <cell r="K118">
            <v>2200</v>
          </cell>
          <cell r="L118">
            <v>2300</v>
          </cell>
          <cell r="M118">
            <v>2150</v>
          </cell>
          <cell r="N118">
            <v>2400</v>
          </cell>
          <cell r="O118">
            <v>2050</v>
          </cell>
          <cell r="P118">
            <v>1900</v>
          </cell>
          <cell r="Q118">
            <v>2000</v>
          </cell>
          <cell r="R118">
            <v>1800</v>
          </cell>
          <cell r="S118">
            <v>24500</v>
          </cell>
          <cell r="T118">
            <v>20550</v>
          </cell>
          <cell r="U118">
            <v>6350</v>
          </cell>
          <cell r="V118">
            <v>0</v>
          </cell>
          <cell r="W118">
            <v>0</v>
          </cell>
        </row>
        <row r="119">
          <cell r="A119" t="str">
            <v>10320262</v>
          </cell>
          <cell r="B119" t="str">
            <v>GI</v>
          </cell>
          <cell r="C119" t="str">
            <v>1700i</v>
          </cell>
          <cell r="D119" t="str">
            <v>Long Tubular</v>
          </cell>
          <cell r="E119" t="str">
            <v>Ford</v>
          </cell>
          <cell r="F119" t="str">
            <v>B299</v>
          </cell>
          <cell r="G119">
            <v>700</v>
          </cell>
          <cell r="H119">
            <v>700</v>
          </cell>
          <cell r="I119">
            <v>650</v>
          </cell>
          <cell r="J119">
            <v>700</v>
          </cell>
          <cell r="K119">
            <v>650</v>
          </cell>
          <cell r="L119">
            <v>700</v>
          </cell>
          <cell r="M119">
            <v>700</v>
          </cell>
          <cell r="N119">
            <v>650</v>
          </cell>
          <cell r="O119">
            <v>700</v>
          </cell>
          <cell r="P119">
            <v>650</v>
          </cell>
          <cell r="Q119">
            <v>700</v>
          </cell>
          <cell r="R119">
            <v>650</v>
          </cell>
          <cell r="S119">
            <v>8150</v>
          </cell>
          <cell r="T119">
            <v>6900</v>
          </cell>
          <cell r="U119">
            <v>2100</v>
          </cell>
          <cell r="V119">
            <v>0</v>
          </cell>
          <cell r="W119">
            <v>0</v>
          </cell>
        </row>
        <row r="120">
          <cell r="A120" t="str">
            <v>10322682</v>
          </cell>
          <cell r="B120" t="str">
            <v>AAR</v>
          </cell>
          <cell r="C120" t="str">
            <v>2000i</v>
          </cell>
          <cell r="D120" t="str">
            <v>Long Tubular</v>
          </cell>
          <cell r="E120" t="str">
            <v>Ford</v>
          </cell>
          <cell r="F120" t="str">
            <v>B515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A121" t="str">
            <v>10328047</v>
          </cell>
          <cell r="B121" t="str">
            <v>AAR</v>
          </cell>
          <cell r="C121" t="str">
            <v>2600i</v>
          </cell>
          <cell r="D121" t="str">
            <v>Long Tubular</v>
          </cell>
          <cell r="E121" t="str">
            <v>Ford</v>
          </cell>
          <cell r="F121" t="str">
            <v>B515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A122" t="str">
            <v>10329987</v>
          </cell>
          <cell r="B122" t="str">
            <v>GI</v>
          </cell>
          <cell r="C122" t="str">
            <v>3-23</v>
          </cell>
          <cell r="D122" t="str">
            <v>Long Tubular</v>
          </cell>
          <cell r="E122" t="str">
            <v>Ford</v>
          </cell>
          <cell r="F122" t="str">
            <v>C346</v>
          </cell>
          <cell r="G122">
            <v>1150</v>
          </cell>
          <cell r="H122">
            <v>2150</v>
          </cell>
          <cell r="I122">
            <v>2450</v>
          </cell>
          <cell r="J122">
            <v>2300</v>
          </cell>
          <cell r="K122">
            <v>2450</v>
          </cell>
          <cell r="L122">
            <v>2800</v>
          </cell>
          <cell r="M122">
            <v>2350</v>
          </cell>
          <cell r="N122">
            <v>2950</v>
          </cell>
          <cell r="O122">
            <v>2250</v>
          </cell>
          <cell r="P122">
            <v>2500</v>
          </cell>
          <cell r="Q122">
            <v>2250</v>
          </cell>
          <cell r="R122">
            <v>1750</v>
          </cell>
          <cell r="S122">
            <v>27350</v>
          </cell>
          <cell r="T122">
            <v>29350</v>
          </cell>
          <cell r="U122">
            <v>36100</v>
          </cell>
          <cell r="V122">
            <v>40200</v>
          </cell>
          <cell r="W122">
            <v>43950</v>
          </cell>
        </row>
        <row r="123">
          <cell r="A123" t="str">
            <v>10329988</v>
          </cell>
          <cell r="B123" t="str">
            <v>GI</v>
          </cell>
          <cell r="C123" t="str">
            <v>3-23</v>
          </cell>
          <cell r="D123" t="str">
            <v>Long Tubular</v>
          </cell>
          <cell r="E123" t="str">
            <v>Ford</v>
          </cell>
          <cell r="F123" t="str">
            <v>C346</v>
          </cell>
          <cell r="G123">
            <v>650</v>
          </cell>
          <cell r="H123">
            <v>600</v>
          </cell>
          <cell r="I123">
            <v>600</v>
          </cell>
          <cell r="J123">
            <v>600</v>
          </cell>
          <cell r="K123">
            <v>600</v>
          </cell>
          <cell r="L123">
            <v>600</v>
          </cell>
          <cell r="M123">
            <v>600</v>
          </cell>
          <cell r="N123">
            <v>600</v>
          </cell>
          <cell r="O123">
            <v>600</v>
          </cell>
          <cell r="P123">
            <v>600</v>
          </cell>
          <cell r="Q123">
            <v>650</v>
          </cell>
          <cell r="R123">
            <v>600</v>
          </cell>
          <cell r="S123">
            <v>7300</v>
          </cell>
          <cell r="T123">
            <v>7800</v>
          </cell>
          <cell r="U123">
            <v>9600</v>
          </cell>
          <cell r="V123">
            <v>10650</v>
          </cell>
          <cell r="W123">
            <v>11700</v>
          </cell>
        </row>
        <row r="124">
          <cell r="A124" t="str">
            <v>10330192</v>
          </cell>
          <cell r="B124" t="str">
            <v>AAR</v>
          </cell>
          <cell r="C124" t="str">
            <v>2600i</v>
          </cell>
          <cell r="D124" t="str">
            <v>Long Tubular</v>
          </cell>
          <cell r="E124" t="str">
            <v>Ford</v>
          </cell>
          <cell r="F124" t="str">
            <v>B515 MY16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</row>
        <row r="125">
          <cell r="A125" t="str">
            <v>10331179</v>
          </cell>
          <cell r="B125" t="str">
            <v>GI</v>
          </cell>
          <cell r="C125" t="str">
            <v>1700i</v>
          </cell>
          <cell r="D125" t="str">
            <v>Short</v>
          </cell>
          <cell r="E125" t="str">
            <v>GM</v>
          </cell>
          <cell r="F125" t="str">
            <v>Onix Inovar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A126" t="str">
            <v>10338335</v>
          </cell>
          <cell r="B126" t="str">
            <v>GI</v>
          </cell>
          <cell r="C126" t="str">
            <v>1700i</v>
          </cell>
          <cell r="D126" t="str">
            <v>Long Tubular</v>
          </cell>
          <cell r="E126" t="str">
            <v>Ford</v>
          </cell>
          <cell r="F126" t="str">
            <v>B515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</row>
        <row r="127">
          <cell r="A127" t="str">
            <v>20006482</v>
          </cell>
          <cell r="B127" t="str">
            <v>AAR</v>
          </cell>
          <cell r="C127" t="str">
            <v>2000i</v>
          </cell>
          <cell r="D127" t="str">
            <v>Short</v>
          </cell>
          <cell r="E127" t="str">
            <v>GM</v>
          </cell>
          <cell r="F127" t="str">
            <v>Onix Cross</v>
          </cell>
          <cell r="G127">
            <v>1865</v>
          </cell>
          <cell r="H127">
            <v>1926</v>
          </cell>
          <cell r="I127">
            <v>1815</v>
          </cell>
          <cell r="J127">
            <v>1754</v>
          </cell>
          <cell r="K127">
            <v>1765</v>
          </cell>
          <cell r="L127">
            <v>1321</v>
          </cell>
          <cell r="M127">
            <v>1865</v>
          </cell>
          <cell r="N127">
            <v>1926</v>
          </cell>
          <cell r="O127">
            <v>1704</v>
          </cell>
          <cell r="P127">
            <v>1815</v>
          </cell>
          <cell r="Q127">
            <v>1754</v>
          </cell>
          <cell r="R127">
            <v>1321</v>
          </cell>
          <cell r="S127">
            <v>20831</v>
          </cell>
          <cell r="T127">
            <v>21153</v>
          </cell>
          <cell r="U127">
            <v>21658</v>
          </cell>
          <cell r="V127">
            <v>15658</v>
          </cell>
          <cell r="W127">
            <v>12422</v>
          </cell>
        </row>
        <row r="128">
          <cell r="A128" t="str">
            <v>20006499</v>
          </cell>
          <cell r="B128" t="str">
            <v>AAR</v>
          </cell>
          <cell r="C128" t="str">
            <v>2000i</v>
          </cell>
          <cell r="D128" t="str">
            <v>Short</v>
          </cell>
          <cell r="E128" t="str">
            <v>GM</v>
          </cell>
          <cell r="F128" t="str">
            <v>Onix Cross</v>
          </cell>
          <cell r="G128">
            <v>244</v>
          </cell>
          <cell r="H128">
            <v>305</v>
          </cell>
          <cell r="I128">
            <v>183</v>
          </cell>
          <cell r="J128">
            <v>244</v>
          </cell>
          <cell r="K128">
            <v>244</v>
          </cell>
          <cell r="L128">
            <v>183</v>
          </cell>
          <cell r="M128">
            <v>244</v>
          </cell>
          <cell r="N128">
            <v>244</v>
          </cell>
          <cell r="O128">
            <v>244</v>
          </cell>
          <cell r="P128">
            <v>244</v>
          </cell>
          <cell r="Q128">
            <v>244</v>
          </cell>
          <cell r="R128">
            <v>122</v>
          </cell>
          <cell r="S128">
            <v>2745</v>
          </cell>
          <cell r="T128">
            <v>2806</v>
          </cell>
          <cell r="U128">
            <v>2867</v>
          </cell>
          <cell r="V128">
            <v>1952</v>
          </cell>
          <cell r="W128">
            <v>1525</v>
          </cell>
        </row>
        <row r="129">
          <cell r="A129" t="str">
            <v>20006502</v>
          </cell>
          <cell r="B129" t="str">
            <v>AAR</v>
          </cell>
          <cell r="C129" t="str">
            <v>2000i</v>
          </cell>
          <cell r="D129" t="str">
            <v>Short</v>
          </cell>
          <cell r="E129" t="str">
            <v>GM</v>
          </cell>
          <cell r="F129" t="str">
            <v>Onix Cross</v>
          </cell>
          <cell r="G129">
            <v>250</v>
          </cell>
          <cell r="H129">
            <v>250</v>
          </cell>
          <cell r="I129">
            <v>250</v>
          </cell>
          <cell r="J129">
            <v>250</v>
          </cell>
          <cell r="K129">
            <v>200</v>
          </cell>
          <cell r="L129">
            <v>200</v>
          </cell>
          <cell r="M129">
            <v>200</v>
          </cell>
          <cell r="N129">
            <v>250</v>
          </cell>
          <cell r="O129">
            <v>200</v>
          </cell>
          <cell r="P129">
            <v>200</v>
          </cell>
          <cell r="Q129">
            <v>200</v>
          </cell>
          <cell r="R129">
            <v>150</v>
          </cell>
          <cell r="S129">
            <v>2600</v>
          </cell>
          <cell r="T129">
            <v>2650</v>
          </cell>
          <cell r="U129">
            <v>2700</v>
          </cell>
          <cell r="V129">
            <v>2000</v>
          </cell>
          <cell r="W129">
            <v>1550</v>
          </cell>
        </row>
        <row r="130">
          <cell r="A130" t="str">
            <v>10343206</v>
          </cell>
          <cell r="B130" t="str">
            <v>AAR</v>
          </cell>
          <cell r="C130" t="str">
            <v>2600i</v>
          </cell>
          <cell r="D130" t="str">
            <v>Long Bar</v>
          </cell>
          <cell r="E130" t="str">
            <v>Fiat</v>
          </cell>
          <cell r="F130" t="str">
            <v>B-SUV 551 2.0 AT FWD LD</v>
          </cell>
          <cell r="G130">
            <v>600</v>
          </cell>
          <cell r="H130">
            <v>600</v>
          </cell>
          <cell r="I130">
            <v>600</v>
          </cell>
          <cell r="J130">
            <v>600</v>
          </cell>
          <cell r="K130">
            <v>550</v>
          </cell>
          <cell r="L130">
            <v>600</v>
          </cell>
          <cell r="M130">
            <v>600</v>
          </cell>
          <cell r="N130">
            <v>600</v>
          </cell>
          <cell r="O130">
            <v>600</v>
          </cell>
          <cell r="P130">
            <v>550</v>
          </cell>
          <cell r="Q130">
            <v>600</v>
          </cell>
          <cell r="R130">
            <v>600</v>
          </cell>
          <cell r="S130">
            <v>7100</v>
          </cell>
          <cell r="T130">
            <v>7100</v>
          </cell>
          <cell r="U130">
            <v>6900</v>
          </cell>
          <cell r="V130">
            <v>6350</v>
          </cell>
          <cell r="W130">
            <v>6300</v>
          </cell>
        </row>
        <row r="131">
          <cell r="A131" t="str">
            <v>10343204</v>
          </cell>
          <cell r="B131" t="str">
            <v>AAR</v>
          </cell>
          <cell r="C131" t="str">
            <v>2600i</v>
          </cell>
          <cell r="D131" t="str">
            <v>Short</v>
          </cell>
          <cell r="E131" t="str">
            <v>Fiat</v>
          </cell>
          <cell r="F131" t="str">
            <v>B-SUV 551 2.0 AT FWD LE</v>
          </cell>
          <cell r="G131">
            <v>610</v>
          </cell>
          <cell r="H131">
            <v>610</v>
          </cell>
          <cell r="I131">
            <v>549</v>
          </cell>
          <cell r="J131">
            <v>610</v>
          </cell>
          <cell r="K131">
            <v>610</v>
          </cell>
          <cell r="L131">
            <v>549</v>
          </cell>
          <cell r="M131">
            <v>610</v>
          </cell>
          <cell r="N131">
            <v>610</v>
          </cell>
          <cell r="O131">
            <v>549</v>
          </cell>
          <cell r="P131">
            <v>610</v>
          </cell>
          <cell r="Q131">
            <v>610</v>
          </cell>
          <cell r="R131">
            <v>549</v>
          </cell>
          <cell r="S131">
            <v>7076</v>
          </cell>
          <cell r="T131">
            <v>7137</v>
          </cell>
          <cell r="U131">
            <v>6893</v>
          </cell>
          <cell r="V131">
            <v>6344</v>
          </cell>
          <cell r="W131">
            <v>6283</v>
          </cell>
        </row>
        <row r="132">
          <cell r="A132" t="str">
            <v>10336815</v>
          </cell>
          <cell r="B132" t="str">
            <v>AAR</v>
          </cell>
          <cell r="C132" t="str">
            <v>2000i</v>
          </cell>
          <cell r="D132" t="str">
            <v>Short</v>
          </cell>
          <cell r="E132" t="str">
            <v>Honda</v>
          </cell>
          <cell r="F132" t="str">
            <v>Civic 2016</v>
          </cell>
          <cell r="G132">
            <v>1680</v>
          </cell>
          <cell r="H132">
            <v>1800</v>
          </cell>
          <cell r="I132">
            <v>1920</v>
          </cell>
          <cell r="J132">
            <v>2280</v>
          </cell>
          <cell r="K132">
            <v>2280</v>
          </cell>
          <cell r="L132">
            <v>2820</v>
          </cell>
          <cell r="M132">
            <v>2460</v>
          </cell>
          <cell r="N132">
            <v>2880</v>
          </cell>
          <cell r="O132">
            <v>2520</v>
          </cell>
          <cell r="P132">
            <v>2580</v>
          </cell>
          <cell r="Q132">
            <v>2580</v>
          </cell>
          <cell r="R132">
            <v>2280</v>
          </cell>
          <cell r="S132">
            <v>28080</v>
          </cell>
          <cell r="T132">
            <v>32280</v>
          </cell>
          <cell r="U132">
            <v>35160</v>
          </cell>
          <cell r="V132">
            <v>34020</v>
          </cell>
          <cell r="W132">
            <v>32580</v>
          </cell>
        </row>
        <row r="133">
          <cell r="A133" t="str">
            <v>10336814</v>
          </cell>
          <cell r="B133" t="str">
            <v>AAR</v>
          </cell>
          <cell r="C133" t="str">
            <v>2300i</v>
          </cell>
          <cell r="D133" t="str">
            <v>Short</v>
          </cell>
          <cell r="E133" t="str">
            <v>Honda</v>
          </cell>
          <cell r="F133" t="str">
            <v>Civic 2016</v>
          </cell>
          <cell r="G133">
            <v>660</v>
          </cell>
          <cell r="H133">
            <v>600</v>
          </cell>
          <cell r="I133">
            <v>660</v>
          </cell>
          <cell r="J133">
            <v>720</v>
          </cell>
          <cell r="K133">
            <v>720</v>
          </cell>
          <cell r="L133">
            <v>840</v>
          </cell>
          <cell r="M133">
            <v>780</v>
          </cell>
          <cell r="N133">
            <v>840</v>
          </cell>
          <cell r="O133">
            <v>780</v>
          </cell>
          <cell r="P133">
            <v>780</v>
          </cell>
          <cell r="Q133">
            <v>780</v>
          </cell>
          <cell r="R133">
            <v>720</v>
          </cell>
          <cell r="S133">
            <v>8880</v>
          </cell>
          <cell r="T133">
            <v>10260</v>
          </cell>
          <cell r="U133">
            <v>11100</v>
          </cell>
          <cell r="V133">
            <v>10740</v>
          </cell>
          <cell r="W133">
            <v>10260</v>
          </cell>
        </row>
        <row r="134">
          <cell r="A134" t="str">
            <v>10329674</v>
          </cell>
          <cell r="B134" t="str">
            <v>GI</v>
          </cell>
          <cell r="C134" t="str">
            <v>1700i</v>
          </cell>
          <cell r="D134" t="str">
            <v>Short</v>
          </cell>
          <cell r="E134" t="str">
            <v>Renault</v>
          </cell>
          <cell r="F134" t="str">
            <v>X52 B4D</v>
          </cell>
          <cell r="G134">
            <v>10608</v>
          </cell>
          <cell r="H134">
            <v>9568</v>
          </cell>
          <cell r="I134">
            <v>10816</v>
          </cell>
          <cell r="J134">
            <v>8736</v>
          </cell>
          <cell r="K134">
            <v>10400</v>
          </cell>
          <cell r="L134">
            <v>10400</v>
          </cell>
          <cell r="M134">
            <v>9984</v>
          </cell>
          <cell r="N134">
            <v>11024</v>
          </cell>
          <cell r="O134">
            <v>9568</v>
          </cell>
          <cell r="P134">
            <v>9984</v>
          </cell>
          <cell r="Q134">
            <v>9568</v>
          </cell>
          <cell r="R134">
            <v>9360</v>
          </cell>
          <cell r="S134">
            <v>120016</v>
          </cell>
          <cell r="T134">
            <v>124176</v>
          </cell>
          <cell r="U134">
            <v>125840</v>
          </cell>
          <cell r="V134">
            <v>128128</v>
          </cell>
          <cell r="W134">
            <v>131872</v>
          </cell>
        </row>
        <row r="135">
          <cell r="A135" t="str">
            <v>10312850</v>
          </cell>
          <cell r="B135" t="str">
            <v>GI</v>
          </cell>
          <cell r="C135" t="str">
            <v>1700i</v>
          </cell>
          <cell r="D135" t="str">
            <v>Short</v>
          </cell>
          <cell r="E135" t="str">
            <v>Toyota</v>
          </cell>
          <cell r="F135" t="str">
            <v>840A 1.3/1.5</v>
          </cell>
          <cell r="G135">
            <v>6174</v>
          </cell>
          <cell r="H135">
            <v>10192</v>
          </cell>
          <cell r="I135">
            <v>14308</v>
          </cell>
          <cell r="J135">
            <v>4704</v>
          </cell>
          <cell r="K135">
            <v>11466</v>
          </cell>
          <cell r="L135">
            <v>12642</v>
          </cell>
          <cell r="M135">
            <v>13916</v>
          </cell>
          <cell r="N135">
            <v>13132</v>
          </cell>
          <cell r="O135">
            <v>11858</v>
          </cell>
          <cell r="P135">
            <v>12936</v>
          </cell>
          <cell r="Q135">
            <v>12348</v>
          </cell>
          <cell r="R135">
            <v>11270</v>
          </cell>
          <cell r="S135">
            <v>134946</v>
          </cell>
          <cell r="T135">
            <v>53018</v>
          </cell>
          <cell r="U135">
            <v>47726</v>
          </cell>
          <cell r="V135">
            <v>43316</v>
          </cell>
          <cell r="W135">
            <v>40670</v>
          </cell>
        </row>
        <row r="136">
          <cell r="A136" t="str">
            <v>10257779</v>
          </cell>
          <cell r="B136" t="str">
            <v>GI</v>
          </cell>
          <cell r="C136" t="str">
            <v>2000i</v>
          </cell>
          <cell r="D136" t="str">
            <v>Short</v>
          </cell>
          <cell r="E136" t="str">
            <v>Renault</v>
          </cell>
          <cell r="F136" t="str">
            <v>X52 H4M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</row>
        <row r="137">
          <cell r="A137" t="str">
            <v>10324846</v>
          </cell>
          <cell r="B137" t="str">
            <v>AAR</v>
          </cell>
          <cell r="C137" t="str">
            <v>2000i</v>
          </cell>
          <cell r="D137" t="str">
            <v>Short</v>
          </cell>
          <cell r="E137" t="str">
            <v>Ford</v>
          </cell>
          <cell r="F137" t="str">
            <v>B515MCA</v>
          </cell>
          <cell r="G137">
            <v>976</v>
          </cell>
          <cell r="H137">
            <v>854</v>
          </cell>
          <cell r="I137">
            <v>1220</v>
          </cell>
          <cell r="J137">
            <v>915</v>
          </cell>
          <cell r="K137">
            <v>1037</v>
          </cell>
          <cell r="L137">
            <v>1098</v>
          </cell>
          <cell r="M137">
            <v>976</v>
          </cell>
          <cell r="N137">
            <v>1037</v>
          </cell>
          <cell r="O137">
            <v>915</v>
          </cell>
          <cell r="P137">
            <v>915</v>
          </cell>
          <cell r="Q137">
            <v>915</v>
          </cell>
          <cell r="R137">
            <v>793</v>
          </cell>
          <cell r="S137">
            <v>11651</v>
          </cell>
          <cell r="T137">
            <v>10919</v>
          </cell>
          <cell r="U137">
            <v>11590</v>
          </cell>
          <cell r="V137">
            <v>21655</v>
          </cell>
          <cell r="W137">
            <v>25010</v>
          </cell>
        </row>
        <row r="138">
          <cell r="A138" t="str">
            <v>10324849</v>
          </cell>
          <cell r="B138" t="str">
            <v>GI</v>
          </cell>
          <cell r="C138" t="str">
            <v>2000i</v>
          </cell>
          <cell r="D138" t="str">
            <v>Short</v>
          </cell>
          <cell r="E138" t="str">
            <v>Ford</v>
          </cell>
          <cell r="F138" t="str">
            <v>B515MCA</v>
          </cell>
          <cell r="G138">
            <v>950</v>
          </cell>
          <cell r="H138">
            <v>900</v>
          </cell>
          <cell r="I138">
            <v>1150</v>
          </cell>
          <cell r="J138">
            <v>1000</v>
          </cell>
          <cell r="K138">
            <v>1000</v>
          </cell>
          <cell r="L138">
            <v>1100</v>
          </cell>
          <cell r="M138">
            <v>1000</v>
          </cell>
          <cell r="N138">
            <v>1000</v>
          </cell>
          <cell r="O138">
            <v>950</v>
          </cell>
          <cell r="P138">
            <v>900</v>
          </cell>
          <cell r="Q138">
            <v>900</v>
          </cell>
          <cell r="R138">
            <v>750</v>
          </cell>
          <cell r="S138">
            <v>11600</v>
          </cell>
          <cell r="T138">
            <v>11000</v>
          </cell>
          <cell r="U138">
            <v>11550</v>
          </cell>
          <cell r="V138">
            <v>21650</v>
          </cell>
          <cell r="W138">
            <v>25000</v>
          </cell>
        </row>
        <row r="139">
          <cell r="A139" t="str">
            <v>10324854</v>
          </cell>
          <cell r="B139" t="str">
            <v>AAR</v>
          </cell>
          <cell r="C139" t="str">
            <v>2300i</v>
          </cell>
          <cell r="D139" t="str">
            <v>Short</v>
          </cell>
          <cell r="E139" t="str">
            <v>Ford</v>
          </cell>
          <cell r="F139" t="str">
            <v>B515MCA</v>
          </cell>
          <cell r="G139">
            <v>549</v>
          </cell>
          <cell r="H139">
            <v>549</v>
          </cell>
          <cell r="I139">
            <v>488</v>
          </cell>
          <cell r="J139">
            <v>549</v>
          </cell>
          <cell r="K139">
            <v>488</v>
          </cell>
          <cell r="L139">
            <v>549</v>
          </cell>
          <cell r="M139">
            <v>488</v>
          </cell>
          <cell r="N139">
            <v>549</v>
          </cell>
          <cell r="O139">
            <v>488</v>
          </cell>
          <cell r="P139">
            <v>549</v>
          </cell>
          <cell r="Q139">
            <v>488</v>
          </cell>
          <cell r="R139">
            <v>549</v>
          </cell>
          <cell r="S139">
            <v>6283</v>
          </cell>
          <cell r="T139">
            <v>5856</v>
          </cell>
          <cell r="U139">
            <v>6283</v>
          </cell>
          <cell r="V139">
            <v>11651</v>
          </cell>
          <cell r="W139">
            <v>13420</v>
          </cell>
        </row>
        <row r="140">
          <cell r="A140" t="str">
            <v>10324858</v>
          </cell>
          <cell r="B140" t="str">
            <v>GI</v>
          </cell>
          <cell r="C140" t="str">
            <v>2000i</v>
          </cell>
          <cell r="D140" t="str">
            <v>Short</v>
          </cell>
          <cell r="E140" t="str">
            <v>Ford</v>
          </cell>
          <cell r="F140" t="str">
            <v>B515MCA</v>
          </cell>
          <cell r="G140">
            <v>550</v>
          </cell>
          <cell r="H140">
            <v>500</v>
          </cell>
          <cell r="I140">
            <v>550</v>
          </cell>
          <cell r="J140">
            <v>500</v>
          </cell>
          <cell r="K140">
            <v>500</v>
          </cell>
          <cell r="L140">
            <v>550</v>
          </cell>
          <cell r="M140">
            <v>500</v>
          </cell>
          <cell r="N140">
            <v>550</v>
          </cell>
          <cell r="O140">
            <v>500</v>
          </cell>
          <cell r="P140">
            <v>500</v>
          </cell>
          <cell r="Q140">
            <v>550</v>
          </cell>
          <cell r="R140">
            <v>500</v>
          </cell>
          <cell r="S140">
            <v>6250</v>
          </cell>
          <cell r="T140">
            <v>5900</v>
          </cell>
          <cell r="U140">
            <v>6250</v>
          </cell>
          <cell r="V140">
            <v>11650</v>
          </cell>
          <cell r="W140">
            <v>13450</v>
          </cell>
        </row>
        <row r="141">
          <cell r="A141" t="str">
            <v>10336686</v>
          </cell>
          <cell r="B141" t="str">
            <v>AAR</v>
          </cell>
          <cell r="C141" t="str">
            <v>2900NG</v>
          </cell>
          <cell r="D141" t="str">
            <v>Short</v>
          </cell>
          <cell r="E141" t="str">
            <v>Ford</v>
          </cell>
          <cell r="F141" t="str">
            <v>B515MCA</v>
          </cell>
          <cell r="G141">
            <v>385</v>
          </cell>
          <cell r="H141">
            <v>385</v>
          </cell>
          <cell r="I141">
            <v>385</v>
          </cell>
          <cell r="J141">
            <v>385</v>
          </cell>
          <cell r="K141">
            <v>330</v>
          </cell>
          <cell r="L141">
            <v>385</v>
          </cell>
          <cell r="M141">
            <v>385</v>
          </cell>
          <cell r="N141">
            <v>385</v>
          </cell>
          <cell r="O141">
            <v>330</v>
          </cell>
          <cell r="P141">
            <v>385</v>
          </cell>
          <cell r="Q141">
            <v>385</v>
          </cell>
          <cell r="R141">
            <v>385</v>
          </cell>
          <cell r="S141">
            <v>4510</v>
          </cell>
          <cell r="T141">
            <v>4180</v>
          </cell>
          <cell r="U141">
            <v>4455</v>
          </cell>
          <cell r="V141">
            <v>8360</v>
          </cell>
          <cell r="W141">
            <v>9570</v>
          </cell>
        </row>
        <row r="142">
          <cell r="A142" t="str">
            <v>10336687</v>
          </cell>
          <cell r="B142" t="str">
            <v>AAR</v>
          </cell>
          <cell r="C142" t="str">
            <v>2900NG</v>
          </cell>
          <cell r="D142" t="str">
            <v>Long Bar</v>
          </cell>
          <cell r="E142" t="str">
            <v>Ford</v>
          </cell>
          <cell r="F142" t="str">
            <v>B515MCA</v>
          </cell>
          <cell r="G142">
            <v>45</v>
          </cell>
          <cell r="H142">
            <v>45</v>
          </cell>
          <cell r="I142">
            <v>45</v>
          </cell>
          <cell r="J142">
            <v>45</v>
          </cell>
          <cell r="K142">
            <v>45</v>
          </cell>
          <cell r="L142">
            <v>0</v>
          </cell>
          <cell r="M142">
            <v>45</v>
          </cell>
          <cell r="N142">
            <v>45</v>
          </cell>
          <cell r="O142">
            <v>45</v>
          </cell>
          <cell r="P142">
            <v>45</v>
          </cell>
          <cell r="Q142">
            <v>45</v>
          </cell>
          <cell r="R142">
            <v>0</v>
          </cell>
          <cell r="S142">
            <v>450</v>
          </cell>
          <cell r="T142">
            <v>450</v>
          </cell>
          <cell r="U142">
            <v>450</v>
          </cell>
          <cell r="V142">
            <v>810</v>
          </cell>
          <cell r="W142">
            <v>945</v>
          </cell>
        </row>
        <row r="143">
          <cell r="A143" t="str">
            <v>10336688</v>
          </cell>
          <cell r="B143" t="str">
            <v>AAR</v>
          </cell>
          <cell r="C143" t="str">
            <v>2900NG</v>
          </cell>
          <cell r="D143" t="str">
            <v>Long Tubular</v>
          </cell>
          <cell r="E143" t="str">
            <v>Ford</v>
          </cell>
          <cell r="F143" t="str">
            <v>B515MCA</v>
          </cell>
          <cell r="G143">
            <v>900</v>
          </cell>
          <cell r="H143">
            <v>900</v>
          </cell>
          <cell r="I143">
            <v>855</v>
          </cell>
          <cell r="J143">
            <v>900</v>
          </cell>
          <cell r="K143">
            <v>900</v>
          </cell>
          <cell r="L143">
            <v>855</v>
          </cell>
          <cell r="M143">
            <v>900</v>
          </cell>
          <cell r="N143">
            <v>900</v>
          </cell>
          <cell r="O143">
            <v>855</v>
          </cell>
          <cell r="P143">
            <v>900</v>
          </cell>
          <cell r="Q143">
            <v>900</v>
          </cell>
          <cell r="R143">
            <v>855</v>
          </cell>
          <cell r="S143">
            <v>10620</v>
          </cell>
          <cell r="T143">
            <v>10800</v>
          </cell>
          <cell r="U143">
            <v>11115</v>
          </cell>
          <cell r="V143">
            <v>14670</v>
          </cell>
          <cell r="W143">
            <v>15975</v>
          </cell>
        </row>
        <row r="144">
          <cell r="A144" t="str">
            <v>10290021</v>
          </cell>
          <cell r="B144" t="str">
            <v>GI</v>
          </cell>
          <cell r="C144" t="str">
            <v>3-17</v>
          </cell>
          <cell r="D144" t="str">
            <v>Long Bar</v>
          </cell>
          <cell r="E144" t="str">
            <v>Mazda</v>
          </cell>
          <cell r="F144" t="str">
            <v>Mazda Exportação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</row>
        <row r="145">
          <cell r="A145" t="str">
            <v>10365419</v>
          </cell>
          <cell r="B145" t="str">
            <v>GI</v>
          </cell>
          <cell r="C145" t="str">
            <v>2000i</v>
          </cell>
          <cell r="D145" t="str">
            <v>Short</v>
          </cell>
          <cell r="E145" t="str">
            <v>Renault</v>
          </cell>
          <cell r="F145" t="str">
            <v>X52 H4M</v>
          </cell>
          <cell r="G145">
            <v>8368</v>
          </cell>
          <cell r="H145">
            <v>7608</v>
          </cell>
          <cell r="I145">
            <v>8750</v>
          </cell>
          <cell r="J145">
            <v>6848</v>
          </cell>
          <cell r="K145">
            <v>8368</v>
          </cell>
          <cell r="L145">
            <v>8368</v>
          </cell>
          <cell r="M145">
            <v>7988</v>
          </cell>
          <cell r="N145">
            <v>8750</v>
          </cell>
          <cell r="O145">
            <v>7608</v>
          </cell>
          <cell r="P145">
            <v>7988</v>
          </cell>
          <cell r="Q145">
            <v>7608</v>
          </cell>
          <cell r="R145">
            <v>7608</v>
          </cell>
          <cell r="S145">
            <v>95860</v>
          </cell>
          <cell r="T145">
            <v>124556</v>
          </cell>
          <cell r="U145">
            <v>131188</v>
          </cell>
          <cell r="V145">
            <v>131188</v>
          </cell>
          <cell r="W145">
            <v>86188</v>
          </cell>
        </row>
        <row r="146">
          <cell r="A146" t="str">
            <v>10332016</v>
          </cell>
          <cell r="B146" t="str">
            <v>GI</v>
          </cell>
          <cell r="C146" t="str">
            <v>3-15</v>
          </cell>
          <cell r="D146" t="str">
            <v>Short</v>
          </cell>
          <cell r="E146" t="str">
            <v>Ford</v>
          </cell>
          <cell r="F146" t="str">
            <v>B562MCA 1.5L 6F15 AT LE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3200</v>
          </cell>
          <cell r="U146">
            <v>5222</v>
          </cell>
          <cell r="V146">
            <v>5880</v>
          </cell>
          <cell r="W146">
            <v>9201</v>
          </cell>
        </row>
        <row r="147">
          <cell r="A147" t="str">
            <v>10332017</v>
          </cell>
          <cell r="B147" t="str">
            <v>GI</v>
          </cell>
          <cell r="C147" t="str">
            <v>3-15</v>
          </cell>
          <cell r="D147" t="str">
            <v>Short</v>
          </cell>
          <cell r="E147" t="str">
            <v>Ford</v>
          </cell>
          <cell r="F147" t="str">
            <v>B562MCA 1.5L 6F15 AT LD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3200</v>
          </cell>
          <cell r="U147">
            <v>5222</v>
          </cell>
          <cell r="V147">
            <v>5880</v>
          </cell>
          <cell r="W147">
            <v>9201</v>
          </cell>
        </row>
        <row r="148">
          <cell r="A148" t="str">
            <v>10268764</v>
          </cell>
          <cell r="B148" t="str">
            <v>AAR</v>
          </cell>
          <cell r="C148" t="str">
            <v>2000i</v>
          </cell>
          <cell r="D148" t="str">
            <v>Short</v>
          </cell>
          <cell r="E148" t="str">
            <v>VW</v>
          </cell>
          <cell r="F148" t="str">
            <v>MQB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1635</v>
          </cell>
          <cell r="M148">
            <v>1561</v>
          </cell>
          <cell r="N148">
            <v>1709</v>
          </cell>
          <cell r="O148">
            <v>1486</v>
          </cell>
          <cell r="P148">
            <v>1561</v>
          </cell>
          <cell r="Q148">
            <v>1486</v>
          </cell>
          <cell r="R148">
            <v>1486</v>
          </cell>
          <cell r="S148">
            <v>10924</v>
          </cell>
          <cell r="T148">
            <v>30000</v>
          </cell>
          <cell r="U148">
            <v>31000</v>
          </cell>
          <cell r="V148">
            <v>32000</v>
          </cell>
          <cell r="W148">
            <v>33000</v>
          </cell>
        </row>
        <row r="149">
          <cell r="A149" t="str">
            <v>10342219</v>
          </cell>
          <cell r="B149" t="str">
            <v>AAR</v>
          </cell>
          <cell r="C149" t="str">
            <v>2000i</v>
          </cell>
          <cell r="D149" t="str">
            <v>Short</v>
          </cell>
          <cell r="E149" t="str">
            <v>VW</v>
          </cell>
          <cell r="F149" t="str">
            <v>MQB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4279</v>
          </cell>
          <cell r="M149">
            <v>4084</v>
          </cell>
          <cell r="N149">
            <v>4473</v>
          </cell>
          <cell r="O149">
            <v>3890</v>
          </cell>
          <cell r="P149">
            <v>4084</v>
          </cell>
          <cell r="Q149">
            <v>3890</v>
          </cell>
          <cell r="R149">
            <v>3890</v>
          </cell>
          <cell r="S149">
            <v>28590</v>
          </cell>
          <cell r="T149">
            <v>75000</v>
          </cell>
          <cell r="U149">
            <v>76000</v>
          </cell>
          <cell r="V149">
            <v>77000</v>
          </cell>
          <cell r="W149">
            <v>78000</v>
          </cell>
        </row>
        <row r="150">
          <cell r="A150" t="str">
            <v>10343085</v>
          </cell>
          <cell r="B150" t="str">
            <v>GI</v>
          </cell>
          <cell r="C150" t="str">
            <v>3-20</v>
          </cell>
          <cell r="D150" t="str">
            <v>Short</v>
          </cell>
          <cell r="E150" t="str">
            <v>VW</v>
          </cell>
          <cell r="F150" t="str">
            <v>MQB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1635</v>
          </cell>
          <cell r="M150">
            <v>1561</v>
          </cell>
          <cell r="N150">
            <v>1709</v>
          </cell>
          <cell r="O150">
            <v>1486</v>
          </cell>
          <cell r="P150">
            <v>1561</v>
          </cell>
          <cell r="Q150">
            <v>1486</v>
          </cell>
          <cell r="R150">
            <v>1486</v>
          </cell>
          <cell r="S150">
            <v>10924</v>
          </cell>
          <cell r="T150">
            <v>30000</v>
          </cell>
          <cell r="U150">
            <v>31000</v>
          </cell>
          <cell r="V150">
            <v>32000</v>
          </cell>
          <cell r="W150">
            <v>33000</v>
          </cell>
        </row>
        <row r="151">
          <cell r="A151" t="str">
            <v>10357295</v>
          </cell>
          <cell r="B151" t="str">
            <v>AAR</v>
          </cell>
          <cell r="C151" t="str">
            <v>2300I</v>
          </cell>
          <cell r="D151" t="str">
            <v>Short</v>
          </cell>
          <cell r="E151" t="str">
            <v>Renault</v>
          </cell>
          <cell r="F151" t="str">
            <v>Duster</v>
          </cell>
          <cell r="G151">
            <v>2304</v>
          </cell>
          <cell r="H151">
            <v>2095</v>
          </cell>
          <cell r="I151">
            <v>2409</v>
          </cell>
          <cell r="J151">
            <v>1885</v>
          </cell>
          <cell r="K151">
            <v>2304</v>
          </cell>
          <cell r="L151">
            <v>2304</v>
          </cell>
          <cell r="M151">
            <v>2200</v>
          </cell>
          <cell r="N151">
            <v>2409</v>
          </cell>
          <cell r="O151">
            <v>2095</v>
          </cell>
          <cell r="P151">
            <v>2200</v>
          </cell>
          <cell r="Q151">
            <v>2095</v>
          </cell>
          <cell r="R151">
            <v>2095</v>
          </cell>
          <cell r="S151">
            <v>26395</v>
          </cell>
          <cell r="T151">
            <v>60000</v>
          </cell>
          <cell r="U151">
            <v>60000</v>
          </cell>
          <cell r="V151">
            <v>61000</v>
          </cell>
          <cell r="W151">
            <v>62500</v>
          </cell>
        </row>
        <row r="152">
          <cell r="A152" t="str">
            <v>10357297</v>
          </cell>
          <cell r="B152" t="str">
            <v>AAR</v>
          </cell>
          <cell r="C152" t="str">
            <v>2300I</v>
          </cell>
          <cell r="D152" t="str">
            <v>Long Bar</v>
          </cell>
          <cell r="E152" t="str">
            <v>Renault</v>
          </cell>
          <cell r="F152" t="str">
            <v>Duster</v>
          </cell>
          <cell r="G152">
            <v>2304</v>
          </cell>
          <cell r="H152">
            <v>2095</v>
          </cell>
          <cell r="I152">
            <v>2409</v>
          </cell>
          <cell r="J152">
            <v>1885</v>
          </cell>
          <cell r="K152">
            <v>2304</v>
          </cell>
          <cell r="L152">
            <v>2304</v>
          </cell>
          <cell r="M152">
            <v>2200</v>
          </cell>
          <cell r="N152">
            <v>2409</v>
          </cell>
          <cell r="O152">
            <v>2095</v>
          </cell>
          <cell r="P152">
            <v>2200</v>
          </cell>
          <cell r="Q152">
            <v>2095</v>
          </cell>
          <cell r="R152">
            <v>2095</v>
          </cell>
          <cell r="S152">
            <v>26395</v>
          </cell>
          <cell r="T152">
            <v>60000</v>
          </cell>
          <cell r="U152">
            <v>60000</v>
          </cell>
          <cell r="V152">
            <v>61000</v>
          </cell>
          <cell r="W152">
            <v>62500</v>
          </cell>
        </row>
        <row r="153">
          <cell r="A153" t="str">
            <v>10358406</v>
          </cell>
          <cell r="B153" t="str">
            <v>GI</v>
          </cell>
          <cell r="C153" t="str">
            <v>2300i</v>
          </cell>
          <cell r="D153" t="str">
            <v>Short</v>
          </cell>
          <cell r="E153" t="str">
            <v>Nissan</v>
          </cell>
          <cell r="F153" t="str">
            <v>P02F</v>
          </cell>
          <cell r="G153">
            <v>1166</v>
          </cell>
          <cell r="H153">
            <v>1060</v>
          </cell>
          <cell r="I153">
            <v>1218</v>
          </cell>
          <cell r="J153">
            <v>954</v>
          </cell>
          <cell r="K153">
            <v>1166</v>
          </cell>
          <cell r="L153">
            <v>1166</v>
          </cell>
          <cell r="M153">
            <v>1112</v>
          </cell>
          <cell r="N153">
            <v>1218</v>
          </cell>
          <cell r="O153">
            <v>1060</v>
          </cell>
          <cell r="P153">
            <v>1112</v>
          </cell>
          <cell r="Q153">
            <v>1060</v>
          </cell>
          <cell r="R153">
            <v>1060</v>
          </cell>
          <cell r="S153">
            <v>13352</v>
          </cell>
          <cell r="T153">
            <v>14000</v>
          </cell>
          <cell r="U153">
            <v>15000</v>
          </cell>
          <cell r="V153">
            <v>16000</v>
          </cell>
          <cell r="W153">
            <v>17000</v>
          </cell>
        </row>
        <row r="154">
          <cell r="A154" t="str">
            <v>10358412</v>
          </cell>
          <cell r="B154" t="str">
            <v>GI</v>
          </cell>
          <cell r="C154" t="str">
            <v>1700i</v>
          </cell>
          <cell r="D154" t="str">
            <v>Short</v>
          </cell>
          <cell r="E154" t="str">
            <v>Nissan</v>
          </cell>
          <cell r="F154" t="str">
            <v>P02F</v>
          </cell>
          <cell r="G154">
            <v>5940</v>
          </cell>
          <cell r="H154">
            <v>5400</v>
          </cell>
          <cell r="I154">
            <v>6208</v>
          </cell>
          <cell r="J154">
            <v>4860</v>
          </cell>
          <cell r="K154">
            <v>5940</v>
          </cell>
          <cell r="L154">
            <v>5940</v>
          </cell>
          <cell r="M154">
            <v>5668</v>
          </cell>
          <cell r="N154">
            <v>6208</v>
          </cell>
          <cell r="O154">
            <v>5400</v>
          </cell>
          <cell r="P154">
            <v>5668</v>
          </cell>
          <cell r="Q154">
            <v>5400</v>
          </cell>
          <cell r="R154">
            <v>5400</v>
          </cell>
          <cell r="S154">
            <v>68032</v>
          </cell>
          <cell r="T154">
            <v>70084</v>
          </cell>
          <cell r="U154">
            <v>74000</v>
          </cell>
          <cell r="V154">
            <v>78000</v>
          </cell>
          <cell r="W154">
            <v>76000</v>
          </cell>
        </row>
        <row r="155">
          <cell r="A155" t="str">
            <v>10366798</v>
          </cell>
          <cell r="B155" t="str">
            <v>AAR</v>
          </cell>
          <cell r="C155" t="str">
            <v>1500i</v>
          </cell>
          <cell r="D155" t="str">
            <v>Short</v>
          </cell>
          <cell r="E155" t="str">
            <v>Ford</v>
          </cell>
          <cell r="F155" t="str">
            <v>B562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3200</v>
          </cell>
          <cell r="U155">
            <v>5222</v>
          </cell>
          <cell r="V155">
            <v>5880</v>
          </cell>
          <cell r="W155">
            <v>9201</v>
          </cell>
        </row>
      </sheetData>
      <sheetData sheetId="3" refreshError="1">
        <row r="4">
          <cell r="B4" t="str">
            <v>Item</v>
          </cell>
          <cell r="C4" t="str">
            <v>Welding</v>
          </cell>
          <cell r="D4" t="str">
            <v>Lathe 1</v>
          </cell>
          <cell r="E4" t="str">
            <v>Lathe 2</v>
          </cell>
          <cell r="F4" t="str">
            <v>I.H.</v>
          </cell>
          <cell r="G4" t="str">
            <v>Grinding I</v>
          </cell>
          <cell r="H4" t="str">
            <v>Grinding II</v>
          </cell>
          <cell r="I4" t="str">
            <v>Groove</v>
          </cell>
        </row>
        <row r="5">
          <cell r="B5" t="str">
            <v>10217866</v>
          </cell>
          <cell r="C5">
            <v>35.22</v>
          </cell>
          <cell r="D5">
            <v>73.44</v>
          </cell>
          <cell r="E5">
            <v>100.44</v>
          </cell>
          <cell r="F5">
            <v>30.599999999999998</v>
          </cell>
          <cell r="G5">
            <v>39.300000000000004</v>
          </cell>
          <cell r="H5">
            <v>56.4</v>
          </cell>
          <cell r="I5">
            <v>0</v>
          </cell>
        </row>
        <row r="6">
          <cell r="B6" t="str">
            <v>10218773</v>
          </cell>
          <cell r="C6">
            <v>67.355542857142851</v>
          </cell>
          <cell r="D6">
            <v>119.4</v>
          </cell>
          <cell r="E6">
            <v>117.42</v>
          </cell>
          <cell r="F6">
            <v>31.98</v>
          </cell>
          <cell r="G6">
            <v>44.1</v>
          </cell>
          <cell r="H6">
            <v>42</v>
          </cell>
          <cell r="I6">
            <v>0</v>
          </cell>
        </row>
        <row r="7">
          <cell r="B7" t="str">
            <v>10218870</v>
          </cell>
          <cell r="C7">
            <v>67.355542857142851</v>
          </cell>
          <cell r="D7">
            <v>119.4</v>
          </cell>
          <cell r="E7">
            <v>118.8</v>
          </cell>
          <cell r="F7">
            <v>31.98</v>
          </cell>
          <cell r="G7">
            <v>44.1</v>
          </cell>
          <cell r="H7">
            <v>42</v>
          </cell>
          <cell r="I7">
            <v>0</v>
          </cell>
        </row>
        <row r="8">
          <cell r="B8" t="str">
            <v>10218945</v>
          </cell>
          <cell r="C8">
            <v>67.980389972144849</v>
          </cell>
          <cell r="D8">
            <v>119.4</v>
          </cell>
          <cell r="E8">
            <v>114.6</v>
          </cell>
          <cell r="F8">
            <v>31.98</v>
          </cell>
          <cell r="G8">
            <v>44.1</v>
          </cell>
          <cell r="H8">
            <v>42</v>
          </cell>
          <cell r="I8">
            <v>0</v>
          </cell>
        </row>
        <row r="9">
          <cell r="B9" t="str">
            <v>10218998</v>
          </cell>
          <cell r="C9">
            <v>67.355542857142851</v>
          </cell>
          <cell r="D9">
            <v>119.4</v>
          </cell>
          <cell r="E9">
            <v>116.22</v>
          </cell>
          <cell r="F9">
            <v>31.98</v>
          </cell>
          <cell r="G9">
            <v>44.1</v>
          </cell>
          <cell r="H9">
            <v>42</v>
          </cell>
          <cell r="I9">
            <v>0</v>
          </cell>
        </row>
        <row r="10">
          <cell r="B10" t="str">
            <v>10231193</v>
          </cell>
          <cell r="C10">
            <v>63.36401558441559</v>
          </cell>
          <cell r="D10">
            <v>119.4</v>
          </cell>
          <cell r="E10">
            <v>112.01999999999998</v>
          </cell>
          <cell r="F10">
            <v>32.82</v>
          </cell>
          <cell r="G10">
            <v>42.72</v>
          </cell>
          <cell r="H10">
            <v>30.48</v>
          </cell>
          <cell r="I10">
            <v>0</v>
          </cell>
        </row>
        <row r="11">
          <cell r="B11" t="str">
            <v>10234542</v>
          </cell>
          <cell r="E11">
            <v>92.4</v>
          </cell>
          <cell r="F11">
            <v>27.599999999999998</v>
          </cell>
          <cell r="G11">
            <v>86.4</v>
          </cell>
          <cell r="H11">
            <v>43.199999999999996</v>
          </cell>
        </row>
        <row r="12">
          <cell r="B12" t="str">
            <v>10235014</v>
          </cell>
          <cell r="E12">
            <v>114</v>
          </cell>
          <cell r="F12">
            <v>31.98</v>
          </cell>
          <cell r="G12">
            <v>88.02000000000001</v>
          </cell>
        </row>
        <row r="13">
          <cell r="B13" t="str">
            <v>10239335</v>
          </cell>
          <cell r="E13">
            <v>114.6</v>
          </cell>
          <cell r="F13">
            <v>31.98</v>
          </cell>
          <cell r="G13">
            <v>88.02000000000001</v>
          </cell>
        </row>
        <row r="14">
          <cell r="B14" t="str">
            <v>10240090</v>
          </cell>
          <cell r="E14">
            <v>121.79999999999998</v>
          </cell>
          <cell r="F14">
            <v>34.979999999999997</v>
          </cell>
          <cell r="G14">
            <v>88.02000000000001</v>
          </cell>
        </row>
        <row r="15">
          <cell r="B15" t="str">
            <v>10243684</v>
          </cell>
          <cell r="E15">
            <v>115.98</v>
          </cell>
          <cell r="F15">
            <v>34.979999999999997</v>
          </cell>
          <cell r="G15">
            <v>88.02000000000001</v>
          </cell>
        </row>
        <row r="16">
          <cell r="B16" t="str">
            <v>10264194</v>
          </cell>
          <cell r="C16">
            <v>69.935542857142849</v>
          </cell>
          <cell r="D16">
            <v>119.4</v>
          </cell>
          <cell r="E16">
            <v>117.42</v>
          </cell>
          <cell r="F16">
            <v>33.6</v>
          </cell>
          <cell r="G16">
            <v>44.1</v>
          </cell>
          <cell r="H16">
            <v>42</v>
          </cell>
          <cell r="I16">
            <v>0</v>
          </cell>
        </row>
        <row r="17">
          <cell r="B17" t="str">
            <v>10264197</v>
          </cell>
          <cell r="C17">
            <v>70.560389972144847</v>
          </cell>
          <cell r="D17">
            <v>119.4</v>
          </cell>
          <cell r="E17">
            <v>113.39999999999998</v>
          </cell>
          <cell r="F17">
            <v>27.599999999999998</v>
          </cell>
          <cell r="G17">
            <v>44.1</v>
          </cell>
          <cell r="H17">
            <v>42</v>
          </cell>
          <cell r="I17">
            <v>0</v>
          </cell>
        </row>
        <row r="18">
          <cell r="B18" t="str">
            <v>10271760</v>
          </cell>
          <cell r="C18">
            <v>62.719800560224101</v>
          </cell>
          <cell r="D18">
            <v>119.4</v>
          </cell>
          <cell r="E18">
            <v>91.02000000000001</v>
          </cell>
          <cell r="F18">
            <v>31.200000000000003</v>
          </cell>
          <cell r="G18">
            <v>45.420000000000009</v>
          </cell>
          <cell r="H18">
            <v>33.480000000000004</v>
          </cell>
          <cell r="I18">
            <v>0</v>
          </cell>
        </row>
        <row r="19">
          <cell r="B19" t="str">
            <v>2-17-1281</v>
          </cell>
          <cell r="C19">
            <v>75.78</v>
          </cell>
          <cell r="D19">
            <v>97.320000000000007</v>
          </cell>
          <cell r="E19">
            <v>112.01999999999998</v>
          </cell>
          <cell r="F19">
            <v>27.599999999999998</v>
          </cell>
          <cell r="G19">
            <v>39.120000000000005</v>
          </cell>
          <cell r="H19">
            <v>42</v>
          </cell>
          <cell r="I19">
            <v>0</v>
          </cell>
        </row>
        <row r="20">
          <cell r="B20" t="str">
            <v>2-17-761</v>
          </cell>
          <cell r="C20">
            <v>44.4</v>
          </cell>
          <cell r="D20">
            <v>108.66</v>
          </cell>
          <cell r="E20">
            <v>114</v>
          </cell>
          <cell r="F20">
            <v>22.8</v>
          </cell>
          <cell r="G20">
            <v>49.199999999999996</v>
          </cell>
          <cell r="H20">
            <v>37.5</v>
          </cell>
          <cell r="I20">
            <v>0</v>
          </cell>
        </row>
        <row r="21">
          <cell r="B21" t="str">
            <v>2-17-781</v>
          </cell>
          <cell r="C21">
            <v>44.4</v>
          </cell>
          <cell r="D21">
            <v>108.66</v>
          </cell>
          <cell r="E21">
            <v>104.99999999999999</v>
          </cell>
          <cell r="F21">
            <v>23.400000000000002</v>
          </cell>
          <cell r="G21">
            <v>39.300000000000004</v>
          </cell>
          <cell r="H21">
            <v>37.5</v>
          </cell>
          <cell r="I21">
            <v>0</v>
          </cell>
        </row>
        <row r="22">
          <cell r="B22" t="str">
            <v>2-17-891-2</v>
          </cell>
          <cell r="C22">
            <v>35.22</v>
          </cell>
          <cell r="D22">
            <v>75.595238095238102</v>
          </cell>
          <cell r="E22">
            <v>114</v>
          </cell>
          <cell r="F22">
            <v>23.400000000000002</v>
          </cell>
          <cell r="G22">
            <v>39.300000000000004</v>
          </cell>
          <cell r="H22">
            <v>50.64</v>
          </cell>
          <cell r="I22">
            <v>0</v>
          </cell>
        </row>
        <row r="23">
          <cell r="B23" t="str">
            <v>10184660</v>
          </cell>
          <cell r="E23">
            <v>109.79170891951109</v>
          </cell>
          <cell r="F23">
            <v>24.12</v>
          </cell>
          <cell r="G23">
            <v>36.96</v>
          </cell>
          <cell r="H23">
            <v>0</v>
          </cell>
          <cell r="I23">
            <v>0</v>
          </cell>
        </row>
        <row r="24">
          <cell r="B24" t="str">
            <v>10202915</v>
          </cell>
          <cell r="E24">
            <v>78.760098658031865</v>
          </cell>
          <cell r="F24">
            <v>21.419999999999998</v>
          </cell>
          <cell r="G24">
            <v>33.931509267431601</v>
          </cell>
          <cell r="H24">
            <v>0</v>
          </cell>
          <cell r="I24">
            <v>0</v>
          </cell>
        </row>
        <row r="25">
          <cell r="B25" t="str">
            <v>10206508</v>
          </cell>
          <cell r="E25">
            <v>89.476573053679346</v>
          </cell>
          <cell r="F25">
            <v>25.200000000000003</v>
          </cell>
          <cell r="G25">
            <v>0</v>
          </cell>
          <cell r="H25">
            <v>0</v>
          </cell>
          <cell r="I25">
            <v>0</v>
          </cell>
        </row>
        <row r="26">
          <cell r="B26" t="str">
            <v>10218774</v>
          </cell>
          <cell r="E26">
            <v>89.092467358553748</v>
          </cell>
          <cell r="F26">
            <v>23.04</v>
          </cell>
          <cell r="G26">
            <v>39.100458715596325</v>
          </cell>
          <cell r="H26">
            <v>0</v>
          </cell>
          <cell r="I26">
            <v>0</v>
          </cell>
        </row>
        <row r="27">
          <cell r="B27" t="str">
            <v>10218871</v>
          </cell>
          <cell r="E27">
            <v>90</v>
          </cell>
          <cell r="F27">
            <v>23</v>
          </cell>
          <cell r="G27">
            <v>40</v>
          </cell>
          <cell r="H27">
            <v>0</v>
          </cell>
          <cell r="I27">
            <v>0</v>
          </cell>
        </row>
        <row r="28">
          <cell r="B28" t="str">
            <v>10218960</v>
          </cell>
          <cell r="E28">
            <v>85.220726622989872</v>
          </cell>
          <cell r="F28">
            <v>25.200000000000003</v>
          </cell>
          <cell r="G28">
            <v>41.341607898448522</v>
          </cell>
          <cell r="H28">
            <v>0</v>
          </cell>
          <cell r="I28">
            <v>0</v>
          </cell>
        </row>
        <row r="29">
          <cell r="B29" t="str">
            <v>10218961</v>
          </cell>
          <cell r="E29">
            <v>91.8</v>
          </cell>
          <cell r="F29">
            <v>25.200000000000003</v>
          </cell>
          <cell r="G29">
            <v>49.68</v>
          </cell>
          <cell r="H29">
            <v>0</v>
          </cell>
          <cell r="I29">
            <v>0</v>
          </cell>
        </row>
        <row r="30">
          <cell r="B30" t="str">
            <v>10231192</v>
          </cell>
          <cell r="E30">
            <v>78.8</v>
          </cell>
          <cell r="F30">
            <v>21.4</v>
          </cell>
          <cell r="G30">
            <v>33.9</v>
          </cell>
          <cell r="H30">
            <v>0</v>
          </cell>
          <cell r="I30">
            <v>0</v>
          </cell>
        </row>
        <row r="31">
          <cell r="B31" t="str">
            <v>10244696</v>
          </cell>
          <cell r="E31">
            <v>86.759999999999991</v>
          </cell>
          <cell r="F31">
            <v>26.820000000000004</v>
          </cell>
          <cell r="G31">
            <v>34.974957118353338</v>
          </cell>
          <cell r="H31">
            <v>0</v>
          </cell>
          <cell r="I31">
            <v>0</v>
          </cell>
        </row>
        <row r="32">
          <cell r="B32" t="str">
            <v>10263679</v>
          </cell>
          <cell r="E32">
            <v>85.366664093260255</v>
          </cell>
          <cell r="F32">
            <v>22.62</v>
          </cell>
          <cell r="G32">
            <v>39.100458715596325</v>
          </cell>
          <cell r="H32">
            <v>0</v>
          </cell>
          <cell r="I32">
            <v>0</v>
          </cell>
        </row>
        <row r="33">
          <cell r="B33" t="str">
            <v>10264192</v>
          </cell>
          <cell r="E33">
            <v>78.8</v>
          </cell>
          <cell r="F33">
            <v>21.4</v>
          </cell>
          <cell r="G33">
            <v>33.9</v>
          </cell>
          <cell r="H33">
            <v>0</v>
          </cell>
          <cell r="I33">
            <v>0</v>
          </cell>
        </row>
        <row r="34">
          <cell r="B34" t="str">
            <v>10271408</v>
          </cell>
          <cell r="E34">
            <v>86.106976744186042</v>
          </cell>
          <cell r="F34">
            <v>22.2</v>
          </cell>
          <cell r="G34">
            <v>44.804244031830244</v>
          </cell>
          <cell r="H34">
            <v>0</v>
          </cell>
          <cell r="I34">
            <v>0</v>
          </cell>
        </row>
        <row r="35">
          <cell r="B35" t="str">
            <v>2-17-1041</v>
          </cell>
          <cell r="E35">
            <v>113.00954512818348</v>
          </cell>
          <cell r="F35">
            <v>24.12</v>
          </cell>
          <cell r="G35">
            <v>36.96</v>
          </cell>
          <cell r="H35">
            <v>0</v>
          </cell>
          <cell r="I35">
            <v>0</v>
          </cell>
        </row>
        <row r="36">
          <cell r="B36" t="str">
            <v>2-17-1271</v>
          </cell>
          <cell r="E36">
            <v>88.69572962728995</v>
          </cell>
          <cell r="F36">
            <v>24.9</v>
          </cell>
          <cell r="G36">
            <v>37.200000000000003</v>
          </cell>
          <cell r="H36">
            <v>0</v>
          </cell>
          <cell r="I36">
            <v>0</v>
          </cell>
        </row>
        <row r="37">
          <cell r="B37" t="str">
            <v>2-17-1321</v>
          </cell>
          <cell r="E37">
            <v>125.24916883410603</v>
          </cell>
          <cell r="F37">
            <v>24.599999999999998</v>
          </cell>
          <cell r="G37">
            <v>41.174468085106383</v>
          </cell>
          <cell r="H37">
            <v>0</v>
          </cell>
          <cell r="I37">
            <v>0</v>
          </cell>
        </row>
        <row r="38">
          <cell r="B38" t="str">
            <v>2-17-851</v>
          </cell>
          <cell r="E38">
            <v>98.062489289998283</v>
          </cell>
          <cell r="F38">
            <v>24.9</v>
          </cell>
          <cell r="G38">
            <v>38.916923076923084</v>
          </cell>
          <cell r="H38">
            <v>0</v>
          </cell>
          <cell r="I38">
            <v>0</v>
          </cell>
        </row>
        <row r="39">
          <cell r="B39" t="str">
            <v>2-17-921</v>
          </cell>
          <cell r="E39">
            <v>124.58870537280873</v>
          </cell>
          <cell r="F39">
            <v>24.479999999999997</v>
          </cell>
          <cell r="G39">
            <v>41.341607898448522</v>
          </cell>
          <cell r="H39">
            <v>0</v>
          </cell>
          <cell r="I39">
            <v>0</v>
          </cell>
        </row>
        <row r="40">
          <cell r="B40" t="str">
            <v>2-17-931</v>
          </cell>
          <cell r="E40">
            <v>109.21852607049227</v>
          </cell>
          <cell r="F40">
            <v>27.240000000000006</v>
          </cell>
          <cell r="G40">
            <v>41.341607898448522</v>
          </cell>
          <cell r="H40">
            <v>0</v>
          </cell>
          <cell r="I40">
            <v>0</v>
          </cell>
        </row>
        <row r="41">
          <cell r="B41" t="str">
            <v>10263754</v>
          </cell>
          <cell r="E41">
            <v>78.760098658031865</v>
          </cell>
          <cell r="F41">
            <v>21.419999999999998</v>
          </cell>
          <cell r="G41">
            <v>33.931509267431601</v>
          </cell>
          <cell r="H41">
            <v>0</v>
          </cell>
          <cell r="I41">
            <v>0</v>
          </cell>
        </row>
        <row r="42">
          <cell r="B42" t="str">
            <v>10175932</v>
          </cell>
          <cell r="E42">
            <v>91.5</v>
          </cell>
          <cell r="F42">
            <v>17.279999999999998</v>
          </cell>
          <cell r="G42">
            <v>41.699999999999996</v>
          </cell>
          <cell r="H42">
            <v>0</v>
          </cell>
          <cell r="I42">
            <v>0</v>
          </cell>
        </row>
        <row r="43">
          <cell r="B43" t="str">
            <v>10183502</v>
          </cell>
          <cell r="E43">
            <v>90.48</v>
          </cell>
          <cell r="F43">
            <v>19.02</v>
          </cell>
          <cell r="G43">
            <v>40.800000000000004</v>
          </cell>
          <cell r="H43">
            <v>0</v>
          </cell>
          <cell r="I43">
            <v>0</v>
          </cell>
        </row>
        <row r="44">
          <cell r="B44" t="str">
            <v>10183761</v>
          </cell>
          <cell r="E44">
            <v>87.78</v>
          </cell>
          <cell r="F44">
            <v>22.32</v>
          </cell>
          <cell r="G44">
            <v>39.6</v>
          </cell>
          <cell r="H44">
            <v>0</v>
          </cell>
          <cell r="I44">
            <v>0</v>
          </cell>
        </row>
        <row r="45">
          <cell r="B45" t="str">
            <v>10206509</v>
          </cell>
          <cell r="E45">
            <v>166.5</v>
          </cell>
          <cell r="F45">
            <v>31.080000000000002</v>
          </cell>
          <cell r="G45">
            <v>0</v>
          </cell>
          <cell r="H45">
            <v>0</v>
          </cell>
          <cell r="I45">
            <v>0</v>
          </cell>
        </row>
        <row r="46">
          <cell r="B46" t="str">
            <v>10207390</v>
          </cell>
          <cell r="E46">
            <v>84</v>
          </cell>
          <cell r="F46">
            <v>17.7</v>
          </cell>
          <cell r="G46">
            <v>37.019999999999996</v>
          </cell>
          <cell r="H46">
            <v>0</v>
          </cell>
          <cell r="I46">
            <v>0</v>
          </cell>
        </row>
        <row r="47">
          <cell r="B47" t="str">
            <v>10217953</v>
          </cell>
          <cell r="E47">
            <v>66</v>
          </cell>
          <cell r="F47">
            <v>17.7</v>
          </cell>
          <cell r="G47">
            <v>41.58</v>
          </cell>
          <cell r="H47">
            <v>0</v>
          </cell>
          <cell r="I47">
            <v>0</v>
          </cell>
        </row>
        <row r="48">
          <cell r="B48" t="str">
            <v>10231199</v>
          </cell>
          <cell r="E48">
            <v>64.98</v>
          </cell>
          <cell r="F48">
            <v>17.279999999999998</v>
          </cell>
          <cell r="G48">
            <v>39</v>
          </cell>
          <cell r="H48">
            <v>0</v>
          </cell>
          <cell r="I48">
            <v>0</v>
          </cell>
        </row>
        <row r="49">
          <cell r="B49" t="str">
            <v>10231204</v>
          </cell>
          <cell r="E49">
            <v>64.98</v>
          </cell>
          <cell r="F49">
            <v>19.98</v>
          </cell>
          <cell r="G49">
            <v>39.72</v>
          </cell>
          <cell r="H49">
            <v>0</v>
          </cell>
          <cell r="I49">
            <v>0</v>
          </cell>
        </row>
        <row r="50">
          <cell r="B50" t="str">
            <v>10231207</v>
          </cell>
          <cell r="E50">
            <v>79.08</v>
          </cell>
          <cell r="F50">
            <v>22.98</v>
          </cell>
          <cell r="G50">
            <v>42.599999999999994</v>
          </cell>
          <cell r="H50">
            <v>0</v>
          </cell>
          <cell r="I50">
            <v>0</v>
          </cell>
        </row>
        <row r="51">
          <cell r="B51" t="str">
            <v>10239333</v>
          </cell>
          <cell r="E51">
            <v>64.98</v>
          </cell>
          <cell r="F51">
            <v>22.8</v>
          </cell>
          <cell r="G51">
            <v>40.200000000000003</v>
          </cell>
          <cell r="H51">
            <v>0</v>
          </cell>
          <cell r="I51">
            <v>0</v>
          </cell>
        </row>
        <row r="52">
          <cell r="B52" t="str">
            <v>10244688</v>
          </cell>
          <cell r="E52">
            <v>78</v>
          </cell>
          <cell r="F52">
            <v>22.8</v>
          </cell>
          <cell r="G52">
            <v>33</v>
          </cell>
          <cell r="H52">
            <v>0</v>
          </cell>
          <cell r="I52">
            <v>0</v>
          </cell>
        </row>
        <row r="53">
          <cell r="B53" t="str">
            <v>10244689</v>
          </cell>
          <cell r="E53">
            <v>78</v>
          </cell>
          <cell r="F53">
            <v>18.3</v>
          </cell>
          <cell r="G53">
            <v>42.419999999999995</v>
          </cell>
          <cell r="H53">
            <v>0</v>
          </cell>
          <cell r="I53">
            <v>0</v>
          </cell>
        </row>
        <row r="54">
          <cell r="B54" t="str">
            <v>10244690</v>
          </cell>
          <cell r="E54">
            <v>78</v>
          </cell>
          <cell r="F54">
            <v>18.3</v>
          </cell>
          <cell r="G54">
            <v>33</v>
          </cell>
          <cell r="H54">
            <v>0</v>
          </cell>
          <cell r="I54">
            <v>0</v>
          </cell>
        </row>
        <row r="55">
          <cell r="B55" t="str">
            <v>10248483</v>
          </cell>
          <cell r="E55">
            <v>71.399999999999991</v>
          </cell>
          <cell r="F55">
            <v>19.02</v>
          </cell>
          <cell r="G55">
            <v>41.1</v>
          </cell>
          <cell r="H55">
            <v>0</v>
          </cell>
          <cell r="I55">
            <v>0</v>
          </cell>
        </row>
        <row r="56">
          <cell r="B56" t="str">
            <v>10264195</v>
          </cell>
          <cell r="E56">
            <v>66</v>
          </cell>
          <cell r="F56">
            <v>22.98</v>
          </cell>
          <cell r="G56">
            <v>40.800000000000004</v>
          </cell>
          <cell r="H56">
            <v>0</v>
          </cell>
          <cell r="I56">
            <v>0</v>
          </cell>
        </row>
        <row r="57">
          <cell r="B57" t="str">
            <v>2-17-1001</v>
          </cell>
          <cell r="E57">
            <v>85.98</v>
          </cell>
          <cell r="F57">
            <v>16.979999999999997</v>
          </cell>
          <cell r="G57">
            <v>0</v>
          </cell>
          <cell r="H57">
            <v>0</v>
          </cell>
          <cell r="I57">
            <v>0</v>
          </cell>
        </row>
        <row r="58">
          <cell r="B58" t="str">
            <v>10222182</v>
          </cell>
          <cell r="E58">
            <v>110.46</v>
          </cell>
          <cell r="F58">
            <v>29.34</v>
          </cell>
          <cell r="G58">
            <v>88.02000000000001</v>
          </cell>
        </row>
        <row r="59">
          <cell r="B59" t="str">
            <v>10223148</v>
          </cell>
          <cell r="E59">
            <v>66</v>
          </cell>
          <cell r="F59">
            <v>20.580000000000002</v>
          </cell>
          <cell r="G59">
            <v>42.48</v>
          </cell>
          <cell r="H59">
            <v>0</v>
          </cell>
          <cell r="I59">
            <v>0</v>
          </cell>
        </row>
        <row r="60">
          <cell r="B60" t="str">
            <v>10223171</v>
          </cell>
          <cell r="E60">
            <v>70.02</v>
          </cell>
          <cell r="F60">
            <v>22.8</v>
          </cell>
          <cell r="G60">
            <v>42</v>
          </cell>
          <cell r="H60">
            <v>0</v>
          </cell>
          <cell r="I60">
            <v>0</v>
          </cell>
        </row>
        <row r="61">
          <cell r="B61" t="str">
            <v>10223171-2</v>
          </cell>
          <cell r="E61">
            <v>70.02</v>
          </cell>
          <cell r="F61">
            <v>22.8</v>
          </cell>
          <cell r="G61">
            <v>42</v>
          </cell>
          <cell r="H61">
            <v>0</v>
          </cell>
          <cell r="I61">
            <v>0</v>
          </cell>
        </row>
        <row r="62">
          <cell r="B62" t="str">
            <v>10231547</v>
          </cell>
          <cell r="E62">
            <v>74.16</v>
          </cell>
          <cell r="F62">
            <v>28.2</v>
          </cell>
          <cell r="G62">
            <v>86.22</v>
          </cell>
          <cell r="H62">
            <v>0</v>
          </cell>
          <cell r="I62">
            <v>0</v>
          </cell>
        </row>
        <row r="63">
          <cell r="B63" t="str">
            <v>10265656</v>
          </cell>
          <cell r="E63">
            <v>57</v>
          </cell>
          <cell r="F63">
            <v>19.02</v>
          </cell>
          <cell r="G63">
            <v>43.62</v>
          </cell>
          <cell r="H63">
            <v>0</v>
          </cell>
          <cell r="I63">
            <v>0</v>
          </cell>
        </row>
        <row r="64">
          <cell r="B64" t="str">
            <v>10280074</v>
          </cell>
          <cell r="E64">
            <v>90</v>
          </cell>
          <cell r="F64">
            <v>18</v>
          </cell>
          <cell r="G64">
            <v>0</v>
          </cell>
          <cell r="H64">
            <v>0</v>
          </cell>
          <cell r="I64">
            <v>0</v>
          </cell>
        </row>
        <row r="65">
          <cell r="B65" t="str">
            <v>10268078</v>
          </cell>
          <cell r="E65">
            <v>69</v>
          </cell>
          <cell r="F65">
            <v>22.5</v>
          </cell>
          <cell r="G65">
            <v>67.919999999999987</v>
          </cell>
          <cell r="H65">
            <v>0</v>
          </cell>
          <cell r="I65">
            <v>30</v>
          </cell>
        </row>
        <row r="66">
          <cell r="B66" t="str">
            <v>10286863</v>
          </cell>
          <cell r="E66">
            <v>69</v>
          </cell>
          <cell r="F66">
            <v>22.5</v>
          </cell>
          <cell r="G66">
            <v>67.919999999999987</v>
          </cell>
          <cell r="H66">
            <v>0</v>
          </cell>
          <cell r="I66">
            <v>30</v>
          </cell>
        </row>
        <row r="67">
          <cell r="B67" t="str">
            <v>2-17-1201</v>
          </cell>
          <cell r="C67">
            <v>35.22</v>
          </cell>
          <cell r="D67">
            <v>94</v>
          </cell>
          <cell r="E67">
            <v>98.88</v>
          </cell>
          <cell r="F67">
            <v>22.2</v>
          </cell>
          <cell r="G67">
            <v>43.199999999999996</v>
          </cell>
          <cell r="H67">
            <v>51.6</v>
          </cell>
        </row>
        <row r="68">
          <cell r="B68" t="str">
            <v>10174677</v>
          </cell>
          <cell r="C68">
            <v>35.22</v>
          </cell>
          <cell r="D68">
            <v>94</v>
          </cell>
          <cell r="E68">
            <v>98.88</v>
          </cell>
          <cell r="F68">
            <v>22.2</v>
          </cell>
          <cell r="G68">
            <v>43.199999999999996</v>
          </cell>
          <cell r="H68">
            <v>51.6</v>
          </cell>
        </row>
        <row r="69">
          <cell r="B69" t="str">
            <v>10314836</v>
          </cell>
          <cell r="E69">
            <v>106.23168333760793</v>
          </cell>
          <cell r="F69">
            <v>25.200000000000003</v>
          </cell>
          <cell r="G69">
            <v>45</v>
          </cell>
        </row>
        <row r="70">
          <cell r="B70" t="str">
            <v>10314899</v>
          </cell>
          <cell r="E70">
            <v>109.92009506638256</v>
          </cell>
          <cell r="F70">
            <v>25.200000000000003</v>
          </cell>
          <cell r="G70">
            <v>45</v>
          </cell>
        </row>
        <row r="71">
          <cell r="B71" t="str">
            <v>10322921</v>
          </cell>
          <cell r="E71">
            <v>202.79999999999998</v>
          </cell>
          <cell r="F71">
            <v>30.6</v>
          </cell>
          <cell r="G71">
            <v>60</v>
          </cell>
        </row>
        <row r="72">
          <cell r="B72" t="str">
            <v>10322688</v>
          </cell>
          <cell r="E72">
            <v>76.02</v>
          </cell>
          <cell r="F72">
            <v>20.520000000000003</v>
          </cell>
          <cell r="G72">
            <v>46.02</v>
          </cell>
        </row>
        <row r="73">
          <cell r="B73" t="str">
            <v>20003360</v>
          </cell>
          <cell r="E73">
            <v>69</v>
          </cell>
          <cell r="F73">
            <v>18.78</v>
          </cell>
          <cell r="G73">
            <v>41.4</v>
          </cell>
        </row>
        <row r="74">
          <cell r="B74" t="str">
            <v>10319543</v>
          </cell>
          <cell r="E74">
            <v>75</v>
          </cell>
          <cell r="F74">
            <v>30</v>
          </cell>
          <cell r="G74">
            <v>88</v>
          </cell>
        </row>
        <row r="75">
          <cell r="B75" t="str">
            <v>10322932</v>
          </cell>
          <cell r="E75">
            <v>80</v>
          </cell>
          <cell r="F75">
            <v>23</v>
          </cell>
          <cell r="G75">
            <v>35</v>
          </cell>
        </row>
        <row r="76">
          <cell r="B76" t="str">
            <v>10327632</v>
          </cell>
          <cell r="E76">
            <v>80</v>
          </cell>
          <cell r="F76">
            <v>23</v>
          </cell>
          <cell r="G76">
            <v>35</v>
          </cell>
        </row>
        <row r="77">
          <cell r="B77" t="str">
            <v>10328504</v>
          </cell>
          <cell r="E77">
            <v>80</v>
          </cell>
          <cell r="F77">
            <v>23</v>
          </cell>
          <cell r="G77">
            <v>35</v>
          </cell>
        </row>
        <row r="78">
          <cell r="B78" t="str">
            <v>10328505</v>
          </cell>
          <cell r="E78">
            <v>80</v>
          </cell>
          <cell r="F78">
            <v>23</v>
          </cell>
          <cell r="G78">
            <v>35</v>
          </cell>
        </row>
        <row r="79">
          <cell r="B79" t="str">
            <v>10328555</v>
          </cell>
          <cell r="E79">
            <v>75</v>
          </cell>
          <cell r="F79">
            <v>30</v>
          </cell>
          <cell r="G79">
            <v>88</v>
          </cell>
        </row>
        <row r="80">
          <cell r="B80" t="str">
            <v>10333941</v>
          </cell>
          <cell r="E80">
            <v>98.224990328820127</v>
          </cell>
          <cell r="F80">
            <v>22.02</v>
          </cell>
          <cell r="G80">
            <v>33.931509267431601</v>
          </cell>
        </row>
        <row r="81">
          <cell r="B81" t="str">
            <v>10238676</v>
          </cell>
          <cell r="E81">
            <v>84</v>
          </cell>
          <cell r="F81">
            <v>23</v>
          </cell>
          <cell r="G81">
            <v>39</v>
          </cell>
        </row>
        <row r="82">
          <cell r="B82" t="str">
            <v>10262492</v>
          </cell>
          <cell r="E82">
            <v>114</v>
          </cell>
          <cell r="F82">
            <v>31.98</v>
          </cell>
          <cell r="G82">
            <v>88.02000000000001</v>
          </cell>
        </row>
        <row r="83">
          <cell r="B83" t="str">
            <v>10279594</v>
          </cell>
          <cell r="E83">
            <v>90.5</v>
          </cell>
          <cell r="F83">
            <v>22.3</v>
          </cell>
          <cell r="G83">
            <v>42</v>
          </cell>
        </row>
        <row r="84">
          <cell r="B84" t="str">
            <v>10279789</v>
          </cell>
          <cell r="E84">
            <v>90.5</v>
          </cell>
          <cell r="F84">
            <v>22.3</v>
          </cell>
          <cell r="G84">
            <v>42</v>
          </cell>
        </row>
        <row r="85">
          <cell r="B85" t="str">
            <v>10319831</v>
          </cell>
          <cell r="E85">
            <v>117.42</v>
          </cell>
          <cell r="F85">
            <v>31.98</v>
          </cell>
          <cell r="G85">
            <v>88.02000000000001</v>
          </cell>
        </row>
        <row r="86">
          <cell r="B86" t="str">
            <v>10320262</v>
          </cell>
          <cell r="E86">
            <v>113.39999999999999</v>
          </cell>
          <cell r="F86">
            <v>27.6</v>
          </cell>
          <cell r="G86">
            <v>88.02000000000001</v>
          </cell>
        </row>
        <row r="87">
          <cell r="B87" t="str">
            <v>10322682</v>
          </cell>
          <cell r="E87">
            <v>91.02</v>
          </cell>
          <cell r="F87">
            <v>31.200000000000003</v>
          </cell>
          <cell r="G87">
            <v>88.02000000000001</v>
          </cell>
        </row>
        <row r="88">
          <cell r="B88" t="str">
            <v>10328047</v>
          </cell>
          <cell r="E88">
            <v>114.6</v>
          </cell>
          <cell r="F88">
            <v>31.98</v>
          </cell>
          <cell r="G88">
            <v>88.02000000000001</v>
          </cell>
        </row>
        <row r="89">
          <cell r="B89" t="str">
            <v>10329987</v>
          </cell>
          <cell r="E89">
            <v>116.22</v>
          </cell>
          <cell r="F89">
            <v>31.98</v>
          </cell>
          <cell r="G89">
            <v>88.02000000000001</v>
          </cell>
        </row>
        <row r="90">
          <cell r="B90" t="str">
            <v>10329988</v>
          </cell>
          <cell r="E90">
            <v>118.8</v>
          </cell>
          <cell r="F90">
            <v>31.98</v>
          </cell>
          <cell r="G90">
            <v>88.02000000000001</v>
          </cell>
        </row>
        <row r="91">
          <cell r="B91" t="str">
            <v>10330192</v>
          </cell>
          <cell r="E91">
            <v>122.4</v>
          </cell>
          <cell r="F91">
            <v>32.1</v>
          </cell>
          <cell r="G91">
            <v>88.02000000000001</v>
          </cell>
        </row>
        <row r="92">
          <cell r="B92" t="str">
            <v>10331179</v>
          </cell>
          <cell r="E92">
            <v>69</v>
          </cell>
          <cell r="F92">
            <v>22.5</v>
          </cell>
          <cell r="G92">
            <v>67.8</v>
          </cell>
          <cell r="I92">
            <v>30</v>
          </cell>
        </row>
        <row r="93">
          <cell r="B93" t="str">
            <v>10338335</v>
          </cell>
          <cell r="E93">
            <v>118.8</v>
          </cell>
          <cell r="F93">
            <v>31.98</v>
          </cell>
          <cell r="G93">
            <v>88.02000000000001</v>
          </cell>
        </row>
        <row r="94">
          <cell r="B94" t="str">
            <v>20006482</v>
          </cell>
          <cell r="E94">
            <v>69</v>
          </cell>
          <cell r="F94">
            <v>22.5</v>
          </cell>
          <cell r="G94">
            <v>67.8</v>
          </cell>
          <cell r="I94">
            <v>30</v>
          </cell>
        </row>
        <row r="95">
          <cell r="B95" t="str">
            <v>20006499</v>
          </cell>
          <cell r="E95">
            <v>69</v>
          </cell>
          <cell r="F95">
            <v>22.5</v>
          </cell>
          <cell r="G95">
            <v>67.8</v>
          </cell>
          <cell r="I95">
            <v>30</v>
          </cell>
        </row>
        <row r="96">
          <cell r="B96" t="str">
            <v>20006502</v>
          </cell>
          <cell r="E96">
            <v>69</v>
          </cell>
          <cell r="F96">
            <v>22.5</v>
          </cell>
          <cell r="G96">
            <v>67.8</v>
          </cell>
          <cell r="I96">
            <v>30</v>
          </cell>
        </row>
        <row r="97">
          <cell r="B97" t="str">
            <v>10343206</v>
          </cell>
          <cell r="E97">
            <v>100.19999999999999</v>
          </cell>
          <cell r="F97">
            <v>35.58</v>
          </cell>
          <cell r="G97">
            <v>88.02000000000001</v>
          </cell>
        </row>
        <row r="98">
          <cell r="B98" t="str">
            <v>10343204</v>
          </cell>
          <cell r="E98">
            <v>112.02</v>
          </cell>
          <cell r="F98">
            <v>30.6</v>
          </cell>
          <cell r="G98">
            <v>60</v>
          </cell>
        </row>
        <row r="99">
          <cell r="B99" t="str">
            <v>10336815</v>
          </cell>
          <cell r="E99">
            <v>78</v>
          </cell>
          <cell r="F99">
            <v>18.3</v>
          </cell>
          <cell r="G99">
            <v>42.419999999999995</v>
          </cell>
        </row>
        <row r="100">
          <cell r="B100" t="str">
            <v>10336814</v>
          </cell>
          <cell r="E100">
            <v>78</v>
          </cell>
          <cell r="F100">
            <v>18.3</v>
          </cell>
          <cell r="G100">
            <v>33</v>
          </cell>
        </row>
        <row r="101">
          <cell r="B101" t="str">
            <v>10329674</v>
          </cell>
          <cell r="E101">
            <v>69.705870648574248</v>
          </cell>
          <cell r="F101">
            <v>22.5</v>
          </cell>
          <cell r="G101">
            <v>40.56</v>
          </cell>
        </row>
        <row r="102">
          <cell r="B102" t="str">
            <v>10312850</v>
          </cell>
          <cell r="E102">
            <v>124.58870537280873</v>
          </cell>
          <cell r="F102">
            <v>24.479999999999997</v>
          </cell>
          <cell r="G102">
            <v>41.341607898448522</v>
          </cell>
        </row>
        <row r="103">
          <cell r="B103" t="str">
            <v>10257779</v>
          </cell>
          <cell r="F103">
            <v>22.5</v>
          </cell>
        </row>
        <row r="104">
          <cell r="B104" t="str">
            <v>10324846</v>
          </cell>
          <cell r="E104">
            <v>63.673469387755105</v>
          </cell>
          <cell r="F104">
            <v>20.400000000000002</v>
          </cell>
          <cell r="G104">
            <v>38.94</v>
          </cell>
        </row>
        <row r="105">
          <cell r="B105" t="str">
            <v>10324849</v>
          </cell>
          <cell r="E105">
            <v>90</v>
          </cell>
        </row>
        <row r="106">
          <cell r="B106" t="str">
            <v>10324854</v>
          </cell>
          <cell r="E106">
            <v>94.418449120784075</v>
          </cell>
          <cell r="F106">
            <v>20.400000000000002</v>
          </cell>
          <cell r="G106">
            <v>38.94</v>
          </cell>
        </row>
        <row r="107">
          <cell r="B107" t="str">
            <v>10324858</v>
          </cell>
          <cell r="E107">
            <v>90</v>
          </cell>
        </row>
        <row r="108">
          <cell r="B108" t="str">
            <v>10336686</v>
          </cell>
          <cell r="E108">
            <v>94.418449120784075</v>
          </cell>
          <cell r="F108">
            <v>20.400000000000002</v>
          </cell>
          <cell r="G108">
            <v>38.94</v>
          </cell>
        </row>
        <row r="109">
          <cell r="B109" t="str">
            <v>10336687</v>
          </cell>
          <cell r="G109">
            <v>88</v>
          </cell>
        </row>
        <row r="110">
          <cell r="B110" t="str">
            <v>10336688</v>
          </cell>
          <cell r="G110">
            <v>88</v>
          </cell>
        </row>
        <row r="111">
          <cell r="B111" t="str">
            <v>10290021</v>
          </cell>
          <cell r="E111">
            <v>110.4</v>
          </cell>
          <cell r="F111">
            <v>30.6</v>
          </cell>
          <cell r="G111">
            <v>88.02000000000001</v>
          </cell>
        </row>
        <row r="112">
          <cell r="B112" t="str">
            <v>10365419</v>
          </cell>
          <cell r="E112">
            <v>66.900000000000006</v>
          </cell>
          <cell r="F112">
            <v>22.5</v>
          </cell>
          <cell r="G112">
            <v>37.799999999999997</v>
          </cell>
        </row>
        <row r="113">
          <cell r="B113" t="str">
            <v>10332016</v>
          </cell>
          <cell r="F113">
            <v>22.6</v>
          </cell>
        </row>
        <row r="114">
          <cell r="B114" t="str">
            <v>10332017</v>
          </cell>
          <cell r="F114">
            <v>22.6</v>
          </cell>
        </row>
        <row r="115">
          <cell r="B115" t="str">
            <v>10268764</v>
          </cell>
          <cell r="F115">
            <v>22.5</v>
          </cell>
        </row>
        <row r="116">
          <cell r="B116" t="str">
            <v>10342219</v>
          </cell>
          <cell r="F116">
            <v>22.5</v>
          </cell>
        </row>
        <row r="117">
          <cell r="B117" t="str">
            <v>10343085</v>
          </cell>
          <cell r="F117">
            <v>22.5</v>
          </cell>
        </row>
        <row r="118">
          <cell r="B118" t="str">
            <v>10357295</v>
          </cell>
          <cell r="E118">
            <v>69.705870648574248</v>
          </cell>
          <cell r="F118">
            <v>22.5</v>
          </cell>
          <cell r="G118">
            <v>40.56</v>
          </cell>
        </row>
        <row r="119">
          <cell r="B119" t="str">
            <v>10357297</v>
          </cell>
          <cell r="E119">
            <v>76.02</v>
          </cell>
          <cell r="F119">
            <v>35.58</v>
          </cell>
          <cell r="G119">
            <v>88.02000000000001</v>
          </cell>
        </row>
        <row r="120">
          <cell r="B120" t="str">
            <v>10358406</v>
          </cell>
          <cell r="E120">
            <v>106.91330216247808</v>
          </cell>
          <cell r="F120">
            <v>30.6</v>
          </cell>
          <cell r="G120">
            <v>85.56</v>
          </cell>
        </row>
        <row r="121">
          <cell r="B121" t="str">
            <v>10358412</v>
          </cell>
          <cell r="E121">
            <v>106.91330216247808</v>
          </cell>
          <cell r="F121">
            <v>30.6</v>
          </cell>
          <cell r="G121">
            <v>85.56</v>
          </cell>
        </row>
        <row r="122">
          <cell r="B122" t="str">
            <v>10366798</v>
          </cell>
          <cell r="F122">
            <v>22.6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ina1"/>
      <sheetName val="Pagina2"/>
      <sheetName val="Pagina3"/>
      <sheetName val="Pagina4"/>
      <sheetName val="Pagina5"/>
      <sheetName val="Pagina6"/>
      <sheetName val="Pagina7"/>
      <sheetName val="Pagina8"/>
      <sheetName val="Pagina9"/>
      <sheetName val="Pagina10"/>
      <sheetName val="Revisões"/>
      <sheetName val="Pagina_1_de_13"/>
      <sheetName val="Pagina_2_de_13"/>
      <sheetName val="Pagina_3_de_13"/>
      <sheetName val="Pagina_4_de_13"/>
      <sheetName val="Pagina_5_de_13"/>
      <sheetName val="Pagina_6_de_13"/>
      <sheetName val="Pagina_7_de_13"/>
      <sheetName val="Pagina_8_de_13"/>
      <sheetName val="Pagina_9_de_13"/>
      <sheetName val="Pagina_10_de_13"/>
      <sheetName val="Pagina_11_de_13"/>
      <sheetName val="Pagina_12_de_13"/>
      <sheetName val="Pagina_13_de_13"/>
      <sheetName val="Revisoes"/>
      <sheetName val="Pagina_1_de_12"/>
      <sheetName val="Pagina_2_de_12"/>
      <sheetName val="Pagina_3_de_12"/>
      <sheetName val="Pagina_4_de_12"/>
      <sheetName val="Pagina_5_de_12"/>
      <sheetName val="Pagina_6_de_12"/>
      <sheetName val="Pagina_7_de_12"/>
      <sheetName val="Pagina_8_de_12"/>
      <sheetName val="Pagina_9_de_12"/>
      <sheetName val="Pagina_10_de_12"/>
      <sheetName val="Pagina_11_de_12"/>
      <sheetName val="Pagina_12_de_12"/>
      <sheetName val="Pagina_1_de_8"/>
      <sheetName val="Pagina_2_de_8"/>
      <sheetName val="Pagina_3_de_8"/>
      <sheetName val="Pagina_4_de_8"/>
      <sheetName val="Pagina_5_de_8"/>
      <sheetName val="Pagina_6_de_8"/>
      <sheetName val="Pagina_7_de_8"/>
      <sheetName val="Pagina_8_de_8"/>
      <sheetName val="Pagina_1_de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sz="1100">
            <a:solidFill>
              <a:sysClr val="windowText" lastClr="000000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8D49-AC94-432D-9E21-B9B3D4B2F541}">
  <sheetPr>
    <pageSetUpPr fitToPage="1"/>
  </sheetPr>
  <dimension ref="A2:AE195"/>
  <sheetViews>
    <sheetView tabSelected="1" topLeftCell="B60" zoomScaleNormal="100" workbookViewId="0">
      <selection activeCell="I136" sqref="I136:T136"/>
    </sheetView>
  </sheetViews>
  <sheetFormatPr defaultRowHeight="12.75"/>
  <cols>
    <col min="1" max="1" width="1.85546875" style="1" customWidth="1"/>
    <col min="2" max="2" width="12.140625" style="1" bestFit="1" customWidth="1"/>
    <col min="3" max="8" width="6" style="1" hidden="1" customWidth="1"/>
    <col min="9" max="20" width="9.140625" style="1"/>
    <col min="21" max="21" width="7" style="1" bestFit="1" customWidth="1"/>
    <col min="22" max="22" width="6.140625" style="1" bestFit="1" customWidth="1"/>
    <col min="23" max="23" width="12.140625" style="1" bestFit="1" customWidth="1"/>
    <col min="24" max="26" width="8.140625" style="1" bestFit="1" customWidth="1"/>
    <col min="27" max="27" width="8.5703125" style="1" bestFit="1" customWidth="1"/>
    <col min="28" max="30" width="8.140625" style="1" bestFit="1" customWidth="1"/>
    <col min="31" max="31" width="8.5703125" style="1" bestFit="1" customWidth="1"/>
    <col min="32" max="16384" width="9.140625" style="1"/>
  </cols>
  <sheetData>
    <row r="2" spans="2:31" ht="15">
      <c r="B2" s="108" t="s">
        <v>92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2:31" s="17" customFormat="1">
      <c r="C3" s="7">
        <v>2015</v>
      </c>
      <c r="D3" s="7">
        <v>2016</v>
      </c>
      <c r="E3" s="7">
        <v>2017</v>
      </c>
      <c r="F3" s="7">
        <v>2018</v>
      </c>
      <c r="G3" s="7">
        <v>2019</v>
      </c>
      <c r="H3" s="7">
        <v>2020</v>
      </c>
      <c r="I3" s="7" t="s">
        <v>91</v>
      </c>
      <c r="J3" s="7" t="s">
        <v>90</v>
      </c>
      <c r="K3" s="7" t="s">
        <v>89</v>
      </c>
      <c r="L3" s="7" t="s">
        <v>88</v>
      </c>
      <c r="M3" s="7" t="s">
        <v>87</v>
      </c>
      <c r="N3" s="7" t="s">
        <v>86</v>
      </c>
      <c r="O3" s="7" t="s">
        <v>85</v>
      </c>
      <c r="P3" s="7" t="s">
        <v>84</v>
      </c>
      <c r="Q3" s="7" t="s">
        <v>83</v>
      </c>
      <c r="R3" s="7" t="s">
        <v>82</v>
      </c>
      <c r="S3" s="7" t="s">
        <v>81</v>
      </c>
      <c r="T3" s="7" t="s">
        <v>80</v>
      </c>
      <c r="U3" s="7">
        <v>2021</v>
      </c>
      <c r="V3" s="7" t="s">
        <v>79</v>
      </c>
      <c r="X3" s="128" t="s">
        <v>34</v>
      </c>
      <c r="Y3" s="128"/>
      <c r="Z3" s="128"/>
      <c r="AA3" s="128"/>
    </row>
    <row r="4" spans="2:31">
      <c r="B4" s="115" t="s">
        <v>42</v>
      </c>
      <c r="C4" s="13"/>
      <c r="D4" s="13"/>
      <c r="E4" s="26"/>
      <c r="F4" s="24"/>
      <c r="G4" s="24"/>
      <c r="H4" s="24"/>
      <c r="I4" s="160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30"/>
      <c r="U4" s="24">
        <f>SUMPRODUCT(I5:T5,I7:T7)/SUM(I7:T7)</f>
        <v>28.512556053811661</v>
      </c>
      <c r="V4" s="24">
        <v>10</v>
      </c>
      <c r="X4" s="7" t="s">
        <v>41</v>
      </c>
      <c r="Y4" s="7" t="s">
        <v>40</v>
      </c>
      <c r="Z4" s="7" t="s">
        <v>39</v>
      </c>
      <c r="AA4" s="7"/>
      <c r="AB4" s="7"/>
      <c r="AC4" s="7"/>
      <c r="AD4" s="7"/>
      <c r="AE4" s="7"/>
    </row>
    <row r="5" spans="2:31">
      <c r="B5" s="116"/>
      <c r="C5" s="8"/>
      <c r="D5" s="8"/>
      <c r="E5" s="8"/>
      <c r="F5" s="8"/>
      <c r="G5" s="8"/>
      <c r="H5" s="8"/>
      <c r="I5" s="11">
        <v>26.2</v>
      </c>
      <c r="J5" s="11">
        <v>34</v>
      </c>
      <c r="K5" s="11">
        <v>34.5</v>
      </c>
      <c r="L5" s="11">
        <v>31.1</v>
      </c>
      <c r="M5" s="11">
        <v>30.8</v>
      </c>
      <c r="N5" s="22">
        <f>((28.2*91)+(16.7*49)+(15*84))/(91+49+84)</f>
        <v>20.734375</v>
      </c>
      <c r="O5" s="22">
        <f>((X6*X7)+(Y6*Y7)+(Z6*Z7))/(X7+Y7+Z7)</f>
        <v>24.987878787878788</v>
      </c>
      <c r="P5" s="22"/>
      <c r="Q5" s="22"/>
      <c r="R5" s="22"/>
      <c r="S5" s="22"/>
      <c r="T5" s="20"/>
      <c r="U5" s="9"/>
      <c r="V5" s="8"/>
      <c r="X5" s="5">
        <f>X8/X9</f>
        <v>0.29347562454523407</v>
      </c>
      <c r="Y5" s="5">
        <f>Y8/X9</f>
        <v>0.14770797962648557</v>
      </c>
      <c r="Z5" s="5">
        <f>Z8/X9</f>
        <v>0.55881639582828035</v>
      </c>
      <c r="AA5" s="5"/>
      <c r="AB5" s="5"/>
      <c r="AC5" s="5"/>
      <c r="AD5" s="5"/>
      <c r="AE5" s="5"/>
    </row>
    <row r="6" spans="2:31">
      <c r="B6" s="115" t="s">
        <v>37</v>
      </c>
      <c r="C6" s="13"/>
      <c r="D6" s="13"/>
      <c r="E6" s="26"/>
      <c r="F6" s="26"/>
      <c r="G6" s="24"/>
      <c r="H6" s="24"/>
      <c r="I6" s="31"/>
      <c r="J6" s="31"/>
      <c r="K6" s="31"/>
      <c r="L6" s="31"/>
      <c r="M6" s="31"/>
      <c r="N6" s="31"/>
      <c r="O6" s="32"/>
      <c r="P6" s="32"/>
      <c r="Q6" s="32"/>
      <c r="R6" s="31"/>
      <c r="S6" s="31"/>
      <c r="T6" s="30"/>
      <c r="U6" s="22">
        <f>AVERAGE(I7:T7)</f>
        <v>127.42857142857143</v>
      </c>
      <c r="V6" s="131"/>
      <c r="W6" s="1" t="s">
        <v>38</v>
      </c>
      <c r="X6" s="1">
        <v>22</v>
      </c>
      <c r="Y6" s="1">
        <v>20.3</v>
      </c>
      <c r="Z6" s="1">
        <v>28.8</v>
      </c>
    </row>
    <row r="7" spans="2:31">
      <c r="B7" s="116"/>
      <c r="C7" s="8"/>
      <c r="D7" s="8"/>
      <c r="E7" s="8"/>
      <c r="F7" s="8"/>
      <c r="G7" s="8"/>
      <c r="H7" s="8"/>
      <c r="I7" s="22">
        <v>58</v>
      </c>
      <c r="J7" s="22">
        <v>92</v>
      </c>
      <c r="K7" s="22">
        <v>147</v>
      </c>
      <c r="L7" s="22">
        <v>88</v>
      </c>
      <c r="M7" s="22">
        <v>217</v>
      </c>
      <c r="N7" s="29">
        <v>224</v>
      </c>
      <c r="O7" s="29">
        <f>X7+Y7+Z7</f>
        <v>66</v>
      </c>
      <c r="P7" s="29"/>
      <c r="Q7" s="29"/>
      <c r="R7" s="29"/>
      <c r="S7" s="29"/>
      <c r="T7" s="7"/>
      <c r="U7" s="9"/>
      <c r="V7" s="132"/>
      <c r="W7" s="1" t="s">
        <v>37</v>
      </c>
      <c r="X7" s="1">
        <v>22</v>
      </c>
      <c r="Y7" s="1">
        <v>12</v>
      </c>
      <c r="Z7" s="1">
        <v>32</v>
      </c>
      <c r="AA7" s="1">
        <f>SUM(X7:Z7)</f>
        <v>66</v>
      </c>
    </row>
    <row r="8" spans="2:31">
      <c r="B8" s="115" t="s">
        <v>36</v>
      </c>
      <c r="C8" s="13"/>
      <c r="D8" s="13"/>
      <c r="E8" s="13"/>
      <c r="F8" s="13"/>
      <c r="G8" s="16"/>
      <c r="H8" s="16"/>
      <c r="T8" s="15"/>
      <c r="U8" s="14">
        <f>AVERAGE(I9:T9)</f>
        <v>6.8714285714285719</v>
      </c>
      <c r="V8" s="13">
        <v>3</v>
      </c>
      <c r="W8" s="1" t="s">
        <v>35</v>
      </c>
      <c r="X8" s="1">
        <f>X6*X7</f>
        <v>484</v>
      </c>
      <c r="Y8" s="1">
        <f>Y6*Y7</f>
        <v>243.60000000000002</v>
      </c>
      <c r="Z8" s="1">
        <f>Z6*Z7</f>
        <v>921.6</v>
      </c>
      <c r="AA8" s="1">
        <f>SUM(X8:Z8)</f>
        <v>1649.2</v>
      </c>
    </row>
    <row r="9" spans="2:31">
      <c r="B9" s="116"/>
      <c r="C9" s="8"/>
      <c r="D9" s="8"/>
      <c r="E9" s="8"/>
      <c r="F9" s="8"/>
      <c r="G9" s="8"/>
      <c r="H9" s="8"/>
      <c r="I9" s="11">
        <v>9</v>
      </c>
      <c r="J9" s="11">
        <v>5</v>
      </c>
      <c r="K9" s="11">
        <v>7</v>
      </c>
      <c r="L9" s="11">
        <v>5</v>
      </c>
      <c r="M9" s="11">
        <v>10</v>
      </c>
      <c r="N9" s="11">
        <v>6.5</v>
      </c>
      <c r="O9" s="11">
        <v>5.6</v>
      </c>
      <c r="P9" s="11"/>
      <c r="Q9" s="11"/>
      <c r="R9" s="11"/>
      <c r="S9" s="11"/>
      <c r="T9" s="10"/>
      <c r="U9" s="9"/>
      <c r="V9" s="8"/>
      <c r="X9" s="1">
        <f>X8+Y8+Z8</f>
        <v>1649.2</v>
      </c>
      <c r="AA9" s="1">
        <f>AA8/AA7</f>
        <v>24.987878787878788</v>
      </c>
    </row>
    <row r="10" spans="2:31">
      <c r="X10" s="159" t="s">
        <v>34</v>
      </c>
      <c r="Y10" s="159"/>
      <c r="Z10" s="159"/>
      <c r="AA10" s="159"/>
    </row>
    <row r="11" spans="2:31">
      <c r="X11" s="7" t="str">
        <f>X4</f>
        <v>1 Turno</v>
      </c>
      <c r="Y11" s="7" t="str">
        <f>Y4</f>
        <v>2 Turno</v>
      </c>
      <c r="Z11" s="7" t="str">
        <f>Z4</f>
        <v>3 Turno</v>
      </c>
      <c r="AA11" s="6"/>
    </row>
    <row r="12" spans="2:31">
      <c r="X12" s="5">
        <f>X7/X15</f>
        <v>0.33333333333333331</v>
      </c>
      <c r="Y12" s="5">
        <f>Y7/X15</f>
        <v>0.18181818181818182</v>
      </c>
      <c r="Z12" s="5">
        <f>Z7/X15</f>
        <v>0.48484848484848486</v>
      </c>
      <c r="AA12" s="4"/>
    </row>
    <row r="15" spans="2:31">
      <c r="X15" s="1">
        <f>X7+Y7+Z7</f>
        <v>66</v>
      </c>
    </row>
    <row r="17" spans="2:24">
      <c r="X17" s="7"/>
    </row>
    <row r="32" spans="2:24" ht="15">
      <c r="B32" s="108" t="s">
        <v>78</v>
      </c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</row>
    <row r="33" spans="1:27">
      <c r="A33" s="17"/>
      <c r="B33" s="17"/>
      <c r="C33" s="7">
        <f t="shared" ref="C33:V33" si="0">C3</f>
        <v>2015</v>
      </c>
      <c r="D33" s="7">
        <f t="shared" si="0"/>
        <v>2016</v>
      </c>
      <c r="E33" s="7">
        <f t="shared" si="0"/>
        <v>2017</v>
      </c>
      <c r="F33" s="7">
        <f t="shared" si="0"/>
        <v>2018</v>
      </c>
      <c r="G33" s="7">
        <f t="shared" si="0"/>
        <v>2019</v>
      </c>
      <c r="H33" s="7">
        <f t="shared" si="0"/>
        <v>2020</v>
      </c>
      <c r="I33" s="7" t="str">
        <f t="shared" si="0"/>
        <v>Jan</v>
      </c>
      <c r="J33" s="7" t="str">
        <f t="shared" si="0"/>
        <v>Fev</v>
      </c>
      <c r="K33" s="7" t="str">
        <f t="shared" si="0"/>
        <v>Mar</v>
      </c>
      <c r="L33" s="7" t="str">
        <f t="shared" si="0"/>
        <v>Abr</v>
      </c>
      <c r="M33" s="7" t="str">
        <f t="shared" si="0"/>
        <v>Mai</v>
      </c>
      <c r="N33" s="7" t="str">
        <f t="shared" si="0"/>
        <v>Jun</v>
      </c>
      <c r="O33" s="7" t="str">
        <f t="shared" si="0"/>
        <v>Jul</v>
      </c>
      <c r="P33" s="7" t="str">
        <f t="shared" si="0"/>
        <v>Ago</v>
      </c>
      <c r="Q33" s="7" t="str">
        <f t="shared" si="0"/>
        <v>Set</v>
      </c>
      <c r="R33" s="7" t="str">
        <f t="shared" si="0"/>
        <v>Out</v>
      </c>
      <c r="S33" s="7" t="str">
        <f t="shared" si="0"/>
        <v>Nov</v>
      </c>
      <c r="T33" s="7" t="str">
        <f t="shared" si="0"/>
        <v>Dez</v>
      </c>
      <c r="U33" s="7">
        <f t="shared" si="0"/>
        <v>2021</v>
      </c>
      <c r="V33" s="7" t="str">
        <f t="shared" si="0"/>
        <v>Meta</v>
      </c>
      <c r="W33" s="17"/>
      <c r="X33" s="128" t="s">
        <v>34</v>
      </c>
      <c r="Y33" s="128"/>
      <c r="Z33" s="128"/>
      <c r="AA33" s="128"/>
    </row>
    <row r="34" spans="1:27">
      <c r="B34" s="115" t="s">
        <v>42</v>
      </c>
      <c r="C34" s="26"/>
      <c r="D34" s="26"/>
      <c r="E34" s="26"/>
      <c r="F34" s="26"/>
      <c r="G34" s="13"/>
      <c r="H34" s="13"/>
      <c r="I34" s="125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7"/>
      <c r="U34" s="24">
        <f>SUMPRODUCT(I35:T35,I37:T37)/SUM(I37:T37)</f>
        <v>40.332835820895518</v>
      </c>
      <c r="V34" s="24">
        <f>U34*0.7</f>
        <v>28.23298507462686</v>
      </c>
      <c r="X34" s="7" t="s">
        <v>41</v>
      </c>
      <c r="Y34" s="7" t="s">
        <v>40</v>
      </c>
      <c r="Z34" s="7" t="s">
        <v>39</v>
      </c>
      <c r="AA34" s="7"/>
    </row>
    <row r="35" spans="1:27">
      <c r="B35" s="116"/>
      <c r="C35" s="8"/>
      <c r="D35" s="8"/>
      <c r="E35" s="8"/>
      <c r="F35" s="8"/>
      <c r="G35" s="8"/>
      <c r="H35" s="8"/>
      <c r="I35" s="20">
        <v>33.700000000000003</v>
      </c>
      <c r="J35" s="20">
        <v>32.5</v>
      </c>
      <c r="K35" s="20">
        <v>58.5</v>
      </c>
      <c r="L35" s="20">
        <v>45.8</v>
      </c>
      <c r="M35" s="20">
        <v>35.299999999999997</v>
      </c>
      <c r="N35" s="20">
        <f>((X36*X37)+(Y36*Y37)+(Z36*Z37))/(X37+Y37+Z37)</f>
        <v>38.02708333333333</v>
      </c>
      <c r="O35" s="20"/>
      <c r="P35" s="20"/>
      <c r="Q35" s="20"/>
      <c r="R35" s="20"/>
      <c r="S35" s="20"/>
      <c r="T35" s="20"/>
      <c r="U35" s="19"/>
      <c r="V35" s="19"/>
      <c r="X35" s="5">
        <f>X38/X39</f>
        <v>0.41335670848627626</v>
      </c>
      <c r="Y35" s="5">
        <f>Y38/X39</f>
        <v>0.30175861502218809</v>
      </c>
      <c r="Z35" s="5">
        <f>Z38/X39</f>
        <v>0.28488467649153565</v>
      </c>
      <c r="AA35" s="5"/>
    </row>
    <row r="36" spans="1:27">
      <c r="B36" s="115" t="s">
        <v>37</v>
      </c>
      <c r="C36" s="26"/>
      <c r="D36" s="26"/>
      <c r="E36" s="26"/>
      <c r="F36" s="25"/>
      <c r="G36" s="24"/>
      <c r="H36" s="24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15"/>
      <c r="U36" s="22">
        <f>AVERAGE(I37:T37)</f>
        <v>44.666666666666664</v>
      </c>
      <c r="V36" s="21"/>
      <c r="W36" s="1" t="s">
        <v>38</v>
      </c>
      <c r="X36" s="1">
        <v>50.3</v>
      </c>
      <c r="Y36" s="1">
        <v>32.4</v>
      </c>
      <c r="Z36" s="1">
        <v>32.5</v>
      </c>
    </row>
    <row r="37" spans="1:27">
      <c r="B37" s="116"/>
      <c r="C37" s="8"/>
      <c r="D37" s="8"/>
      <c r="E37" s="8"/>
      <c r="F37" s="8"/>
      <c r="G37" s="8"/>
      <c r="H37" s="8"/>
      <c r="I37" s="20">
        <v>33</v>
      </c>
      <c r="J37" s="20">
        <v>57</v>
      </c>
      <c r="K37" s="20">
        <v>44</v>
      </c>
      <c r="L37" s="20">
        <v>39</v>
      </c>
      <c r="M37" s="20">
        <v>47</v>
      </c>
      <c r="N37" s="7">
        <f>X37+Y37+Z37</f>
        <v>48</v>
      </c>
      <c r="O37" s="7"/>
      <c r="P37" s="7"/>
      <c r="Q37" s="7"/>
      <c r="R37" s="7"/>
      <c r="S37" s="7"/>
      <c r="T37" s="7"/>
      <c r="U37" s="9"/>
      <c r="V37" s="28"/>
      <c r="W37" s="1" t="s">
        <v>37</v>
      </c>
      <c r="X37" s="1">
        <v>15</v>
      </c>
      <c r="Y37" s="1">
        <v>17</v>
      </c>
      <c r="Z37" s="1">
        <v>16</v>
      </c>
    </row>
    <row r="38" spans="1:27">
      <c r="B38" s="115" t="s">
        <v>36</v>
      </c>
      <c r="C38" s="13"/>
      <c r="D38" s="17"/>
      <c r="E38" s="13"/>
      <c r="F38" s="13"/>
      <c r="G38" s="16"/>
      <c r="H38" s="16"/>
      <c r="T38" s="15"/>
      <c r="U38" s="14">
        <f>AVERAGE(I39:T39)</f>
        <v>5.5222222222222221</v>
      </c>
      <c r="V38" s="13">
        <v>3</v>
      </c>
      <c r="W38" s="1" t="s">
        <v>35</v>
      </c>
      <c r="X38" s="1">
        <f>X36*X37</f>
        <v>754.5</v>
      </c>
      <c r="Y38" s="1">
        <f>Y36*Y37</f>
        <v>550.79999999999995</v>
      </c>
      <c r="Z38" s="1">
        <f>Z36*Z37</f>
        <v>520</v>
      </c>
    </row>
    <row r="39" spans="1:27">
      <c r="B39" s="116"/>
      <c r="C39" s="8"/>
      <c r="D39" s="12"/>
      <c r="E39" s="8"/>
      <c r="F39" s="8"/>
      <c r="G39" s="8"/>
      <c r="H39" s="8"/>
      <c r="I39" s="11">
        <v>3.3</v>
      </c>
      <c r="J39" s="11">
        <v>5.8</v>
      </c>
      <c r="K39" s="11">
        <v>6.9</v>
      </c>
      <c r="L39" s="11">
        <v>5.5</v>
      </c>
      <c r="M39" s="11">
        <v>5.0999999999999996</v>
      </c>
      <c r="N39" s="11">
        <f>(10.7+3.5+5.4)/3</f>
        <v>6.5333333333333341</v>
      </c>
      <c r="O39" s="11"/>
      <c r="P39" s="11"/>
      <c r="Q39" s="11"/>
      <c r="R39" s="11"/>
      <c r="S39" s="11"/>
      <c r="T39" s="10"/>
      <c r="U39" s="9"/>
      <c r="V39" s="8"/>
      <c r="X39" s="1">
        <f>X38+Y38+Z38</f>
        <v>1825.3</v>
      </c>
    </row>
    <row r="40" spans="1:27">
      <c r="X40" s="159" t="s">
        <v>34</v>
      </c>
      <c r="Y40" s="159"/>
      <c r="Z40" s="159"/>
      <c r="AA40" s="159"/>
    </row>
    <row r="41" spans="1:27">
      <c r="X41" s="7" t="str">
        <f>X34</f>
        <v>1 Turno</v>
      </c>
      <c r="Y41" s="7" t="str">
        <f>Y34</f>
        <v>2 Turno</v>
      </c>
      <c r="Z41" s="7" t="str">
        <f>Z34</f>
        <v>3 Turno</v>
      </c>
      <c r="AA41" s="6"/>
    </row>
    <row r="42" spans="1:27">
      <c r="X42" s="5">
        <f>X37/X45</f>
        <v>0.3125</v>
      </c>
      <c r="Y42" s="5">
        <f>Y37/X45</f>
        <v>0.35416666666666669</v>
      </c>
      <c r="Z42" s="5">
        <f>Z37/X45</f>
        <v>0.33333333333333331</v>
      </c>
      <c r="AA42" s="4"/>
    </row>
    <row r="45" spans="1:27">
      <c r="X45" s="1">
        <f>X37+Y37+Z37</f>
        <v>48</v>
      </c>
    </row>
    <row r="63" spans="9:23">
      <c r="I63" s="106" t="s">
        <v>33</v>
      </c>
      <c r="J63" s="124"/>
      <c r="K63" s="124"/>
      <c r="L63" s="124"/>
      <c r="M63" s="107"/>
      <c r="N63" s="106" t="s">
        <v>32</v>
      </c>
      <c r="O63" s="124"/>
      <c r="P63" s="107"/>
      <c r="Q63" s="3" t="s">
        <v>31</v>
      </c>
      <c r="R63" s="3" t="s">
        <v>30</v>
      </c>
      <c r="S63" s="3" t="s">
        <v>29</v>
      </c>
      <c r="T63" s="106" t="s">
        <v>28</v>
      </c>
      <c r="U63" s="107"/>
      <c r="V63" s="3" t="s">
        <v>0</v>
      </c>
      <c r="W63" s="27"/>
    </row>
    <row r="64" spans="9:23">
      <c r="I64" s="109" t="s">
        <v>77</v>
      </c>
      <c r="J64" s="113"/>
      <c r="K64" s="113"/>
      <c r="L64" s="113"/>
      <c r="M64" s="110"/>
      <c r="N64" s="109" t="s">
        <v>74</v>
      </c>
      <c r="O64" s="113"/>
      <c r="P64" s="110"/>
      <c r="Q64" s="115" t="s">
        <v>76</v>
      </c>
      <c r="R64" s="117" t="s">
        <v>13</v>
      </c>
      <c r="S64" s="115">
        <v>0</v>
      </c>
      <c r="T64" s="109">
        <v>0</v>
      </c>
      <c r="U64" s="110"/>
      <c r="V64" s="104">
        <v>0</v>
      </c>
      <c r="W64" s="122">
        <v>1</v>
      </c>
    </row>
    <row r="65" spans="9:23">
      <c r="I65" s="111"/>
      <c r="J65" s="114"/>
      <c r="K65" s="114"/>
      <c r="L65" s="114"/>
      <c r="M65" s="112"/>
      <c r="N65" s="111"/>
      <c r="O65" s="114"/>
      <c r="P65" s="112"/>
      <c r="Q65" s="116"/>
      <c r="R65" s="118"/>
      <c r="S65" s="116"/>
      <c r="T65" s="111"/>
      <c r="U65" s="112"/>
      <c r="V65" s="157"/>
      <c r="W65" s="158"/>
    </row>
    <row r="66" spans="9:23">
      <c r="I66" s="109" t="s">
        <v>75</v>
      </c>
      <c r="J66" s="113"/>
      <c r="K66" s="113"/>
      <c r="L66" s="113"/>
      <c r="M66" s="110"/>
      <c r="N66" s="109" t="s">
        <v>74</v>
      </c>
      <c r="O66" s="113"/>
      <c r="P66" s="110"/>
      <c r="Q66" s="115" t="s">
        <v>73</v>
      </c>
      <c r="R66" s="117" t="s">
        <v>13</v>
      </c>
      <c r="S66" s="115">
        <v>0</v>
      </c>
      <c r="T66" s="109">
        <v>0</v>
      </c>
      <c r="U66" s="110"/>
      <c r="V66" s="104">
        <v>0</v>
      </c>
      <c r="W66" s="122">
        <v>2</v>
      </c>
    </row>
    <row r="67" spans="9:23">
      <c r="I67" s="111"/>
      <c r="J67" s="114"/>
      <c r="K67" s="114"/>
      <c r="L67" s="114"/>
      <c r="M67" s="112"/>
      <c r="N67" s="111"/>
      <c r="O67" s="114"/>
      <c r="P67" s="112"/>
      <c r="Q67" s="116"/>
      <c r="R67" s="118"/>
      <c r="S67" s="116"/>
      <c r="T67" s="111"/>
      <c r="U67" s="112"/>
      <c r="V67" s="157"/>
      <c r="W67" s="158"/>
    </row>
    <row r="68" spans="9:23" ht="12.75" customHeight="1">
      <c r="I68" s="109" t="s">
        <v>72</v>
      </c>
      <c r="J68" s="113"/>
      <c r="K68" s="113"/>
      <c r="L68" s="113"/>
      <c r="M68" s="110"/>
      <c r="N68" s="109" t="s">
        <v>70</v>
      </c>
      <c r="O68" s="113"/>
      <c r="P68" s="110"/>
      <c r="Q68" s="115" t="s">
        <v>54</v>
      </c>
      <c r="R68" s="117" t="s">
        <v>13</v>
      </c>
      <c r="S68" s="115">
        <v>0</v>
      </c>
      <c r="T68" s="109">
        <f>8*43</f>
        <v>344</v>
      </c>
      <c r="U68" s="110"/>
      <c r="V68" s="104">
        <v>0</v>
      </c>
      <c r="W68" s="122">
        <v>3</v>
      </c>
    </row>
    <row r="69" spans="9:23">
      <c r="I69" s="111"/>
      <c r="J69" s="114"/>
      <c r="K69" s="114"/>
      <c r="L69" s="114"/>
      <c r="M69" s="112"/>
      <c r="N69" s="111"/>
      <c r="O69" s="114"/>
      <c r="P69" s="112"/>
      <c r="Q69" s="116"/>
      <c r="R69" s="118"/>
      <c r="S69" s="116"/>
      <c r="T69" s="111"/>
      <c r="U69" s="112"/>
      <c r="V69" s="157"/>
      <c r="W69" s="158"/>
    </row>
    <row r="70" spans="9:23">
      <c r="I70" s="109" t="s">
        <v>71</v>
      </c>
      <c r="J70" s="113"/>
      <c r="K70" s="113"/>
      <c r="L70" s="113"/>
      <c r="M70" s="110"/>
      <c r="N70" s="109" t="s">
        <v>70</v>
      </c>
      <c r="O70" s="113"/>
      <c r="P70" s="110"/>
      <c r="Q70" s="115" t="s">
        <v>45</v>
      </c>
      <c r="R70" s="117" t="s">
        <v>13</v>
      </c>
      <c r="S70" s="115">
        <v>0</v>
      </c>
      <c r="T70" s="109">
        <v>0</v>
      </c>
      <c r="U70" s="110"/>
      <c r="V70" s="104">
        <v>0</v>
      </c>
      <c r="W70" s="122">
        <v>4</v>
      </c>
    </row>
    <row r="71" spans="9:23">
      <c r="I71" s="111"/>
      <c r="J71" s="114"/>
      <c r="K71" s="114"/>
      <c r="L71" s="114"/>
      <c r="M71" s="112"/>
      <c r="N71" s="111"/>
      <c r="O71" s="114"/>
      <c r="P71" s="112"/>
      <c r="Q71" s="116"/>
      <c r="R71" s="118"/>
      <c r="S71" s="116"/>
      <c r="T71" s="111"/>
      <c r="U71" s="112"/>
      <c r="V71" s="157"/>
      <c r="W71" s="158"/>
    </row>
    <row r="72" spans="9:23">
      <c r="I72" s="109" t="s">
        <v>69</v>
      </c>
      <c r="J72" s="113"/>
      <c r="K72" s="113"/>
      <c r="L72" s="113"/>
      <c r="M72" s="110"/>
      <c r="N72" s="109" t="s">
        <v>46</v>
      </c>
      <c r="O72" s="113"/>
      <c r="P72" s="110"/>
      <c r="Q72" s="115" t="s">
        <v>50</v>
      </c>
      <c r="R72" s="117" t="s">
        <v>13</v>
      </c>
      <c r="S72" s="115">
        <v>0</v>
      </c>
      <c r="T72" s="109">
        <v>0</v>
      </c>
      <c r="U72" s="110"/>
      <c r="V72" s="104">
        <v>0</v>
      </c>
      <c r="W72" s="122">
        <v>5</v>
      </c>
    </row>
    <row r="73" spans="9:23">
      <c r="I73" s="111"/>
      <c r="J73" s="114"/>
      <c r="K73" s="114"/>
      <c r="L73" s="114"/>
      <c r="M73" s="112"/>
      <c r="N73" s="111"/>
      <c r="O73" s="114"/>
      <c r="P73" s="112"/>
      <c r="Q73" s="116"/>
      <c r="R73" s="118"/>
      <c r="S73" s="116"/>
      <c r="T73" s="111"/>
      <c r="U73" s="112"/>
      <c r="V73" s="157"/>
      <c r="W73" s="158"/>
    </row>
    <row r="74" spans="9:23">
      <c r="I74" s="109" t="s">
        <v>68</v>
      </c>
      <c r="J74" s="113"/>
      <c r="K74" s="113"/>
      <c r="L74" s="113"/>
      <c r="M74" s="110"/>
      <c r="N74" s="109" t="s">
        <v>67</v>
      </c>
      <c r="O74" s="113"/>
      <c r="P74" s="110"/>
      <c r="Q74" s="115" t="s">
        <v>45</v>
      </c>
      <c r="R74" s="117" t="s">
        <v>13</v>
      </c>
      <c r="S74" s="115">
        <v>0</v>
      </c>
      <c r="T74" s="109">
        <v>0</v>
      </c>
      <c r="U74" s="110"/>
      <c r="V74" s="104">
        <v>0</v>
      </c>
      <c r="W74" s="122">
        <v>6</v>
      </c>
    </row>
    <row r="75" spans="9:23">
      <c r="I75" s="111"/>
      <c r="J75" s="114"/>
      <c r="K75" s="114"/>
      <c r="L75" s="114"/>
      <c r="M75" s="112"/>
      <c r="N75" s="111"/>
      <c r="O75" s="114"/>
      <c r="P75" s="112"/>
      <c r="Q75" s="116"/>
      <c r="R75" s="118"/>
      <c r="S75" s="116"/>
      <c r="T75" s="111"/>
      <c r="U75" s="112"/>
      <c r="V75" s="157"/>
      <c r="W75" s="158"/>
    </row>
    <row r="76" spans="9:23">
      <c r="I76" s="109" t="s">
        <v>66</v>
      </c>
      <c r="J76" s="113"/>
      <c r="K76" s="113"/>
      <c r="L76" s="113"/>
      <c r="M76" s="110"/>
      <c r="N76" s="109" t="s">
        <v>65</v>
      </c>
      <c r="O76" s="113"/>
      <c r="P76" s="110"/>
      <c r="Q76" s="115" t="s">
        <v>50</v>
      </c>
      <c r="R76" s="117" t="s">
        <v>13</v>
      </c>
      <c r="S76" s="115">
        <v>0</v>
      </c>
      <c r="T76" s="109">
        <f>1*43</f>
        <v>43</v>
      </c>
      <c r="U76" s="110"/>
      <c r="V76" s="104">
        <v>0</v>
      </c>
      <c r="W76" s="122">
        <v>7</v>
      </c>
    </row>
    <row r="77" spans="9:23">
      <c r="I77" s="111"/>
      <c r="J77" s="114"/>
      <c r="K77" s="114"/>
      <c r="L77" s="114"/>
      <c r="M77" s="112"/>
      <c r="N77" s="111"/>
      <c r="O77" s="114"/>
      <c r="P77" s="112"/>
      <c r="Q77" s="116"/>
      <c r="R77" s="118"/>
      <c r="S77" s="116"/>
      <c r="T77" s="111"/>
      <c r="U77" s="112"/>
      <c r="V77" s="157"/>
      <c r="W77" s="158"/>
    </row>
    <row r="78" spans="9:23">
      <c r="I78" s="109" t="s">
        <v>64</v>
      </c>
      <c r="J78" s="113"/>
      <c r="K78" s="113"/>
      <c r="L78" s="113"/>
      <c r="M78" s="110"/>
      <c r="N78" s="109" t="s">
        <v>62</v>
      </c>
      <c r="O78" s="113"/>
      <c r="P78" s="110"/>
      <c r="Q78" s="115" t="s">
        <v>45</v>
      </c>
      <c r="R78" s="117" t="s">
        <v>13</v>
      </c>
      <c r="S78" s="115">
        <v>0</v>
      </c>
      <c r="T78" s="109">
        <v>0</v>
      </c>
      <c r="U78" s="110"/>
      <c r="V78" s="104">
        <v>0</v>
      </c>
      <c r="W78" s="122">
        <v>8</v>
      </c>
    </row>
    <row r="79" spans="9:23">
      <c r="I79" s="111"/>
      <c r="J79" s="114"/>
      <c r="K79" s="114"/>
      <c r="L79" s="114"/>
      <c r="M79" s="112"/>
      <c r="N79" s="111"/>
      <c r="O79" s="114"/>
      <c r="P79" s="112"/>
      <c r="Q79" s="116"/>
      <c r="R79" s="118"/>
      <c r="S79" s="116"/>
      <c r="T79" s="111"/>
      <c r="U79" s="112"/>
      <c r="V79" s="157"/>
      <c r="W79" s="158"/>
    </row>
    <row r="80" spans="9:23" ht="12.75" customHeight="1">
      <c r="I80" s="109" t="s">
        <v>63</v>
      </c>
      <c r="J80" s="113"/>
      <c r="K80" s="113"/>
      <c r="L80" s="113"/>
      <c r="M80" s="110"/>
      <c r="N80" s="109" t="s">
        <v>62</v>
      </c>
      <c r="O80" s="113"/>
      <c r="P80" s="110"/>
      <c r="Q80" s="115" t="s">
        <v>61</v>
      </c>
      <c r="R80" s="117" t="s">
        <v>13</v>
      </c>
      <c r="S80" s="115">
        <v>0</v>
      </c>
      <c r="T80" s="109">
        <f>2*43</f>
        <v>86</v>
      </c>
      <c r="U80" s="110"/>
      <c r="V80" s="104">
        <v>0</v>
      </c>
      <c r="W80" s="122">
        <v>9</v>
      </c>
    </row>
    <row r="81" spans="9:23">
      <c r="I81" s="111"/>
      <c r="J81" s="114"/>
      <c r="K81" s="114"/>
      <c r="L81" s="114"/>
      <c r="M81" s="112"/>
      <c r="N81" s="111"/>
      <c r="O81" s="114"/>
      <c r="P81" s="112"/>
      <c r="Q81" s="116"/>
      <c r="R81" s="118"/>
      <c r="S81" s="116"/>
      <c r="T81" s="111"/>
      <c r="U81" s="112"/>
      <c r="V81" s="157"/>
      <c r="W81" s="158"/>
    </row>
    <row r="82" spans="9:23">
      <c r="I82" s="109" t="s">
        <v>60</v>
      </c>
      <c r="J82" s="113"/>
      <c r="K82" s="113"/>
      <c r="L82" s="113"/>
      <c r="M82" s="110"/>
      <c r="N82" s="109" t="s">
        <v>59</v>
      </c>
      <c r="O82" s="113"/>
      <c r="P82" s="110"/>
      <c r="Q82" s="115" t="s">
        <v>50</v>
      </c>
      <c r="R82" s="117" t="s">
        <v>13</v>
      </c>
      <c r="S82" s="115">
        <v>0</v>
      </c>
      <c r="T82" s="109">
        <f>4*43</f>
        <v>172</v>
      </c>
      <c r="U82" s="110"/>
      <c r="V82" s="104">
        <v>0</v>
      </c>
      <c r="W82" s="122">
        <v>10</v>
      </c>
    </row>
    <row r="83" spans="9:23">
      <c r="I83" s="111"/>
      <c r="J83" s="114"/>
      <c r="K83" s="114"/>
      <c r="L83" s="114"/>
      <c r="M83" s="112"/>
      <c r="N83" s="111"/>
      <c r="O83" s="114"/>
      <c r="P83" s="112"/>
      <c r="Q83" s="116"/>
      <c r="R83" s="118"/>
      <c r="S83" s="116"/>
      <c r="T83" s="111"/>
      <c r="U83" s="112"/>
      <c r="V83" s="157"/>
      <c r="W83" s="158"/>
    </row>
    <row r="84" spans="9:23" ht="12.75" customHeight="1">
      <c r="I84" s="109" t="s">
        <v>58</v>
      </c>
      <c r="J84" s="113"/>
      <c r="K84" s="113"/>
      <c r="L84" s="113"/>
      <c r="M84" s="110"/>
      <c r="N84" s="109" t="s">
        <v>46</v>
      </c>
      <c r="O84" s="113"/>
      <c r="P84" s="110"/>
      <c r="Q84" s="115" t="s">
        <v>54</v>
      </c>
      <c r="R84" s="117" t="s">
        <v>13</v>
      </c>
      <c r="S84" s="115">
        <v>0</v>
      </c>
      <c r="T84" s="109">
        <v>0</v>
      </c>
      <c r="U84" s="110"/>
      <c r="V84" s="104">
        <v>0</v>
      </c>
      <c r="W84" s="122">
        <v>11</v>
      </c>
    </row>
    <row r="85" spans="9:23">
      <c r="I85" s="111"/>
      <c r="J85" s="114"/>
      <c r="K85" s="114"/>
      <c r="L85" s="114"/>
      <c r="M85" s="112"/>
      <c r="N85" s="111"/>
      <c r="O85" s="114"/>
      <c r="P85" s="112"/>
      <c r="Q85" s="116"/>
      <c r="R85" s="118"/>
      <c r="S85" s="116"/>
      <c r="T85" s="111"/>
      <c r="U85" s="112"/>
      <c r="V85" s="157"/>
      <c r="W85" s="158"/>
    </row>
    <row r="86" spans="9:23">
      <c r="I86" s="109" t="s">
        <v>57</v>
      </c>
      <c r="J86" s="113"/>
      <c r="K86" s="113"/>
      <c r="L86" s="113"/>
      <c r="M86" s="110"/>
      <c r="N86" s="109" t="s">
        <v>46</v>
      </c>
      <c r="O86" s="113"/>
      <c r="P86" s="110"/>
      <c r="Q86" s="115" t="s">
        <v>14</v>
      </c>
      <c r="R86" s="117" t="s">
        <v>13</v>
      </c>
      <c r="S86" s="115">
        <v>0</v>
      </c>
      <c r="T86" s="109">
        <v>0</v>
      </c>
      <c r="U86" s="110"/>
      <c r="V86" s="104">
        <v>0</v>
      </c>
      <c r="W86" s="122">
        <v>12</v>
      </c>
    </row>
    <row r="87" spans="9:23">
      <c r="I87" s="111"/>
      <c r="J87" s="114"/>
      <c r="K87" s="114"/>
      <c r="L87" s="114"/>
      <c r="M87" s="112"/>
      <c r="N87" s="111"/>
      <c r="O87" s="114"/>
      <c r="P87" s="112"/>
      <c r="Q87" s="116"/>
      <c r="R87" s="118"/>
      <c r="S87" s="116"/>
      <c r="T87" s="111"/>
      <c r="U87" s="112"/>
      <c r="V87" s="157"/>
      <c r="W87" s="158"/>
    </row>
    <row r="88" spans="9:23">
      <c r="I88" s="109" t="s">
        <v>56</v>
      </c>
      <c r="J88" s="113"/>
      <c r="K88" s="113"/>
      <c r="L88" s="113"/>
      <c r="M88" s="110"/>
      <c r="N88" s="109" t="s">
        <v>46</v>
      </c>
      <c r="O88" s="113"/>
      <c r="P88" s="110"/>
      <c r="Q88" s="115" t="s">
        <v>54</v>
      </c>
      <c r="R88" s="117" t="s">
        <v>13</v>
      </c>
      <c r="S88" s="115">
        <v>0</v>
      </c>
      <c r="T88" s="109">
        <v>0</v>
      </c>
      <c r="U88" s="110"/>
      <c r="V88" s="104">
        <v>0</v>
      </c>
      <c r="W88" s="122">
        <v>13</v>
      </c>
    </row>
    <row r="89" spans="9:23">
      <c r="I89" s="111"/>
      <c r="J89" s="114"/>
      <c r="K89" s="114"/>
      <c r="L89" s="114"/>
      <c r="M89" s="112"/>
      <c r="N89" s="111"/>
      <c r="O89" s="114"/>
      <c r="P89" s="112"/>
      <c r="Q89" s="116"/>
      <c r="R89" s="118"/>
      <c r="S89" s="116"/>
      <c r="T89" s="111"/>
      <c r="U89" s="112"/>
      <c r="V89" s="157"/>
      <c r="W89" s="158"/>
    </row>
    <row r="90" spans="9:23">
      <c r="I90" s="109" t="s">
        <v>55</v>
      </c>
      <c r="J90" s="113"/>
      <c r="K90" s="113"/>
      <c r="L90" s="113"/>
      <c r="M90" s="110"/>
      <c r="N90" s="109" t="s">
        <v>46</v>
      </c>
      <c r="O90" s="113"/>
      <c r="P90" s="110"/>
      <c r="Q90" s="115" t="s">
        <v>54</v>
      </c>
      <c r="R90" s="117" t="s">
        <v>13</v>
      </c>
      <c r="S90" s="115">
        <v>0</v>
      </c>
      <c r="T90" s="109">
        <v>0</v>
      </c>
      <c r="U90" s="110"/>
      <c r="V90" s="104">
        <v>0</v>
      </c>
      <c r="W90" s="122">
        <v>14</v>
      </c>
    </row>
    <row r="91" spans="9:23">
      <c r="I91" s="111"/>
      <c r="J91" s="114"/>
      <c r="K91" s="114"/>
      <c r="L91" s="114"/>
      <c r="M91" s="112"/>
      <c r="N91" s="111"/>
      <c r="O91" s="114"/>
      <c r="P91" s="112"/>
      <c r="Q91" s="116"/>
      <c r="R91" s="118"/>
      <c r="S91" s="116"/>
      <c r="T91" s="111"/>
      <c r="U91" s="112"/>
      <c r="V91" s="157"/>
      <c r="W91" s="158"/>
    </row>
    <row r="92" spans="9:23" ht="12.75" customHeight="1">
      <c r="I92" s="109" t="s">
        <v>53</v>
      </c>
      <c r="J92" s="113"/>
      <c r="K92" s="113"/>
      <c r="L92" s="113"/>
      <c r="M92" s="110"/>
      <c r="N92" s="109" t="s">
        <v>46</v>
      </c>
      <c r="O92" s="113"/>
      <c r="P92" s="110"/>
      <c r="Q92" s="115" t="s">
        <v>50</v>
      </c>
      <c r="R92" s="117" t="s">
        <v>13</v>
      </c>
      <c r="S92" s="115">
        <v>0</v>
      </c>
      <c r="T92" s="109">
        <v>0</v>
      </c>
      <c r="U92" s="110"/>
      <c r="V92" s="104">
        <v>0</v>
      </c>
      <c r="W92" s="122">
        <v>15</v>
      </c>
    </row>
    <row r="93" spans="9:23">
      <c r="I93" s="111"/>
      <c r="J93" s="114"/>
      <c r="K93" s="114"/>
      <c r="L93" s="114"/>
      <c r="M93" s="112"/>
      <c r="N93" s="111"/>
      <c r="O93" s="114"/>
      <c r="P93" s="112"/>
      <c r="Q93" s="116"/>
      <c r="R93" s="118"/>
      <c r="S93" s="116"/>
      <c r="T93" s="111"/>
      <c r="U93" s="112"/>
      <c r="V93" s="157"/>
      <c r="W93" s="158"/>
    </row>
    <row r="94" spans="9:23" ht="12.75" customHeight="1">
      <c r="I94" s="109" t="s">
        <v>52</v>
      </c>
      <c r="J94" s="113"/>
      <c r="K94" s="113"/>
      <c r="L94" s="113"/>
      <c r="M94" s="110"/>
      <c r="N94" s="109" t="s">
        <v>46</v>
      </c>
      <c r="O94" s="113"/>
      <c r="P94" s="110"/>
      <c r="Q94" s="115" t="s">
        <v>50</v>
      </c>
      <c r="R94" s="117" t="s">
        <v>13</v>
      </c>
      <c r="S94" s="115">
        <v>0</v>
      </c>
      <c r="T94" s="109">
        <v>0</v>
      </c>
      <c r="U94" s="110"/>
      <c r="V94" s="104">
        <v>0</v>
      </c>
      <c r="W94" s="122">
        <v>16</v>
      </c>
    </row>
    <row r="95" spans="9:23">
      <c r="I95" s="111"/>
      <c r="J95" s="114"/>
      <c r="K95" s="114"/>
      <c r="L95" s="114"/>
      <c r="M95" s="112"/>
      <c r="N95" s="111"/>
      <c r="O95" s="114"/>
      <c r="P95" s="112"/>
      <c r="Q95" s="116"/>
      <c r="R95" s="118"/>
      <c r="S95" s="116"/>
      <c r="T95" s="111"/>
      <c r="U95" s="112"/>
      <c r="V95" s="157"/>
      <c r="W95" s="158"/>
    </row>
    <row r="96" spans="9:23" ht="12.75" customHeight="1">
      <c r="I96" s="109" t="s">
        <v>51</v>
      </c>
      <c r="J96" s="113"/>
      <c r="K96" s="113"/>
      <c r="L96" s="113"/>
      <c r="M96" s="110"/>
      <c r="N96" s="109" t="s">
        <v>46</v>
      </c>
      <c r="O96" s="113"/>
      <c r="P96" s="110"/>
      <c r="Q96" s="115" t="s">
        <v>50</v>
      </c>
      <c r="R96" s="117" t="s">
        <v>13</v>
      </c>
      <c r="S96" s="115">
        <v>0</v>
      </c>
      <c r="T96" s="109">
        <v>0</v>
      </c>
      <c r="U96" s="110"/>
      <c r="V96" s="104">
        <v>0</v>
      </c>
      <c r="W96" s="122">
        <v>17</v>
      </c>
    </row>
    <row r="97" spans="1:27">
      <c r="I97" s="111"/>
      <c r="J97" s="114"/>
      <c r="K97" s="114"/>
      <c r="L97" s="114"/>
      <c r="M97" s="112"/>
      <c r="N97" s="111"/>
      <c r="O97" s="114"/>
      <c r="P97" s="112"/>
      <c r="Q97" s="116"/>
      <c r="R97" s="118"/>
      <c r="S97" s="116"/>
      <c r="T97" s="111"/>
      <c r="U97" s="112"/>
      <c r="V97" s="157"/>
      <c r="W97" s="158"/>
    </row>
    <row r="98" spans="1:27" ht="12.75" customHeight="1">
      <c r="I98" s="109" t="s">
        <v>49</v>
      </c>
      <c r="J98" s="113"/>
      <c r="K98" s="113"/>
      <c r="L98" s="113"/>
      <c r="M98" s="110"/>
      <c r="N98" s="109" t="s">
        <v>46</v>
      </c>
      <c r="O98" s="113"/>
      <c r="P98" s="110"/>
      <c r="Q98" s="115" t="s">
        <v>14</v>
      </c>
      <c r="R98" s="117" t="s">
        <v>13</v>
      </c>
      <c r="S98" s="115">
        <v>0</v>
      </c>
      <c r="T98" s="109">
        <v>0</v>
      </c>
      <c r="U98" s="110"/>
      <c r="V98" s="104">
        <v>0</v>
      </c>
      <c r="W98" s="122">
        <v>18</v>
      </c>
    </row>
    <row r="99" spans="1:27">
      <c r="I99" s="111"/>
      <c r="J99" s="114"/>
      <c r="K99" s="114"/>
      <c r="L99" s="114"/>
      <c r="M99" s="112"/>
      <c r="N99" s="111"/>
      <c r="O99" s="114"/>
      <c r="P99" s="112"/>
      <c r="Q99" s="116"/>
      <c r="R99" s="118"/>
      <c r="S99" s="116"/>
      <c r="T99" s="111"/>
      <c r="U99" s="112"/>
      <c r="V99" s="157"/>
      <c r="W99" s="158"/>
    </row>
    <row r="100" spans="1:27" ht="12.75" customHeight="1">
      <c r="I100" s="109" t="s">
        <v>48</v>
      </c>
      <c r="J100" s="113"/>
      <c r="K100" s="113"/>
      <c r="L100" s="113"/>
      <c r="M100" s="110"/>
      <c r="N100" s="109" t="s">
        <v>46</v>
      </c>
      <c r="O100" s="113"/>
      <c r="P100" s="110"/>
      <c r="Q100" s="115" t="s">
        <v>45</v>
      </c>
      <c r="R100" s="117" t="s">
        <v>13</v>
      </c>
      <c r="S100" s="115">
        <v>0</v>
      </c>
      <c r="T100" s="109">
        <v>0</v>
      </c>
      <c r="U100" s="110"/>
      <c r="V100" s="104">
        <v>0</v>
      </c>
      <c r="W100" s="122">
        <v>19</v>
      </c>
    </row>
    <row r="101" spans="1:27">
      <c r="I101" s="111"/>
      <c r="J101" s="114"/>
      <c r="K101" s="114"/>
      <c r="L101" s="114"/>
      <c r="M101" s="112"/>
      <c r="N101" s="111"/>
      <c r="O101" s="114"/>
      <c r="P101" s="112"/>
      <c r="Q101" s="116"/>
      <c r="R101" s="118"/>
      <c r="S101" s="116"/>
      <c r="T101" s="111"/>
      <c r="U101" s="112"/>
      <c r="V101" s="157"/>
      <c r="W101" s="158"/>
    </row>
    <row r="102" spans="1:27">
      <c r="I102" s="109" t="s">
        <v>47</v>
      </c>
      <c r="J102" s="113"/>
      <c r="K102" s="113"/>
      <c r="L102" s="113"/>
      <c r="M102" s="110"/>
      <c r="N102" s="109" t="s">
        <v>46</v>
      </c>
      <c r="O102" s="113"/>
      <c r="P102" s="110"/>
      <c r="Q102" s="115" t="s">
        <v>45</v>
      </c>
      <c r="R102" s="117" t="s">
        <v>13</v>
      </c>
      <c r="S102" s="115">
        <v>0</v>
      </c>
      <c r="T102" s="109">
        <v>0</v>
      </c>
      <c r="U102" s="110"/>
      <c r="V102" s="104">
        <v>0</v>
      </c>
      <c r="W102" s="122">
        <v>20</v>
      </c>
    </row>
    <row r="103" spans="1:27">
      <c r="I103" s="111"/>
      <c r="J103" s="114"/>
      <c r="K103" s="114"/>
      <c r="L103" s="114"/>
      <c r="M103" s="112"/>
      <c r="N103" s="111"/>
      <c r="O103" s="114"/>
      <c r="P103" s="112"/>
      <c r="Q103" s="116"/>
      <c r="R103" s="118"/>
      <c r="S103" s="116"/>
      <c r="T103" s="111"/>
      <c r="U103" s="112"/>
      <c r="V103" s="157"/>
      <c r="W103" s="158"/>
    </row>
    <row r="105" spans="1:27" ht="15">
      <c r="B105" s="108" t="s">
        <v>44</v>
      </c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</row>
    <row r="106" spans="1:27">
      <c r="A106" s="17"/>
      <c r="B106" s="17"/>
      <c r="C106" s="7">
        <f>C3</f>
        <v>2015</v>
      </c>
      <c r="D106" s="7">
        <f>D3</f>
        <v>2016</v>
      </c>
      <c r="E106" s="7">
        <f>E3</f>
        <v>2017</v>
      </c>
      <c r="F106" s="7">
        <f>F3</f>
        <v>2018</v>
      </c>
      <c r="G106" s="7">
        <f>G3</f>
        <v>2019</v>
      </c>
      <c r="H106" s="7">
        <f>H3</f>
        <v>2020</v>
      </c>
      <c r="I106" s="7" t="s">
        <v>179</v>
      </c>
      <c r="J106" s="7" t="s">
        <v>180</v>
      </c>
      <c r="K106" s="103" t="s">
        <v>181</v>
      </c>
      <c r="L106" s="103" t="s">
        <v>182</v>
      </c>
      <c r="M106" s="103" t="s">
        <v>183</v>
      </c>
      <c r="N106" s="103" t="s">
        <v>184</v>
      </c>
      <c r="O106" s="103" t="s">
        <v>185</v>
      </c>
      <c r="P106" s="103" t="s">
        <v>186</v>
      </c>
      <c r="Q106" s="103" t="s">
        <v>187</v>
      </c>
      <c r="R106" s="103" t="s">
        <v>188</v>
      </c>
      <c r="S106" s="103" t="s">
        <v>189</v>
      </c>
      <c r="T106" s="103" t="s">
        <v>190</v>
      </c>
      <c r="U106" s="7">
        <f>U3</f>
        <v>2021</v>
      </c>
      <c r="V106" s="7" t="str">
        <f>V3</f>
        <v>Meta</v>
      </c>
      <c r="W106" s="17"/>
      <c r="X106" s="128" t="s">
        <v>34</v>
      </c>
      <c r="Y106" s="128"/>
      <c r="Z106" s="128"/>
      <c r="AA106" s="128"/>
    </row>
    <row r="107" spans="1:27">
      <c r="B107" s="115" t="s">
        <v>42</v>
      </c>
      <c r="C107" s="26"/>
      <c r="D107" s="26"/>
      <c r="E107" s="26"/>
      <c r="F107" s="26"/>
      <c r="G107" s="13">
        <v>200</v>
      </c>
      <c r="H107" s="13">
        <v>807</v>
      </c>
      <c r="I107" s="125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7"/>
      <c r="U107" s="24">
        <f>SUMPRODUCT(I108:T108,I110:T110)/SUM(I110:T110)</f>
        <v>46.405306122448984</v>
      </c>
      <c r="V107" s="24">
        <f>U107*0.7</f>
        <v>32.483714285714285</v>
      </c>
      <c r="X107" s="7" t="s">
        <v>41</v>
      </c>
      <c r="Y107" s="7" t="s">
        <v>40</v>
      </c>
      <c r="Z107" s="7" t="s">
        <v>39</v>
      </c>
      <c r="AA107" s="7"/>
    </row>
    <row r="108" spans="1:27">
      <c r="B108" s="116"/>
      <c r="C108" s="8"/>
      <c r="D108" s="8"/>
      <c r="E108" s="8"/>
      <c r="F108" s="8"/>
      <c r="G108" s="8"/>
      <c r="H108" s="8"/>
      <c r="I108" s="20">
        <v>56.1</v>
      </c>
      <c r="J108" s="20">
        <v>53.6</v>
      </c>
      <c r="K108" s="20">
        <v>45.5</v>
      </c>
      <c r="L108" s="20">
        <v>46.8</v>
      </c>
      <c r="M108" s="20">
        <v>38.200000000000003</v>
      </c>
      <c r="N108" s="20">
        <f>((X109*X110)+(Y109*Y110)+(Z109*Z110))/(X110+Y110+Z110)</f>
        <v>39.511111111111113</v>
      </c>
      <c r="O108" s="20"/>
      <c r="P108" s="20"/>
      <c r="Q108" s="20"/>
      <c r="R108" s="20"/>
      <c r="S108" s="20"/>
      <c r="T108" s="20"/>
      <c r="U108" s="19"/>
      <c r="V108" s="19"/>
      <c r="X108" s="5">
        <f>X111/X112</f>
        <v>7.7193475815523063E-2</v>
      </c>
      <c r="Y108" s="5">
        <f>Y111/X112</f>
        <v>0.43925759280089982</v>
      </c>
      <c r="Z108" s="5">
        <f>Z111/X112</f>
        <v>0.48354893138357707</v>
      </c>
      <c r="AA108" s="5"/>
    </row>
    <row r="109" spans="1:27">
      <c r="B109" s="115" t="s">
        <v>37</v>
      </c>
      <c r="C109" s="26"/>
      <c r="D109" s="26"/>
      <c r="E109" s="25"/>
      <c r="F109" s="25"/>
      <c r="G109" s="24">
        <v>1</v>
      </c>
      <c r="H109" s="24">
        <f>2/12</f>
        <v>0.16666666666666666</v>
      </c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15"/>
      <c r="U109" s="22">
        <f>AVERAGE(I110:T110)</f>
        <v>40.833333333333336</v>
      </c>
      <c r="V109" s="21"/>
      <c r="W109" s="1" t="s">
        <v>38</v>
      </c>
      <c r="X109" s="1">
        <v>18.3</v>
      </c>
      <c r="Y109" s="1">
        <v>56.8</v>
      </c>
      <c r="Z109" s="1">
        <v>36.200000000000003</v>
      </c>
    </row>
    <row r="110" spans="1:27">
      <c r="B110" s="116"/>
      <c r="C110" s="8"/>
      <c r="D110" s="8"/>
      <c r="E110" s="8"/>
      <c r="F110" s="8"/>
      <c r="G110" s="8"/>
      <c r="H110" s="8"/>
      <c r="I110" s="20">
        <v>31</v>
      </c>
      <c r="J110" s="20">
        <v>43</v>
      </c>
      <c r="K110" s="20">
        <v>48</v>
      </c>
      <c r="L110" s="20">
        <v>46</v>
      </c>
      <c r="M110" s="20">
        <v>41</v>
      </c>
      <c r="N110" s="7">
        <f>X110+Y110+Z110</f>
        <v>36</v>
      </c>
      <c r="O110" s="7"/>
      <c r="P110" s="7"/>
      <c r="Q110" s="7"/>
      <c r="R110" s="7"/>
      <c r="S110" s="7"/>
      <c r="T110" s="7"/>
      <c r="U110" s="19"/>
      <c r="V110" s="18"/>
      <c r="W110" s="1" t="s">
        <v>37</v>
      </c>
      <c r="X110" s="1">
        <v>6</v>
      </c>
      <c r="Y110" s="1">
        <v>11</v>
      </c>
      <c r="Z110" s="1">
        <v>19</v>
      </c>
    </row>
    <row r="111" spans="1:27">
      <c r="B111" s="123" t="s">
        <v>36</v>
      </c>
      <c r="C111" s="13"/>
      <c r="D111" s="17"/>
      <c r="E111" s="13"/>
      <c r="F111" s="13"/>
      <c r="G111" s="16"/>
      <c r="H111" s="16"/>
      <c r="T111" s="15"/>
      <c r="U111" s="14">
        <f>AVERAGE(I112:T112)</f>
        <v>5.4222222222222216</v>
      </c>
      <c r="V111" s="24">
        <v>3</v>
      </c>
      <c r="W111" s="1" t="s">
        <v>35</v>
      </c>
      <c r="X111" s="1">
        <f>X109*X110</f>
        <v>109.80000000000001</v>
      </c>
      <c r="Y111" s="1">
        <f>Y109*Y110</f>
        <v>624.79999999999995</v>
      </c>
      <c r="Z111" s="1">
        <f>Z109*Z110</f>
        <v>687.80000000000007</v>
      </c>
    </row>
    <row r="112" spans="1:27">
      <c r="B112" s="123"/>
      <c r="C112" s="8"/>
      <c r="D112" s="12"/>
      <c r="E112" s="8"/>
      <c r="F112" s="8"/>
      <c r="G112" s="8"/>
      <c r="H112" s="8"/>
      <c r="I112" s="11">
        <v>5.3</v>
      </c>
      <c r="J112" s="11">
        <v>7</v>
      </c>
      <c r="K112" s="11">
        <v>5.6</v>
      </c>
      <c r="L112" s="11">
        <v>6.3</v>
      </c>
      <c r="M112" s="11">
        <v>4.4000000000000004</v>
      </c>
      <c r="N112" s="11">
        <f>(5.7+5.2+0.9)/3</f>
        <v>3.9333333333333336</v>
      </c>
      <c r="O112" s="11"/>
      <c r="P112" s="11"/>
      <c r="Q112" s="11"/>
      <c r="R112" s="11"/>
      <c r="S112" s="11"/>
      <c r="T112" s="10"/>
      <c r="U112" s="19"/>
      <c r="V112" s="19"/>
      <c r="X112" s="1">
        <f>X111+Y111+Z111</f>
        <v>1422.4</v>
      </c>
    </row>
    <row r="113" spans="24:27">
      <c r="X113" s="128" t="s">
        <v>34</v>
      </c>
      <c r="Y113" s="128"/>
      <c r="Z113" s="128"/>
      <c r="AA113" s="133"/>
    </row>
    <row r="114" spans="24:27">
      <c r="X114" s="7" t="str">
        <f>X107</f>
        <v>1 Turno</v>
      </c>
      <c r="Y114" s="7" t="str">
        <f>Y107</f>
        <v>2 Turno</v>
      </c>
      <c r="Z114" s="7" t="str">
        <f>Z107</f>
        <v>3 Turno</v>
      </c>
      <c r="AA114" s="6"/>
    </row>
    <row r="115" spans="24:27">
      <c r="X115" s="5" t="e">
        <f>X110/X118</f>
        <v>#DIV/0!</v>
      </c>
      <c r="Y115" s="5" t="e">
        <f>Y110/X118</f>
        <v>#DIV/0!</v>
      </c>
      <c r="Z115" s="5" t="e">
        <f>Z110/X118</f>
        <v>#DIV/0!</v>
      </c>
      <c r="AA115" s="4"/>
    </row>
    <row r="135" spans="2:27" ht="15">
      <c r="B135" s="108" t="s">
        <v>43</v>
      </c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</row>
    <row r="136" spans="2:27">
      <c r="B136" s="17"/>
      <c r="C136" s="7">
        <f>C3</f>
        <v>2015</v>
      </c>
      <c r="D136" s="7">
        <f>D3</f>
        <v>2016</v>
      </c>
      <c r="E136" s="7">
        <f>E3</f>
        <v>2017</v>
      </c>
      <c r="F136" s="7">
        <f>F3</f>
        <v>2018</v>
      </c>
      <c r="G136" s="7">
        <f>G3</f>
        <v>2019</v>
      </c>
      <c r="H136" s="7">
        <f>H3</f>
        <v>2020</v>
      </c>
      <c r="I136" s="7" t="s">
        <v>179</v>
      </c>
      <c r="J136" s="7" t="s">
        <v>180</v>
      </c>
      <c r="K136" s="103" t="s">
        <v>181</v>
      </c>
      <c r="L136" s="103" t="s">
        <v>182</v>
      </c>
      <c r="M136" s="103" t="s">
        <v>183</v>
      </c>
      <c r="N136" s="103" t="s">
        <v>184</v>
      </c>
      <c r="O136" s="103" t="s">
        <v>185</v>
      </c>
      <c r="P136" s="103" t="s">
        <v>186</v>
      </c>
      <c r="Q136" s="103" t="s">
        <v>187</v>
      </c>
      <c r="R136" s="103" t="s">
        <v>188</v>
      </c>
      <c r="S136" s="103" t="s">
        <v>189</v>
      </c>
      <c r="T136" s="103" t="s">
        <v>190</v>
      </c>
      <c r="U136" s="7">
        <f>U3</f>
        <v>2021</v>
      </c>
      <c r="V136" s="7" t="str">
        <f>V3</f>
        <v>Meta</v>
      </c>
      <c r="W136" s="17"/>
      <c r="X136" s="128" t="s">
        <v>34</v>
      </c>
      <c r="Y136" s="128"/>
      <c r="Z136" s="128"/>
      <c r="AA136" s="128"/>
    </row>
    <row r="137" spans="2:27">
      <c r="B137" s="115" t="s">
        <v>42</v>
      </c>
      <c r="C137" s="26"/>
      <c r="D137" s="26"/>
      <c r="E137" s="26"/>
      <c r="F137" s="26">
        <v>259</v>
      </c>
      <c r="G137" s="13">
        <v>204</v>
      </c>
      <c r="H137" s="13">
        <v>316</v>
      </c>
      <c r="I137" s="125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7"/>
      <c r="U137" s="24">
        <f>SUMPRODUCT(I138:T138,I140:T140)/SUM(I140:T140)</f>
        <v>54.894888981985751</v>
      </c>
      <c r="V137" s="24">
        <f>U137*0.7</f>
        <v>38.426422287390025</v>
      </c>
      <c r="X137" s="7" t="s">
        <v>41</v>
      </c>
      <c r="Y137" s="7" t="s">
        <v>40</v>
      </c>
      <c r="Z137" s="7" t="s">
        <v>39</v>
      </c>
      <c r="AA137" s="7"/>
    </row>
    <row r="138" spans="2:27">
      <c r="B138" s="116"/>
      <c r="C138" s="8"/>
      <c r="D138" s="8"/>
      <c r="E138" s="8"/>
      <c r="F138" s="8"/>
      <c r="G138" s="8"/>
      <c r="H138" s="8"/>
      <c r="I138" s="20">
        <v>56.2</v>
      </c>
      <c r="J138" s="20">
        <v>84</v>
      </c>
      <c r="K138" s="20">
        <v>45.8</v>
      </c>
      <c r="L138" s="20">
        <v>49.8</v>
      </c>
      <c r="M138" s="20">
        <v>38</v>
      </c>
      <c r="N138" s="20">
        <f>((X139*X140)+(Y139*Y140)+(Z139*Z140))/(X140+Y140+Z140)</f>
        <v>54.177272727272729</v>
      </c>
      <c r="O138" s="20"/>
      <c r="P138" s="20"/>
      <c r="Q138" s="20"/>
      <c r="R138" s="20"/>
      <c r="S138" s="20"/>
      <c r="T138" s="20"/>
      <c r="U138" s="19"/>
      <c r="V138" s="19"/>
      <c r="X138" s="5">
        <f>X141/X142</f>
        <v>4.0271834885476969E-2</v>
      </c>
      <c r="Y138" s="5">
        <f>Y141/X142</f>
        <v>0.43644601057135657</v>
      </c>
      <c r="Z138" s="5">
        <f>Z141/X142</f>
        <v>0.5232821545431664</v>
      </c>
      <c r="AA138" s="5"/>
    </row>
    <row r="139" spans="2:27">
      <c r="B139" s="115" t="s">
        <v>37</v>
      </c>
      <c r="C139" s="26"/>
      <c r="D139" s="26"/>
      <c r="E139" s="25"/>
      <c r="F139" s="25">
        <f>7/12</f>
        <v>0.58333333333333337</v>
      </c>
      <c r="G139" s="24">
        <f>15/12</f>
        <v>1.25</v>
      </c>
      <c r="H139" s="24">
        <f>7/12</f>
        <v>0.58333333333333337</v>
      </c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15"/>
      <c r="U139" s="22">
        <f>AVERAGE(I140:T140)</f>
        <v>36.166666666666664</v>
      </c>
      <c r="V139" s="21"/>
      <c r="W139" s="1" t="s">
        <v>38</v>
      </c>
      <c r="X139" s="1">
        <v>24</v>
      </c>
      <c r="Y139" s="1">
        <v>57.8</v>
      </c>
      <c r="Z139" s="1">
        <v>56.7</v>
      </c>
    </row>
    <row r="140" spans="2:27">
      <c r="B140" s="116"/>
      <c r="C140" s="8"/>
      <c r="D140" s="8"/>
      <c r="E140" s="8"/>
      <c r="F140" s="8"/>
      <c r="G140" s="8"/>
      <c r="H140" s="8"/>
      <c r="I140" s="20">
        <v>26</v>
      </c>
      <c r="J140" s="20">
        <v>44</v>
      </c>
      <c r="K140" s="20">
        <v>49</v>
      </c>
      <c r="L140" s="20">
        <v>42</v>
      </c>
      <c r="M140" s="20">
        <v>38</v>
      </c>
      <c r="N140" s="7">
        <f>1+9+8</f>
        <v>18</v>
      </c>
      <c r="O140" s="7"/>
      <c r="P140" s="7"/>
      <c r="Q140" s="7"/>
      <c r="R140" s="7"/>
      <c r="S140" s="7"/>
      <c r="T140" s="7"/>
      <c r="U140" s="19"/>
      <c r="V140" s="18"/>
      <c r="W140" s="1" t="s">
        <v>37</v>
      </c>
      <c r="X140" s="1">
        <v>2</v>
      </c>
      <c r="Y140" s="1">
        <v>9</v>
      </c>
      <c r="Z140" s="1">
        <v>11</v>
      </c>
    </row>
    <row r="141" spans="2:27">
      <c r="B141" s="123" t="s">
        <v>36</v>
      </c>
      <c r="C141" s="13"/>
      <c r="D141" s="17"/>
      <c r="E141" s="13"/>
      <c r="F141" s="13"/>
      <c r="G141" s="16"/>
      <c r="H141" s="16"/>
      <c r="T141" s="15"/>
      <c r="U141" s="14">
        <f>AVERAGE(I142:T142)</f>
        <v>5.833333333333333</v>
      </c>
      <c r="V141" s="13">
        <v>3</v>
      </c>
      <c r="W141" s="1" t="s">
        <v>35</v>
      </c>
      <c r="X141" s="1">
        <f>X139*X140</f>
        <v>48</v>
      </c>
      <c r="Y141" s="1">
        <f>Y139*Y140</f>
        <v>520.19999999999993</v>
      </c>
      <c r="Z141" s="1">
        <f>Z139*Z140</f>
        <v>623.70000000000005</v>
      </c>
    </row>
    <row r="142" spans="2:27">
      <c r="B142" s="123"/>
      <c r="C142" s="8"/>
      <c r="D142" s="12"/>
      <c r="E142" s="8"/>
      <c r="F142" s="8"/>
      <c r="G142" s="8"/>
      <c r="H142" s="8"/>
      <c r="I142" s="11">
        <v>4.5</v>
      </c>
      <c r="J142" s="11">
        <v>11.2</v>
      </c>
      <c r="K142" s="11">
        <v>5.8</v>
      </c>
      <c r="L142" s="11">
        <v>6.1</v>
      </c>
      <c r="M142" s="11">
        <v>4.0999999999999996</v>
      </c>
      <c r="N142" s="11">
        <f>(0.4+4.3+5.2)/3</f>
        <v>3.3000000000000003</v>
      </c>
      <c r="O142" s="11"/>
      <c r="P142" s="11"/>
      <c r="Q142" s="11"/>
      <c r="R142" s="11"/>
      <c r="S142" s="11"/>
      <c r="T142" s="10"/>
      <c r="U142" s="9"/>
      <c r="V142" s="8"/>
      <c r="X142" s="1">
        <f>X141+Y141+Z141</f>
        <v>1191.9000000000001</v>
      </c>
    </row>
    <row r="143" spans="2:27">
      <c r="X143" s="128" t="s">
        <v>34</v>
      </c>
      <c r="Y143" s="128"/>
      <c r="Z143" s="128"/>
      <c r="AA143" s="133"/>
    </row>
    <row r="144" spans="2:27">
      <c r="X144" s="7" t="str">
        <f>X137</f>
        <v>1 Turno</v>
      </c>
      <c r="Y144" s="7" t="str">
        <f>Y137</f>
        <v>2 Turno</v>
      </c>
      <c r="Z144" s="7" t="str">
        <f>Z137</f>
        <v>3 Turno</v>
      </c>
      <c r="AA144" s="6"/>
    </row>
    <row r="145" spans="24:27">
      <c r="X145" s="5" t="e">
        <f>X140/X148</f>
        <v>#DIV/0!</v>
      </c>
      <c r="Y145" s="5" t="e">
        <f>Y140/X148</f>
        <v>#DIV/0!</v>
      </c>
      <c r="Z145" s="5" t="e">
        <f>Z140/X148</f>
        <v>#DIV/0!</v>
      </c>
      <c r="AA145" s="4"/>
    </row>
    <row r="165" spans="9:25">
      <c r="I165" s="106" t="s">
        <v>33</v>
      </c>
      <c r="J165" s="124"/>
      <c r="K165" s="124"/>
      <c r="L165" s="124"/>
      <c r="M165" s="107"/>
      <c r="N165" s="106" t="s">
        <v>32</v>
      </c>
      <c r="O165" s="124"/>
      <c r="P165" s="107"/>
      <c r="Q165" s="3" t="s">
        <v>31</v>
      </c>
      <c r="R165" s="3" t="s">
        <v>30</v>
      </c>
      <c r="S165" s="3" t="s">
        <v>29</v>
      </c>
      <c r="T165" s="106" t="s">
        <v>28</v>
      </c>
      <c r="U165" s="107"/>
      <c r="V165" s="3" t="s">
        <v>0</v>
      </c>
    </row>
    <row r="166" spans="9:25">
      <c r="I166" s="109" t="s">
        <v>2</v>
      </c>
      <c r="J166" s="113"/>
      <c r="K166" s="113"/>
      <c r="L166" s="113"/>
      <c r="M166" s="110"/>
      <c r="N166" s="109" t="s">
        <v>15</v>
      </c>
      <c r="O166" s="113"/>
      <c r="P166" s="110"/>
      <c r="Q166" s="115" t="s">
        <v>23</v>
      </c>
      <c r="R166" s="117" t="s">
        <v>13</v>
      </c>
      <c r="S166" s="115">
        <v>0</v>
      </c>
      <c r="T166" s="109">
        <v>0</v>
      </c>
      <c r="U166" s="110"/>
      <c r="V166" s="104">
        <v>0</v>
      </c>
    </row>
    <row r="167" spans="9:25">
      <c r="I167" s="111"/>
      <c r="J167" s="114"/>
      <c r="K167" s="114"/>
      <c r="L167" s="114"/>
      <c r="M167" s="112"/>
      <c r="N167" s="111"/>
      <c r="O167" s="114"/>
      <c r="P167" s="112"/>
      <c r="Q167" s="116"/>
      <c r="R167" s="118"/>
      <c r="S167" s="119"/>
      <c r="T167" s="111"/>
      <c r="U167" s="112"/>
      <c r="V167" s="105"/>
      <c r="Y167" s="2"/>
    </row>
    <row r="168" spans="9:25">
      <c r="I168" s="109" t="s">
        <v>3</v>
      </c>
      <c r="J168" s="113"/>
      <c r="K168" s="113"/>
      <c r="L168" s="113"/>
      <c r="M168" s="110"/>
      <c r="N168" s="109" t="s">
        <v>27</v>
      </c>
      <c r="O168" s="113"/>
      <c r="P168" s="110"/>
      <c r="Q168" s="115" t="s">
        <v>14</v>
      </c>
      <c r="R168" s="117" t="s">
        <v>13</v>
      </c>
      <c r="S168" s="115">
        <v>0</v>
      </c>
      <c r="T168" s="109">
        <v>0</v>
      </c>
      <c r="U168" s="110"/>
      <c r="V168" s="104">
        <v>0</v>
      </c>
      <c r="Y168" s="2"/>
    </row>
    <row r="169" spans="9:25">
      <c r="I169" s="111"/>
      <c r="J169" s="114"/>
      <c r="K169" s="114"/>
      <c r="L169" s="114"/>
      <c r="M169" s="112"/>
      <c r="N169" s="111"/>
      <c r="O169" s="114"/>
      <c r="P169" s="112"/>
      <c r="Q169" s="116"/>
      <c r="R169" s="118"/>
      <c r="S169" s="119"/>
      <c r="T169" s="111"/>
      <c r="U169" s="112"/>
      <c r="V169" s="105"/>
      <c r="Y169" s="2"/>
    </row>
    <row r="170" spans="9:25">
      <c r="I170" s="109" t="s">
        <v>4</v>
      </c>
      <c r="J170" s="113"/>
      <c r="K170" s="113"/>
      <c r="L170" s="113"/>
      <c r="M170" s="110"/>
      <c r="N170" s="109" t="s">
        <v>15</v>
      </c>
      <c r="O170" s="113"/>
      <c r="P170" s="110"/>
      <c r="Q170" s="115" t="s">
        <v>23</v>
      </c>
      <c r="R170" s="117" t="s">
        <v>13</v>
      </c>
      <c r="S170" s="115">
        <v>0</v>
      </c>
      <c r="T170" s="109">
        <v>0</v>
      </c>
      <c r="U170" s="110"/>
      <c r="V170" s="104">
        <v>0</v>
      </c>
      <c r="Y170" s="2"/>
    </row>
    <row r="171" spans="9:25">
      <c r="I171" s="111"/>
      <c r="J171" s="114"/>
      <c r="K171" s="114"/>
      <c r="L171" s="114"/>
      <c r="M171" s="112"/>
      <c r="N171" s="111"/>
      <c r="O171" s="114"/>
      <c r="P171" s="112"/>
      <c r="Q171" s="116"/>
      <c r="R171" s="118"/>
      <c r="S171" s="119"/>
      <c r="T171" s="111"/>
      <c r="U171" s="112"/>
      <c r="V171" s="105"/>
      <c r="Y171" s="2"/>
    </row>
    <row r="172" spans="9:25">
      <c r="I172" s="109" t="s">
        <v>5</v>
      </c>
      <c r="J172" s="113"/>
      <c r="K172" s="113"/>
      <c r="L172" s="113"/>
      <c r="M172" s="110"/>
      <c r="N172" s="109" t="s">
        <v>15</v>
      </c>
      <c r="O172" s="113"/>
      <c r="P172" s="110"/>
      <c r="Q172" s="115" t="s">
        <v>14</v>
      </c>
      <c r="R172" s="117" t="s">
        <v>13</v>
      </c>
      <c r="S172" s="115">
        <v>0</v>
      </c>
      <c r="T172" s="109">
        <v>0</v>
      </c>
      <c r="U172" s="110"/>
      <c r="V172" s="104">
        <v>0</v>
      </c>
      <c r="Y172" s="2"/>
    </row>
    <row r="173" spans="9:25">
      <c r="I173" s="111"/>
      <c r="J173" s="114"/>
      <c r="K173" s="114"/>
      <c r="L173" s="114"/>
      <c r="M173" s="112"/>
      <c r="N173" s="111"/>
      <c r="O173" s="114"/>
      <c r="P173" s="112"/>
      <c r="Q173" s="116"/>
      <c r="R173" s="118"/>
      <c r="S173" s="119"/>
      <c r="T173" s="111"/>
      <c r="U173" s="112"/>
      <c r="V173" s="105"/>
      <c r="Y173" s="2"/>
    </row>
    <row r="174" spans="9:25">
      <c r="I174" s="109" t="s">
        <v>6</v>
      </c>
      <c r="J174" s="113"/>
      <c r="K174" s="113"/>
      <c r="L174" s="113"/>
      <c r="M174" s="110"/>
      <c r="N174" s="109" t="s">
        <v>15</v>
      </c>
      <c r="O174" s="113"/>
      <c r="P174" s="110"/>
      <c r="Q174" s="120" t="s">
        <v>26</v>
      </c>
      <c r="R174" s="117" t="s">
        <v>13</v>
      </c>
      <c r="S174" s="115">
        <v>0</v>
      </c>
      <c r="T174" s="109">
        <v>0</v>
      </c>
      <c r="U174" s="110"/>
      <c r="V174" s="104">
        <v>0</v>
      </c>
      <c r="Y174" s="2"/>
    </row>
    <row r="175" spans="9:25">
      <c r="I175" s="111"/>
      <c r="J175" s="114"/>
      <c r="K175" s="114"/>
      <c r="L175" s="114"/>
      <c r="M175" s="112"/>
      <c r="N175" s="111"/>
      <c r="O175" s="114"/>
      <c r="P175" s="112"/>
      <c r="Q175" s="121"/>
      <c r="R175" s="118"/>
      <c r="S175" s="119"/>
      <c r="T175" s="111"/>
      <c r="U175" s="112"/>
      <c r="V175" s="105"/>
      <c r="Y175" s="2"/>
    </row>
    <row r="176" spans="9:25" ht="12.75" customHeight="1">
      <c r="I176" s="109" t="s">
        <v>7</v>
      </c>
      <c r="J176" s="113"/>
      <c r="K176" s="113"/>
      <c r="L176" s="113"/>
      <c r="M176" s="110"/>
      <c r="N176" s="109" t="s">
        <v>15</v>
      </c>
      <c r="O176" s="113"/>
      <c r="P176" s="110"/>
      <c r="Q176" s="115" t="s">
        <v>25</v>
      </c>
      <c r="R176" s="117" t="s">
        <v>13</v>
      </c>
      <c r="S176" s="115">
        <v>0</v>
      </c>
      <c r="T176" s="109">
        <v>0</v>
      </c>
      <c r="U176" s="110"/>
      <c r="V176" s="104">
        <v>0</v>
      </c>
      <c r="Y176" s="2"/>
    </row>
    <row r="177" spans="9:25">
      <c r="I177" s="111"/>
      <c r="J177" s="114"/>
      <c r="K177" s="114"/>
      <c r="L177" s="114"/>
      <c r="M177" s="112"/>
      <c r="N177" s="111"/>
      <c r="O177" s="114"/>
      <c r="P177" s="112"/>
      <c r="Q177" s="116"/>
      <c r="R177" s="118"/>
      <c r="S177" s="119"/>
      <c r="T177" s="111"/>
      <c r="U177" s="112"/>
      <c r="V177" s="105"/>
      <c r="Y177" s="2"/>
    </row>
    <row r="178" spans="9:25" ht="28.5" customHeight="1">
      <c r="I178" s="109" t="s">
        <v>8</v>
      </c>
      <c r="J178" s="113"/>
      <c r="K178" s="113"/>
      <c r="L178" s="113"/>
      <c r="M178" s="110"/>
      <c r="N178" s="109" t="s">
        <v>24</v>
      </c>
      <c r="O178" s="113"/>
      <c r="P178" s="110"/>
      <c r="Q178" s="115" t="s">
        <v>23</v>
      </c>
      <c r="R178" s="117" t="s">
        <v>13</v>
      </c>
      <c r="S178" s="115">
        <v>0</v>
      </c>
      <c r="T178" s="109">
        <v>0</v>
      </c>
      <c r="U178" s="110"/>
      <c r="V178" s="104">
        <v>0</v>
      </c>
    </row>
    <row r="179" spans="9:25" ht="14.25" customHeight="1">
      <c r="I179" s="111"/>
      <c r="J179" s="114"/>
      <c r="K179" s="114"/>
      <c r="L179" s="114"/>
      <c r="M179" s="112"/>
      <c r="N179" s="111"/>
      <c r="O179" s="114"/>
      <c r="P179" s="112"/>
      <c r="Q179" s="116"/>
      <c r="R179" s="118"/>
      <c r="S179" s="119"/>
      <c r="T179" s="111"/>
      <c r="U179" s="112"/>
      <c r="V179" s="105"/>
    </row>
    <row r="180" spans="9:25" ht="27.75" customHeight="1">
      <c r="I180" s="109" t="s">
        <v>9</v>
      </c>
      <c r="J180" s="113"/>
      <c r="K180" s="113"/>
      <c r="L180" s="113"/>
      <c r="M180" s="110"/>
      <c r="N180" s="109" t="s">
        <v>15</v>
      </c>
      <c r="O180" s="113"/>
      <c r="P180" s="110"/>
      <c r="Q180" s="115" t="s">
        <v>23</v>
      </c>
      <c r="R180" s="117" t="s">
        <v>13</v>
      </c>
      <c r="S180" s="115">
        <v>0</v>
      </c>
      <c r="T180" s="109">
        <v>0</v>
      </c>
      <c r="U180" s="110"/>
      <c r="V180" s="104">
        <v>0</v>
      </c>
    </row>
    <row r="181" spans="9:25">
      <c r="I181" s="111"/>
      <c r="J181" s="114"/>
      <c r="K181" s="114"/>
      <c r="L181" s="114"/>
      <c r="M181" s="112"/>
      <c r="N181" s="111"/>
      <c r="O181" s="114"/>
      <c r="P181" s="112"/>
      <c r="Q181" s="116"/>
      <c r="R181" s="118"/>
      <c r="S181" s="119"/>
      <c r="T181" s="111"/>
      <c r="U181" s="112"/>
      <c r="V181" s="105"/>
    </row>
    <row r="182" spans="9:25">
      <c r="I182" s="109" t="s">
        <v>10</v>
      </c>
      <c r="J182" s="113"/>
      <c r="K182" s="113"/>
      <c r="L182" s="113"/>
      <c r="M182" s="110"/>
      <c r="N182" s="109" t="s">
        <v>22</v>
      </c>
      <c r="O182" s="113"/>
      <c r="P182" s="110"/>
      <c r="Q182" s="115" t="s">
        <v>14</v>
      </c>
      <c r="R182" s="117" t="s">
        <v>13</v>
      </c>
      <c r="S182" s="115">
        <v>0</v>
      </c>
      <c r="T182" s="109">
        <v>0</v>
      </c>
      <c r="U182" s="110"/>
      <c r="V182" s="104">
        <v>0</v>
      </c>
    </row>
    <row r="183" spans="9:25">
      <c r="I183" s="111"/>
      <c r="J183" s="114"/>
      <c r="K183" s="114"/>
      <c r="L183" s="114"/>
      <c r="M183" s="112"/>
      <c r="N183" s="111"/>
      <c r="O183" s="114"/>
      <c r="P183" s="112"/>
      <c r="Q183" s="116"/>
      <c r="R183" s="118"/>
      <c r="S183" s="119"/>
      <c r="T183" s="111"/>
      <c r="U183" s="112"/>
      <c r="V183" s="105"/>
    </row>
    <row r="184" spans="9:25">
      <c r="I184" s="109" t="s">
        <v>21</v>
      </c>
      <c r="J184" s="113"/>
      <c r="K184" s="113"/>
      <c r="L184" s="113"/>
      <c r="M184" s="110"/>
      <c r="N184" s="109" t="s">
        <v>20</v>
      </c>
      <c r="O184" s="113"/>
      <c r="P184" s="110"/>
      <c r="Q184" s="115" t="s">
        <v>14</v>
      </c>
      <c r="R184" s="117" t="s">
        <v>13</v>
      </c>
      <c r="S184" s="115">
        <v>0</v>
      </c>
      <c r="T184" s="109">
        <v>0</v>
      </c>
      <c r="U184" s="110"/>
      <c r="V184" s="104">
        <v>0</v>
      </c>
    </row>
    <row r="185" spans="9:25">
      <c r="I185" s="111"/>
      <c r="J185" s="114"/>
      <c r="K185" s="114"/>
      <c r="L185" s="114"/>
      <c r="M185" s="112"/>
      <c r="N185" s="111"/>
      <c r="O185" s="114"/>
      <c r="P185" s="112"/>
      <c r="Q185" s="116"/>
      <c r="R185" s="118"/>
      <c r="S185" s="119"/>
      <c r="T185" s="111"/>
      <c r="U185" s="112"/>
      <c r="V185" s="105"/>
    </row>
    <row r="186" spans="9:25">
      <c r="I186" s="109" t="s">
        <v>19</v>
      </c>
      <c r="J186" s="113"/>
      <c r="K186" s="113"/>
      <c r="L186" s="113"/>
      <c r="M186" s="110"/>
      <c r="N186" s="109" t="s">
        <v>18</v>
      </c>
      <c r="O186" s="113"/>
      <c r="P186" s="110"/>
      <c r="Q186" s="115" t="s">
        <v>14</v>
      </c>
      <c r="R186" s="117" t="s">
        <v>13</v>
      </c>
      <c r="S186" s="115">
        <v>0</v>
      </c>
      <c r="T186" s="109">
        <v>0</v>
      </c>
      <c r="U186" s="110"/>
      <c r="V186" s="104">
        <v>0</v>
      </c>
    </row>
    <row r="187" spans="9:25">
      <c r="I187" s="111"/>
      <c r="J187" s="114"/>
      <c r="K187" s="114"/>
      <c r="L187" s="114"/>
      <c r="M187" s="112"/>
      <c r="N187" s="111"/>
      <c r="O187" s="114"/>
      <c r="P187" s="112"/>
      <c r="Q187" s="116"/>
      <c r="R187" s="118"/>
      <c r="S187" s="119"/>
      <c r="T187" s="111"/>
      <c r="U187" s="112"/>
      <c r="V187" s="105"/>
    </row>
    <row r="188" spans="9:25">
      <c r="I188" s="109" t="s">
        <v>11</v>
      </c>
      <c r="J188" s="113"/>
      <c r="K188" s="113"/>
      <c r="L188" s="113"/>
      <c r="M188" s="110"/>
      <c r="N188" s="109" t="s">
        <v>17</v>
      </c>
      <c r="O188" s="113"/>
      <c r="P188" s="110"/>
      <c r="Q188" s="115" t="s">
        <v>14</v>
      </c>
      <c r="R188" s="117" t="s">
        <v>13</v>
      </c>
      <c r="S188" s="115">
        <v>0</v>
      </c>
      <c r="T188" s="109">
        <v>0</v>
      </c>
      <c r="U188" s="110"/>
      <c r="V188" s="104">
        <v>0</v>
      </c>
    </row>
    <row r="189" spans="9:25">
      <c r="I189" s="111"/>
      <c r="J189" s="114"/>
      <c r="K189" s="114"/>
      <c r="L189" s="114"/>
      <c r="M189" s="112"/>
      <c r="N189" s="111"/>
      <c r="O189" s="114"/>
      <c r="P189" s="112"/>
      <c r="Q189" s="116"/>
      <c r="R189" s="118"/>
      <c r="S189" s="119"/>
      <c r="T189" s="111"/>
      <c r="U189" s="112"/>
      <c r="V189" s="105"/>
    </row>
    <row r="190" spans="9:25">
      <c r="I190" s="109" t="s">
        <v>12</v>
      </c>
      <c r="J190" s="113"/>
      <c r="K190" s="113"/>
      <c r="L190" s="113"/>
      <c r="M190" s="110"/>
      <c r="N190" s="109" t="s">
        <v>15</v>
      </c>
      <c r="O190" s="113"/>
      <c r="P190" s="110"/>
      <c r="Q190" s="115" t="s">
        <v>14</v>
      </c>
      <c r="R190" s="117" t="s">
        <v>13</v>
      </c>
      <c r="S190" s="115">
        <v>0</v>
      </c>
      <c r="T190" s="109">
        <v>0</v>
      </c>
      <c r="U190" s="110"/>
      <c r="V190" s="104">
        <v>0</v>
      </c>
    </row>
    <row r="191" spans="9:25">
      <c r="I191" s="111"/>
      <c r="J191" s="114"/>
      <c r="K191" s="114"/>
      <c r="L191" s="114"/>
      <c r="M191" s="112"/>
      <c r="N191" s="111"/>
      <c r="O191" s="114"/>
      <c r="P191" s="112"/>
      <c r="Q191" s="116"/>
      <c r="R191" s="118"/>
      <c r="S191" s="119"/>
      <c r="T191" s="111"/>
      <c r="U191" s="112"/>
      <c r="V191" s="105"/>
    </row>
    <row r="192" spans="9:25">
      <c r="I192" s="109" t="s">
        <v>16</v>
      </c>
      <c r="J192" s="113"/>
      <c r="K192" s="113"/>
      <c r="L192" s="113"/>
      <c r="M192" s="110"/>
      <c r="N192" s="109" t="s">
        <v>15</v>
      </c>
      <c r="O192" s="113"/>
      <c r="P192" s="110"/>
      <c r="Q192" s="115" t="s">
        <v>14</v>
      </c>
      <c r="R192" s="117" t="s">
        <v>13</v>
      </c>
      <c r="S192" s="115">
        <v>0</v>
      </c>
      <c r="T192" s="109">
        <v>0</v>
      </c>
      <c r="U192" s="110"/>
      <c r="V192" s="104">
        <v>0</v>
      </c>
    </row>
    <row r="193" spans="9:22">
      <c r="I193" s="111"/>
      <c r="J193" s="114"/>
      <c r="K193" s="114"/>
      <c r="L193" s="114"/>
      <c r="M193" s="112"/>
      <c r="N193" s="111"/>
      <c r="O193" s="114"/>
      <c r="P193" s="112"/>
      <c r="Q193" s="116"/>
      <c r="R193" s="118"/>
      <c r="S193" s="119"/>
      <c r="T193" s="111"/>
      <c r="U193" s="112"/>
      <c r="V193" s="105"/>
    </row>
    <row r="194" spans="9:22">
      <c r="I194" s="109"/>
      <c r="J194" s="113"/>
      <c r="K194" s="113"/>
      <c r="L194" s="113"/>
      <c r="M194" s="110"/>
      <c r="N194" s="109"/>
      <c r="O194" s="113"/>
      <c r="P194" s="110"/>
      <c r="Q194" s="115"/>
      <c r="R194" s="117"/>
      <c r="S194" s="115"/>
      <c r="T194" s="109"/>
      <c r="U194" s="110"/>
      <c r="V194" s="104"/>
    </row>
    <row r="195" spans="9:22">
      <c r="I195" s="111"/>
      <c r="J195" s="114"/>
      <c r="K195" s="114"/>
      <c r="L195" s="114"/>
      <c r="M195" s="112"/>
      <c r="N195" s="111"/>
      <c r="O195" s="114"/>
      <c r="P195" s="112"/>
      <c r="Q195" s="116"/>
      <c r="R195" s="118"/>
      <c r="S195" s="119"/>
      <c r="T195" s="111"/>
      <c r="U195" s="112"/>
      <c r="V195" s="105"/>
    </row>
  </sheetData>
  <autoFilter ref="I165:V193" xr:uid="{7E31785A-5EC8-47B8-8978-041EC3A75025}">
    <filterColumn colId="0" showButton="0"/>
    <filterColumn colId="1" showButton="0"/>
    <filterColumn colId="2" showButton="0"/>
    <filterColumn colId="3" showButton="0"/>
    <filterColumn colId="5" showButton="0"/>
    <filterColumn colId="6" showButton="0"/>
    <filterColumn colId="11" showButton="0"/>
  </autoFilter>
  <mergeCells count="300">
    <mergeCell ref="N98:P99"/>
    <mergeCell ref="I98:M99"/>
    <mergeCell ref="N88:P89"/>
    <mergeCell ref="I88:M89"/>
    <mergeCell ref="N102:P103"/>
    <mergeCell ref="I102:M103"/>
    <mergeCell ref="I90:M91"/>
    <mergeCell ref="N86:P87"/>
    <mergeCell ref="N64:P65"/>
    <mergeCell ref="I64:M65"/>
    <mergeCell ref="N70:P71"/>
    <mergeCell ref="I70:M71"/>
    <mergeCell ref="N82:P83"/>
    <mergeCell ref="I82:M83"/>
    <mergeCell ref="N80:P81"/>
    <mergeCell ref="N78:P79"/>
    <mergeCell ref="I78:M79"/>
    <mergeCell ref="N68:P69"/>
    <mergeCell ref="I68:M69"/>
    <mergeCell ref="S102:S103"/>
    <mergeCell ref="R102:R103"/>
    <mergeCell ref="T94:U95"/>
    <mergeCell ref="T102:U103"/>
    <mergeCell ref="T88:U89"/>
    <mergeCell ref="T64:U65"/>
    <mergeCell ref="T78:U79"/>
    <mergeCell ref="T68:U69"/>
    <mergeCell ref="T70:U71"/>
    <mergeCell ref="Q70:Q71"/>
    <mergeCell ref="S64:S65"/>
    <mergeCell ref="S80:S81"/>
    <mergeCell ref="R80:R81"/>
    <mergeCell ref="Q80:Q81"/>
    <mergeCell ref="S78:S79"/>
    <mergeCell ref="R78:R79"/>
    <mergeCell ref="Q78:Q79"/>
    <mergeCell ref="S68:S69"/>
    <mergeCell ref="R68:R69"/>
    <mergeCell ref="Q68:Q69"/>
    <mergeCell ref="S100:S101"/>
    <mergeCell ref="T100:U101"/>
    <mergeCell ref="V100:V101"/>
    <mergeCell ref="B105:V105"/>
    <mergeCell ref="B107:B108"/>
    <mergeCell ref="I107:T107"/>
    <mergeCell ref="B137:B138"/>
    <mergeCell ref="V94:V95"/>
    <mergeCell ref="V102:V103"/>
    <mergeCell ref="V88:V89"/>
    <mergeCell ref="V64:V65"/>
    <mergeCell ref="V68:V69"/>
    <mergeCell ref="V70:V71"/>
    <mergeCell ref="S98:S99"/>
    <mergeCell ref="R98:R99"/>
    <mergeCell ref="Q98:Q99"/>
    <mergeCell ref="Q88:Q89"/>
    <mergeCell ref="Q102:Q103"/>
    <mergeCell ref="R86:R87"/>
    <mergeCell ref="Q86:Q87"/>
    <mergeCell ref="R64:R65"/>
    <mergeCell ref="Q64:Q65"/>
    <mergeCell ref="S70:S71"/>
    <mergeCell ref="R70:R71"/>
    <mergeCell ref="V92:V93"/>
    <mergeCell ref="I84:M85"/>
    <mergeCell ref="I94:M95"/>
    <mergeCell ref="N94:P95"/>
    <mergeCell ref="Q94:Q95"/>
    <mergeCell ref="R94:R95"/>
    <mergeCell ref="S94:S95"/>
    <mergeCell ref="X136:AA136"/>
    <mergeCell ref="X143:AA143"/>
    <mergeCell ref="I96:M97"/>
    <mergeCell ref="N96:P97"/>
    <mergeCell ref="Q96:Q97"/>
    <mergeCell ref="R96:R97"/>
    <mergeCell ref="S96:S97"/>
    <mergeCell ref="T96:U97"/>
    <mergeCell ref="V96:V97"/>
    <mergeCell ref="X106:AA106"/>
    <mergeCell ref="X113:AA113"/>
    <mergeCell ref="T98:U99"/>
    <mergeCell ref="V98:V99"/>
    <mergeCell ref="I100:M101"/>
    <mergeCell ref="N100:P101"/>
    <mergeCell ref="Q100:Q101"/>
    <mergeCell ref="R100:R101"/>
    <mergeCell ref="B2:V2"/>
    <mergeCell ref="X3:AA3"/>
    <mergeCell ref="B4:B5"/>
    <mergeCell ref="I4:T4"/>
    <mergeCell ref="B6:B7"/>
    <mergeCell ref="V6:V7"/>
    <mergeCell ref="X33:AA33"/>
    <mergeCell ref="X40:AA40"/>
    <mergeCell ref="I63:M63"/>
    <mergeCell ref="N63:P63"/>
    <mergeCell ref="T63:U63"/>
    <mergeCell ref="X10:AA10"/>
    <mergeCell ref="B8:B9"/>
    <mergeCell ref="B32:V32"/>
    <mergeCell ref="B34:B35"/>
    <mergeCell ref="I34:T34"/>
    <mergeCell ref="B36:B37"/>
    <mergeCell ref="B38:B39"/>
    <mergeCell ref="B139:B140"/>
    <mergeCell ref="B141:B142"/>
    <mergeCell ref="I165:M165"/>
    <mergeCell ref="N165:P165"/>
    <mergeCell ref="B109:B110"/>
    <mergeCell ref="B111:B112"/>
    <mergeCell ref="V182:V183"/>
    <mergeCell ref="V166:V167"/>
    <mergeCell ref="I174:M175"/>
    <mergeCell ref="R186:R187"/>
    <mergeCell ref="S186:S187"/>
    <mergeCell ref="T186:U187"/>
    <mergeCell ref="V186:V187"/>
    <mergeCell ref="I178:M179"/>
    <mergeCell ref="N178:P179"/>
    <mergeCell ref="Q178:Q179"/>
    <mergeCell ref="R178:R179"/>
    <mergeCell ref="I166:M167"/>
    <mergeCell ref="N166:P167"/>
    <mergeCell ref="Q166:Q167"/>
    <mergeCell ref="R166:R167"/>
    <mergeCell ref="S166:S167"/>
    <mergeCell ref="T166:U167"/>
    <mergeCell ref="R176:R177"/>
    <mergeCell ref="S176:S177"/>
    <mergeCell ref="T176:U177"/>
    <mergeCell ref="V176:V177"/>
    <mergeCell ref="I184:M185"/>
    <mergeCell ref="N184:P185"/>
    <mergeCell ref="V184:V185"/>
    <mergeCell ref="I188:M189"/>
    <mergeCell ref="N188:P189"/>
    <mergeCell ref="Q188:Q189"/>
    <mergeCell ref="R188:R189"/>
    <mergeCell ref="S188:S189"/>
    <mergeCell ref="T188:U189"/>
    <mergeCell ref="I180:M181"/>
    <mergeCell ref="N180:P181"/>
    <mergeCell ref="Q180:Q181"/>
    <mergeCell ref="R180:R181"/>
    <mergeCell ref="S180:S181"/>
    <mergeCell ref="T180:U181"/>
    <mergeCell ref="I182:M183"/>
    <mergeCell ref="N182:P183"/>
    <mergeCell ref="Q182:Q183"/>
    <mergeCell ref="R182:R183"/>
    <mergeCell ref="S182:S183"/>
    <mergeCell ref="T182:U183"/>
    <mergeCell ref="Q184:Q185"/>
    <mergeCell ref="R184:R185"/>
    <mergeCell ref="S184:S185"/>
    <mergeCell ref="T184:U185"/>
    <mergeCell ref="I186:M187"/>
    <mergeCell ref="N186:P187"/>
    <mergeCell ref="V194:V195"/>
    <mergeCell ref="I190:M191"/>
    <mergeCell ref="N190:P191"/>
    <mergeCell ref="Q190:Q191"/>
    <mergeCell ref="R190:R191"/>
    <mergeCell ref="S190:S191"/>
    <mergeCell ref="T190:U191"/>
    <mergeCell ref="V190:V191"/>
    <mergeCell ref="I192:M193"/>
    <mergeCell ref="N192:P193"/>
    <mergeCell ref="I194:M195"/>
    <mergeCell ref="N194:P195"/>
    <mergeCell ref="Q194:Q195"/>
    <mergeCell ref="R194:R195"/>
    <mergeCell ref="S194:S195"/>
    <mergeCell ref="T194:U195"/>
    <mergeCell ref="Q192:Q193"/>
    <mergeCell ref="R192:R193"/>
    <mergeCell ref="S192:S193"/>
    <mergeCell ref="T192:U193"/>
    <mergeCell ref="V192:V193"/>
    <mergeCell ref="Q186:Q187"/>
    <mergeCell ref="V188:V189"/>
    <mergeCell ref="I168:M169"/>
    <mergeCell ref="N168:P169"/>
    <mergeCell ref="Q168:Q169"/>
    <mergeCell ref="R168:R169"/>
    <mergeCell ref="S168:S169"/>
    <mergeCell ref="V180:V181"/>
    <mergeCell ref="I170:M171"/>
    <mergeCell ref="N170:P171"/>
    <mergeCell ref="Q170:Q171"/>
    <mergeCell ref="R170:R171"/>
    <mergeCell ref="S170:S171"/>
    <mergeCell ref="T168:U169"/>
    <mergeCell ref="V168:V169"/>
    <mergeCell ref="S178:S179"/>
    <mergeCell ref="T178:U179"/>
    <mergeCell ref="I66:M67"/>
    <mergeCell ref="N66:P67"/>
    <mergeCell ref="Q66:Q67"/>
    <mergeCell ref="R66:R67"/>
    <mergeCell ref="S66:S67"/>
    <mergeCell ref="T66:U67"/>
    <mergeCell ref="V66:V67"/>
    <mergeCell ref="I86:M87"/>
    <mergeCell ref="S72:S73"/>
    <mergeCell ref="T72:U73"/>
    <mergeCell ref="V72:V73"/>
    <mergeCell ref="I76:M77"/>
    <mergeCell ref="N76:P77"/>
    <mergeCell ref="Q76:Q77"/>
    <mergeCell ref="R76:R77"/>
    <mergeCell ref="S76:S77"/>
    <mergeCell ref="I74:M75"/>
    <mergeCell ref="T74:U75"/>
    <mergeCell ref="V74:V75"/>
    <mergeCell ref="I72:M73"/>
    <mergeCell ref="N72:P73"/>
    <mergeCell ref="Q72:Q73"/>
    <mergeCell ref="R72:R73"/>
    <mergeCell ref="T80:U81"/>
    <mergeCell ref="N90:P91"/>
    <mergeCell ref="Q90:Q91"/>
    <mergeCell ref="R90:R91"/>
    <mergeCell ref="S90:S91"/>
    <mergeCell ref="T90:U91"/>
    <mergeCell ref="V90:V91"/>
    <mergeCell ref="V86:V87"/>
    <mergeCell ref="N74:P75"/>
    <mergeCell ref="Q74:Q75"/>
    <mergeCell ref="R74:R75"/>
    <mergeCell ref="S74:S75"/>
    <mergeCell ref="T76:U77"/>
    <mergeCell ref="V76:V77"/>
    <mergeCell ref="V78:V79"/>
    <mergeCell ref="V80:V81"/>
    <mergeCell ref="R88:R89"/>
    <mergeCell ref="S88:S89"/>
    <mergeCell ref="S86:S87"/>
    <mergeCell ref="Q82:Q83"/>
    <mergeCell ref="R82:R83"/>
    <mergeCell ref="S82:S83"/>
    <mergeCell ref="T82:U83"/>
    <mergeCell ref="V82:V83"/>
    <mergeCell ref="N84:P85"/>
    <mergeCell ref="T86:U87"/>
    <mergeCell ref="R174:R175"/>
    <mergeCell ref="S174:S175"/>
    <mergeCell ref="T174:U175"/>
    <mergeCell ref="V174:V175"/>
    <mergeCell ref="W64:W65"/>
    <mergeCell ref="W66:W67"/>
    <mergeCell ref="W68:W69"/>
    <mergeCell ref="W70:W71"/>
    <mergeCell ref="W72:W73"/>
    <mergeCell ref="W74:W75"/>
    <mergeCell ref="I137:T137"/>
    <mergeCell ref="I80:M81"/>
    <mergeCell ref="Q84:Q85"/>
    <mergeCell ref="R84:R85"/>
    <mergeCell ref="S84:S85"/>
    <mergeCell ref="T84:U85"/>
    <mergeCell ref="V84:V85"/>
    <mergeCell ref="I92:M93"/>
    <mergeCell ref="N92:P93"/>
    <mergeCell ref="Q92:Q93"/>
    <mergeCell ref="R92:R93"/>
    <mergeCell ref="S92:S93"/>
    <mergeCell ref="T92:U93"/>
    <mergeCell ref="W76:W77"/>
    <mergeCell ref="W78:W79"/>
    <mergeCell ref="W80:W81"/>
    <mergeCell ref="W100:W101"/>
    <mergeCell ref="W102:W103"/>
    <mergeCell ref="W82:W83"/>
    <mergeCell ref="W84:W85"/>
    <mergeCell ref="W86:W87"/>
    <mergeCell ref="W88:W89"/>
    <mergeCell ref="W90:W91"/>
    <mergeCell ref="W92:W93"/>
    <mergeCell ref="W94:W95"/>
    <mergeCell ref="W96:W97"/>
    <mergeCell ref="W98:W99"/>
    <mergeCell ref="V178:V179"/>
    <mergeCell ref="T165:U165"/>
    <mergeCell ref="B135:V135"/>
    <mergeCell ref="T170:U171"/>
    <mergeCell ref="V170:V171"/>
    <mergeCell ref="I172:M173"/>
    <mergeCell ref="N172:P173"/>
    <mergeCell ref="Q172:Q173"/>
    <mergeCell ref="R172:R173"/>
    <mergeCell ref="S172:S173"/>
    <mergeCell ref="T172:U173"/>
    <mergeCell ref="V172:V173"/>
    <mergeCell ref="I176:M177"/>
    <mergeCell ref="N176:P177"/>
    <mergeCell ref="Q176:Q177"/>
    <mergeCell ref="N174:P175"/>
    <mergeCell ref="Q174:Q175"/>
  </mergeCells>
  <phoneticPr fontId="19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6EB9-FCE4-49F5-AD42-4A0DC52F5F2B}">
  <sheetPr>
    <pageSetUpPr fitToPage="1"/>
  </sheetPr>
  <dimension ref="B1:V107"/>
  <sheetViews>
    <sheetView showGridLines="0" zoomScaleNormal="100" workbookViewId="0">
      <pane ySplit="5" topLeftCell="A28" activePane="bottomLeft" state="frozen"/>
      <selection activeCell="N168" sqref="N168:P169"/>
      <selection pane="bottomLeft" activeCell="N168" sqref="N168:P169"/>
    </sheetView>
  </sheetViews>
  <sheetFormatPr defaultRowHeight="12.75"/>
  <cols>
    <col min="1" max="1" width="2.85546875" style="2" customWidth="1"/>
    <col min="2" max="2" width="6.5703125" style="2" bestFit="1" customWidth="1"/>
    <col min="3" max="3" width="8.7109375" style="2" customWidth="1"/>
    <col min="4" max="4" width="11" style="2" customWidth="1"/>
    <col min="5" max="5" width="11.28515625" style="2" customWidth="1"/>
    <col min="6" max="6" width="56.140625" style="2" bestFit="1" customWidth="1"/>
    <col min="7" max="7" width="8.28515625" style="2" bestFit="1" customWidth="1"/>
    <col min="8" max="8" width="10.28515625" style="2" bestFit="1" customWidth="1"/>
    <col min="9" max="9" width="10.7109375" style="2" bestFit="1" customWidth="1"/>
    <col min="10" max="10" width="8.7109375" style="2" customWidth="1"/>
    <col min="11" max="11" width="9.5703125" style="2" bestFit="1" customWidth="1"/>
    <col min="12" max="12" width="9.42578125" style="2" customWidth="1"/>
    <col min="13" max="13" width="12" style="2" bestFit="1" customWidth="1"/>
    <col min="14" max="16384" width="9.140625" style="2"/>
  </cols>
  <sheetData>
    <row r="1" spans="2:22">
      <c r="B1" s="134" t="s">
        <v>178</v>
      </c>
      <c r="C1" s="134"/>
      <c r="D1" s="134"/>
      <c r="E1" s="134"/>
      <c r="F1" s="134"/>
      <c r="G1" s="134"/>
      <c r="H1" s="134"/>
      <c r="I1" s="134"/>
      <c r="J1" s="134"/>
      <c r="K1" s="134"/>
    </row>
    <row r="2" spans="2:22" ht="13.5" thickBot="1">
      <c r="B2" s="134"/>
      <c r="C2" s="134"/>
      <c r="D2" s="134"/>
      <c r="E2" s="134"/>
      <c r="F2" s="134"/>
      <c r="G2" s="134"/>
      <c r="H2" s="134"/>
      <c r="I2" s="134"/>
      <c r="J2" s="134"/>
      <c r="K2" s="134"/>
      <c r="M2" s="102"/>
      <c r="N2" s="102"/>
      <c r="O2" s="102"/>
      <c r="P2" s="102"/>
      <c r="Q2" s="102"/>
    </row>
    <row r="3" spans="2:22" ht="15.75" customHeight="1" thickBot="1">
      <c r="B3" s="135" t="s">
        <v>177</v>
      </c>
      <c r="C3" s="137">
        <v>44376</v>
      </c>
      <c r="D3" s="135" t="s">
        <v>176</v>
      </c>
      <c r="E3" s="139"/>
      <c r="F3" s="101" t="s">
        <v>175</v>
      </c>
      <c r="G3" s="141" t="s">
        <v>174</v>
      </c>
      <c r="H3" s="142"/>
      <c r="I3" s="142"/>
      <c r="J3" s="142"/>
      <c r="K3" s="142"/>
      <c r="L3" s="142"/>
    </row>
    <row r="4" spans="2:22" ht="15" customHeight="1" thickBot="1">
      <c r="B4" s="136"/>
      <c r="C4" s="138"/>
      <c r="D4" s="136"/>
      <c r="E4" s="140"/>
      <c r="F4" s="100" t="s">
        <v>173</v>
      </c>
      <c r="G4" s="99" t="s">
        <v>144</v>
      </c>
      <c r="H4" s="99" t="s">
        <v>122</v>
      </c>
      <c r="I4" s="99" t="s">
        <v>115</v>
      </c>
      <c r="J4" s="99" t="s">
        <v>126</v>
      </c>
      <c r="K4" s="99" t="s">
        <v>120</v>
      </c>
      <c r="L4" s="99" t="s">
        <v>156</v>
      </c>
      <c r="M4" s="145"/>
      <c r="N4" s="145"/>
      <c r="P4" s="98" t="s">
        <v>172</v>
      </c>
      <c r="Q4" s="55" t="str">
        <f t="shared" ref="Q4:V4" si="0">G79</f>
        <v>Regulagem</v>
      </c>
      <c r="R4" s="55" t="str">
        <f t="shared" si="0"/>
        <v>Qualidade</v>
      </c>
      <c r="S4" s="55" t="str">
        <f t="shared" si="0"/>
        <v>Troca</v>
      </c>
      <c r="T4" s="55" t="str">
        <f t="shared" si="0"/>
        <v>Outros</v>
      </c>
      <c r="U4" s="55" t="str">
        <f t="shared" si="0"/>
        <v>Anomalia</v>
      </c>
      <c r="V4" s="55" t="str">
        <f t="shared" si="0"/>
        <v>Procura</v>
      </c>
    </row>
    <row r="5" spans="2:22" ht="24.75" customHeight="1" thickBot="1">
      <c r="B5" s="97" t="s">
        <v>171</v>
      </c>
      <c r="C5" s="96" t="s">
        <v>170</v>
      </c>
      <c r="D5" s="95" t="s">
        <v>169</v>
      </c>
      <c r="E5" s="94" t="s">
        <v>168</v>
      </c>
      <c r="F5" s="93" t="s">
        <v>167</v>
      </c>
      <c r="G5" s="92" t="s">
        <v>166</v>
      </c>
      <c r="H5" s="91" t="s">
        <v>165</v>
      </c>
      <c r="I5" s="91" t="s">
        <v>54</v>
      </c>
      <c r="J5" s="91" t="s">
        <v>164</v>
      </c>
      <c r="K5" s="91" t="s">
        <v>163</v>
      </c>
      <c r="L5" s="90" t="s">
        <v>162</v>
      </c>
      <c r="P5" s="2" t="s">
        <v>112</v>
      </c>
      <c r="Q5" s="89">
        <f t="shared" ref="Q5:V5" si="1">G81</f>
        <v>1.3240740740740727E-2</v>
      </c>
      <c r="R5" s="89">
        <f t="shared" si="1"/>
        <v>1.0752314814814826E-2</v>
      </c>
      <c r="S5" s="89">
        <f t="shared" si="1"/>
        <v>8.5879629629629639E-3</v>
      </c>
      <c r="T5" s="89">
        <f t="shared" si="1"/>
        <v>8.5416666666666627E-3</v>
      </c>
      <c r="U5" s="89">
        <f t="shared" si="1"/>
        <v>1.6666666666666666E-3</v>
      </c>
      <c r="V5" s="89">
        <f t="shared" si="1"/>
        <v>6.0185185185185862E-4</v>
      </c>
    </row>
    <row r="6" spans="2:22" ht="13.5" customHeight="1">
      <c r="B6" s="88" t="s">
        <v>144</v>
      </c>
      <c r="C6" s="87">
        <v>5.3240740740740744E-4</v>
      </c>
      <c r="D6" s="86">
        <v>5.3240740740740744E-4</v>
      </c>
      <c r="E6" s="85"/>
      <c r="F6" s="84" t="s">
        <v>161</v>
      </c>
      <c r="G6" s="66">
        <f t="shared" ref="G6:L15" si="2">IF($B6=G$4,$D6,"")</f>
        <v>5.3240740740740744E-4</v>
      </c>
      <c r="H6" s="65" t="str">
        <f t="shared" si="2"/>
        <v/>
      </c>
      <c r="I6" s="65" t="str">
        <f t="shared" si="2"/>
        <v/>
      </c>
      <c r="J6" s="65" t="str">
        <f t="shared" si="2"/>
        <v/>
      </c>
      <c r="K6" s="65" t="str">
        <f t="shared" si="2"/>
        <v/>
      </c>
      <c r="L6" s="64" t="str">
        <f t="shared" si="2"/>
        <v/>
      </c>
    </row>
    <row r="7" spans="2:22" ht="13.5" customHeight="1">
      <c r="B7" s="82" t="s">
        <v>120</v>
      </c>
      <c r="C7" s="80">
        <v>9.2592592592592585E-4</v>
      </c>
      <c r="D7" s="73">
        <f t="shared" ref="D7:D38" si="3">(C7-C6)</f>
        <v>3.9351851851851841E-4</v>
      </c>
      <c r="E7" s="81"/>
      <c r="F7" s="83" t="s">
        <v>160</v>
      </c>
      <c r="G7" s="66" t="str">
        <f t="shared" si="2"/>
        <v/>
      </c>
      <c r="H7" s="65" t="str">
        <f t="shared" si="2"/>
        <v/>
      </c>
      <c r="I7" s="65" t="str">
        <f t="shared" si="2"/>
        <v/>
      </c>
      <c r="J7" s="65" t="str">
        <f t="shared" si="2"/>
        <v/>
      </c>
      <c r="K7" s="65">
        <f t="shared" si="2"/>
        <v>3.9351851851851841E-4</v>
      </c>
      <c r="L7" s="64" t="str">
        <f t="shared" si="2"/>
        <v/>
      </c>
    </row>
    <row r="8" spans="2:22" ht="13.5" customHeight="1">
      <c r="B8" s="82" t="s">
        <v>144</v>
      </c>
      <c r="C8" s="80">
        <v>9.8379629629629642E-4</v>
      </c>
      <c r="D8" s="73">
        <f t="shared" si="3"/>
        <v>5.7870370370370562E-5</v>
      </c>
      <c r="E8" s="81"/>
      <c r="F8" s="78" t="s">
        <v>159</v>
      </c>
      <c r="G8" s="66">
        <f t="shared" si="2"/>
        <v>5.7870370370370562E-5</v>
      </c>
      <c r="H8" s="65" t="str">
        <f t="shared" si="2"/>
        <v/>
      </c>
      <c r="I8" s="65" t="str">
        <f t="shared" si="2"/>
        <v/>
      </c>
      <c r="J8" s="65" t="str">
        <f t="shared" si="2"/>
        <v/>
      </c>
      <c r="K8" s="65" t="str">
        <f t="shared" si="2"/>
        <v/>
      </c>
      <c r="L8" s="64" t="str">
        <f t="shared" si="2"/>
        <v/>
      </c>
    </row>
    <row r="9" spans="2:22" ht="13.5" customHeight="1">
      <c r="B9" s="82" t="s">
        <v>144</v>
      </c>
      <c r="C9" s="80">
        <v>2.5694444444444445E-3</v>
      </c>
      <c r="D9" s="73">
        <f t="shared" si="3"/>
        <v>1.5856481481481481E-3</v>
      </c>
      <c r="E9" s="81">
        <f>D9</f>
        <v>1.5856481481481481E-3</v>
      </c>
      <c r="F9" s="83" t="s">
        <v>158</v>
      </c>
      <c r="G9" s="66">
        <f t="shared" si="2"/>
        <v>1.5856481481481481E-3</v>
      </c>
      <c r="H9" s="65" t="str">
        <f t="shared" si="2"/>
        <v/>
      </c>
      <c r="I9" s="65" t="str">
        <f t="shared" si="2"/>
        <v/>
      </c>
      <c r="J9" s="65" t="str">
        <f t="shared" si="2"/>
        <v/>
      </c>
      <c r="K9" s="65" t="str">
        <f t="shared" si="2"/>
        <v/>
      </c>
      <c r="L9" s="64" t="str">
        <f t="shared" si="2"/>
        <v/>
      </c>
    </row>
    <row r="10" spans="2:22" ht="13.5" customHeight="1">
      <c r="B10" s="82" t="s">
        <v>144</v>
      </c>
      <c r="C10" s="80">
        <v>2.7777777777777779E-3</v>
      </c>
      <c r="D10" s="73">
        <f t="shared" si="3"/>
        <v>2.0833333333333337E-4</v>
      </c>
      <c r="E10" s="81"/>
      <c r="F10" s="78" t="s">
        <v>155</v>
      </c>
      <c r="G10" s="66">
        <f t="shared" si="2"/>
        <v>2.0833333333333337E-4</v>
      </c>
      <c r="H10" s="65" t="str">
        <f t="shared" si="2"/>
        <v/>
      </c>
      <c r="I10" s="65" t="str">
        <f t="shared" si="2"/>
        <v/>
      </c>
      <c r="J10" s="65" t="str">
        <f t="shared" si="2"/>
        <v/>
      </c>
      <c r="K10" s="65" t="str">
        <f t="shared" si="2"/>
        <v/>
      </c>
      <c r="L10" s="64" t="str">
        <f t="shared" si="2"/>
        <v/>
      </c>
    </row>
    <row r="11" spans="2:22" ht="13.5" customHeight="1">
      <c r="B11" s="82" t="s">
        <v>156</v>
      </c>
      <c r="C11" s="80">
        <v>3.8194444444444443E-3</v>
      </c>
      <c r="D11" s="73">
        <f t="shared" si="3"/>
        <v>1.0416666666666664E-3</v>
      </c>
      <c r="E11" s="81">
        <f>D11</f>
        <v>1.0416666666666664E-3</v>
      </c>
      <c r="F11" s="83" t="s">
        <v>157</v>
      </c>
      <c r="G11" s="66" t="str">
        <f t="shared" si="2"/>
        <v/>
      </c>
      <c r="H11" s="65" t="str">
        <f t="shared" si="2"/>
        <v/>
      </c>
      <c r="I11" s="65" t="str">
        <f t="shared" si="2"/>
        <v/>
      </c>
      <c r="J11" s="65" t="str">
        <f t="shared" si="2"/>
        <v/>
      </c>
      <c r="K11" s="65" t="str">
        <f t="shared" si="2"/>
        <v/>
      </c>
      <c r="L11" s="64">
        <f t="shared" si="2"/>
        <v>1.0416666666666664E-3</v>
      </c>
    </row>
    <row r="12" spans="2:22" ht="13.5" customHeight="1">
      <c r="B12" s="82" t="s">
        <v>156</v>
      </c>
      <c r="C12" s="80">
        <v>4.4444444444444444E-3</v>
      </c>
      <c r="D12" s="73">
        <f t="shared" si="3"/>
        <v>6.2500000000000012E-4</v>
      </c>
      <c r="E12" s="81">
        <f>D12</f>
        <v>6.2500000000000012E-4</v>
      </c>
      <c r="F12" s="83" t="s">
        <v>155</v>
      </c>
      <c r="G12" s="66" t="str">
        <f t="shared" si="2"/>
        <v/>
      </c>
      <c r="H12" s="65" t="str">
        <f t="shared" si="2"/>
        <v/>
      </c>
      <c r="I12" s="65" t="str">
        <f t="shared" si="2"/>
        <v/>
      </c>
      <c r="J12" s="65" t="str">
        <f t="shared" si="2"/>
        <v/>
      </c>
      <c r="K12" s="65" t="str">
        <f t="shared" si="2"/>
        <v/>
      </c>
      <c r="L12" s="64">
        <f t="shared" si="2"/>
        <v>6.2500000000000012E-4</v>
      </c>
      <c r="N12" s="47"/>
    </row>
    <row r="13" spans="2:22" ht="13.5" customHeight="1">
      <c r="B13" s="82" t="s">
        <v>122</v>
      </c>
      <c r="C13" s="80">
        <v>7.1180555555555554E-3</v>
      </c>
      <c r="D13" s="73">
        <f t="shared" si="3"/>
        <v>2.673611111111111E-3</v>
      </c>
      <c r="E13" s="81">
        <f>D13</f>
        <v>2.673611111111111E-3</v>
      </c>
      <c r="F13" s="83" t="s">
        <v>154</v>
      </c>
      <c r="G13" s="66" t="str">
        <f t="shared" si="2"/>
        <v/>
      </c>
      <c r="H13" s="65">
        <f t="shared" si="2"/>
        <v>2.673611111111111E-3</v>
      </c>
      <c r="I13" s="65" t="str">
        <f t="shared" si="2"/>
        <v/>
      </c>
      <c r="J13" s="65" t="str">
        <f t="shared" si="2"/>
        <v/>
      </c>
      <c r="K13" s="65" t="str">
        <f t="shared" si="2"/>
        <v/>
      </c>
      <c r="L13" s="64" t="str">
        <f t="shared" si="2"/>
        <v/>
      </c>
    </row>
    <row r="14" spans="2:22" ht="13.5" customHeight="1">
      <c r="B14" s="82" t="s">
        <v>122</v>
      </c>
      <c r="C14" s="80">
        <v>7.2453703703703708E-3</v>
      </c>
      <c r="D14" s="73">
        <f t="shared" si="3"/>
        <v>1.2731481481481535E-4</v>
      </c>
      <c r="E14" s="81"/>
      <c r="F14" s="83" t="s">
        <v>128</v>
      </c>
      <c r="G14" s="66" t="str">
        <f t="shared" si="2"/>
        <v/>
      </c>
      <c r="H14" s="65">
        <f t="shared" si="2"/>
        <v>1.2731481481481535E-4</v>
      </c>
      <c r="I14" s="65" t="str">
        <f t="shared" si="2"/>
        <v/>
      </c>
      <c r="J14" s="65" t="str">
        <f t="shared" si="2"/>
        <v/>
      </c>
      <c r="K14" s="65" t="str">
        <f t="shared" si="2"/>
        <v/>
      </c>
      <c r="L14" s="64" t="str">
        <f t="shared" si="2"/>
        <v/>
      </c>
      <c r="N14" s="47"/>
    </row>
    <row r="15" spans="2:22" ht="13.5" customHeight="1">
      <c r="B15" s="82" t="s">
        <v>120</v>
      </c>
      <c r="C15" s="80">
        <v>7.3611111111111108E-3</v>
      </c>
      <c r="D15" s="73">
        <f t="shared" si="3"/>
        <v>1.1574074074074004E-4</v>
      </c>
      <c r="E15" s="81"/>
      <c r="F15" s="83" t="s">
        <v>148</v>
      </c>
      <c r="G15" s="66" t="str">
        <f t="shared" si="2"/>
        <v/>
      </c>
      <c r="H15" s="65" t="str">
        <f t="shared" si="2"/>
        <v/>
      </c>
      <c r="I15" s="65" t="str">
        <f t="shared" si="2"/>
        <v/>
      </c>
      <c r="J15" s="65" t="str">
        <f t="shared" si="2"/>
        <v/>
      </c>
      <c r="K15" s="65">
        <f t="shared" si="2"/>
        <v>1.1574074074074004E-4</v>
      </c>
      <c r="L15" s="64" t="str">
        <f t="shared" si="2"/>
        <v/>
      </c>
    </row>
    <row r="16" spans="2:22" ht="13.5" customHeight="1">
      <c r="B16" s="82" t="s">
        <v>144</v>
      </c>
      <c r="C16" s="80">
        <v>8.518518518518519E-3</v>
      </c>
      <c r="D16" s="73">
        <f t="shared" si="3"/>
        <v>1.1574074074074082E-3</v>
      </c>
      <c r="E16" s="81"/>
      <c r="F16" s="78" t="s">
        <v>147</v>
      </c>
      <c r="G16" s="66">
        <f t="shared" ref="G16:L25" si="4">IF($B16=G$4,$D16,"")</f>
        <v>1.1574074074074082E-3</v>
      </c>
      <c r="H16" s="65" t="str">
        <f t="shared" si="4"/>
        <v/>
      </c>
      <c r="I16" s="65" t="str">
        <f t="shared" si="4"/>
        <v/>
      </c>
      <c r="J16" s="65" t="str">
        <f t="shared" si="4"/>
        <v/>
      </c>
      <c r="K16" s="65" t="str">
        <f t="shared" si="4"/>
        <v/>
      </c>
      <c r="L16" s="64" t="str">
        <f t="shared" si="4"/>
        <v/>
      </c>
    </row>
    <row r="17" spans="2:14" ht="13.5" customHeight="1">
      <c r="B17" s="82" t="s">
        <v>126</v>
      </c>
      <c r="C17" s="80">
        <v>8.7962962962962968E-3</v>
      </c>
      <c r="D17" s="73">
        <f t="shared" si="3"/>
        <v>2.7777777777777783E-4</v>
      </c>
      <c r="E17" s="81">
        <f>D17</f>
        <v>2.7777777777777783E-4</v>
      </c>
      <c r="F17" s="83" t="s">
        <v>153</v>
      </c>
      <c r="G17" s="66" t="str">
        <f t="shared" si="4"/>
        <v/>
      </c>
      <c r="H17" s="65" t="str">
        <f t="shared" si="4"/>
        <v/>
      </c>
      <c r="I17" s="65" t="str">
        <f t="shared" si="4"/>
        <v/>
      </c>
      <c r="J17" s="65">
        <f t="shared" si="4"/>
        <v>2.7777777777777783E-4</v>
      </c>
      <c r="K17" s="65" t="str">
        <f t="shared" si="4"/>
        <v/>
      </c>
      <c r="L17" s="64" t="str">
        <f t="shared" si="4"/>
        <v/>
      </c>
    </row>
    <row r="18" spans="2:14" ht="13.5" customHeight="1">
      <c r="B18" s="82" t="s">
        <v>144</v>
      </c>
      <c r="C18" s="80">
        <v>9.0856481481481483E-3</v>
      </c>
      <c r="D18" s="73">
        <f t="shared" si="3"/>
        <v>2.893518518518514E-4</v>
      </c>
      <c r="E18" s="81"/>
      <c r="F18" s="78" t="s">
        <v>147</v>
      </c>
      <c r="G18" s="66">
        <f t="shared" si="4"/>
        <v>2.893518518518514E-4</v>
      </c>
      <c r="H18" s="65" t="str">
        <f t="shared" si="4"/>
        <v/>
      </c>
      <c r="I18" s="65" t="str">
        <f t="shared" si="4"/>
        <v/>
      </c>
      <c r="J18" s="65" t="str">
        <f t="shared" si="4"/>
        <v/>
      </c>
      <c r="K18" s="65" t="str">
        <f t="shared" si="4"/>
        <v/>
      </c>
      <c r="L18" s="64" t="str">
        <f t="shared" si="4"/>
        <v/>
      </c>
      <c r="N18" s="47"/>
    </row>
    <row r="19" spans="2:14" ht="13.5" customHeight="1">
      <c r="B19" s="82" t="s">
        <v>144</v>
      </c>
      <c r="C19" s="80">
        <v>9.2592592592592605E-3</v>
      </c>
      <c r="D19" s="73">
        <f t="shared" si="3"/>
        <v>1.7361111111111223E-4</v>
      </c>
      <c r="E19" s="81">
        <f>D19</f>
        <v>1.7361111111111223E-4</v>
      </c>
      <c r="F19" s="78" t="s">
        <v>152</v>
      </c>
      <c r="G19" s="66">
        <f t="shared" si="4"/>
        <v>1.7361111111111223E-4</v>
      </c>
      <c r="H19" s="65" t="str">
        <f t="shared" si="4"/>
        <v/>
      </c>
      <c r="I19" s="65" t="str">
        <f t="shared" si="4"/>
        <v/>
      </c>
      <c r="J19" s="65" t="str">
        <f t="shared" si="4"/>
        <v/>
      </c>
      <c r="K19" s="65" t="str">
        <f t="shared" si="4"/>
        <v/>
      </c>
      <c r="L19" s="64" t="str">
        <f t="shared" si="4"/>
        <v/>
      </c>
    </row>
    <row r="20" spans="2:14" ht="13.5" customHeight="1">
      <c r="B20" s="82" t="s">
        <v>120</v>
      </c>
      <c r="C20" s="80">
        <v>9.4560185185185181E-3</v>
      </c>
      <c r="D20" s="73">
        <f t="shared" si="3"/>
        <v>1.9675925925925764E-4</v>
      </c>
      <c r="E20" s="81">
        <f>D20</f>
        <v>1.9675925925925764E-4</v>
      </c>
      <c r="F20" s="79" t="s">
        <v>151</v>
      </c>
      <c r="G20" s="66" t="str">
        <f t="shared" si="4"/>
        <v/>
      </c>
      <c r="H20" s="65" t="str">
        <f t="shared" si="4"/>
        <v/>
      </c>
      <c r="I20" s="65" t="str">
        <f t="shared" si="4"/>
        <v/>
      </c>
      <c r="J20" s="65" t="str">
        <f t="shared" si="4"/>
        <v/>
      </c>
      <c r="K20" s="65">
        <f t="shared" si="4"/>
        <v>1.9675925925925764E-4</v>
      </c>
      <c r="L20" s="64" t="str">
        <f t="shared" si="4"/>
        <v/>
      </c>
    </row>
    <row r="21" spans="2:14" ht="13.5" customHeight="1">
      <c r="B21" s="82" t="s">
        <v>144</v>
      </c>
      <c r="C21" s="80">
        <v>1.0208333333333333E-2</v>
      </c>
      <c r="D21" s="73">
        <f t="shared" si="3"/>
        <v>7.5231481481481503E-4</v>
      </c>
      <c r="E21" s="81"/>
      <c r="F21" s="78" t="s">
        <v>150</v>
      </c>
      <c r="G21" s="66">
        <f t="shared" si="4"/>
        <v>7.5231481481481503E-4</v>
      </c>
      <c r="H21" s="65" t="str">
        <f t="shared" si="4"/>
        <v/>
      </c>
      <c r="I21" s="65" t="str">
        <f t="shared" si="4"/>
        <v/>
      </c>
      <c r="J21" s="65" t="str">
        <f t="shared" si="4"/>
        <v/>
      </c>
      <c r="K21" s="65" t="str">
        <f t="shared" si="4"/>
        <v/>
      </c>
      <c r="L21" s="64" t="str">
        <f t="shared" si="4"/>
        <v/>
      </c>
    </row>
    <row r="22" spans="2:14" ht="13.5" customHeight="1">
      <c r="B22" s="82" t="s">
        <v>144</v>
      </c>
      <c r="C22" s="80">
        <v>1.1666666666666667E-2</v>
      </c>
      <c r="D22" s="73">
        <f t="shared" si="3"/>
        <v>1.4583333333333341E-3</v>
      </c>
      <c r="E22" s="81">
        <f>D22</f>
        <v>1.4583333333333341E-3</v>
      </c>
      <c r="F22" s="78" t="s">
        <v>149</v>
      </c>
      <c r="G22" s="66">
        <f t="shared" si="4"/>
        <v>1.4583333333333341E-3</v>
      </c>
      <c r="H22" s="65" t="str">
        <f t="shared" si="4"/>
        <v/>
      </c>
      <c r="I22" s="65" t="str">
        <f t="shared" si="4"/>
        <v/>
      </c>
      <c r="J22" s="65" t="str">
        <f t="shared" si="4"/>
        <v/>
      </c>
      <c r="K22" s="65" t="str">
        <f t="shared" si="4"/>
        <v/>
      </c>
      <c r="L22" s="64" t="str">
        <f t="shared" si="4"/>
        <v/>
      </c>
      <c r="N22" s="47"/>
    </row>
    <row r="23" spans="2:14" ht="13.5" customHeight="1">
      <c r="B23" s="75" t="s">
        <v>144</v>
      </c>
      <c r="C23" s="80">
        <v>1.1805555555555555E-2</v>
      </c>
      <c r="D23" s="73">
        <f t="shared" si="3"/>
        <v>1.3888888888888805E-4</v>
      </c>
      <c r="E23" s="68"/>
      <c r="F23" s="79" t="s">
        <v>143</v>
      </c>
      <c r="G23" s="66">
        <f t="shared" si="4"/>
        <v>1.3888888888888805E-4</v>
      </c>
      <c r="H23" s="65" t="str">
        <f t="shared" si="4"/>
        <v/>
      </c>
      <c r="I23" s="65" t="str">
        <f t="shared" si="4"/>
        <v/>
      </c>
      <c r="J23" s="65" t="str">
        <f t="shared" si="4"/>
        <v/>
      </c>
      <c r="K23" s="65" t="str">
        <f t="shared" si="4"/>
        <v/>
      </c>
      <c r="L23" s="64" t="str">
        <f t="shared" si="4"/>
        <v/>
      </c>
    </row>
    <row r="24" spans="2:14" ht="13.5" customHeight="1">
      <c r="B24" s="75" t="s">
        <v>120</v>
      </c>
      <c r="C24" s="80">
        <v>1.1932870370370371E-2</v>
      </c>
      <c r="D24" s="73">
        <f t="shared" si="3"/>
        <v>1.2731481481481621E-4</v>
      </c>
      <c r="E24" s="68"/>
      <c r="F24" s="78" t="s">
        <v>148</v>
      </c>
      <c r="G24" s="66" t="str">
        <f t="shared" si="4"/>
        <v/>
      </c>
      <c r="H24" s="65" t="str">
        <f t="shared" si="4"/>
        <v/>
      </c>
      <c r="I24" s="65" t="str">
        <f t="shared" si="4"/>
        <v/>
      </c>
      <c r="J24" s="65" t="str">
        <f t="shared" si="4"/>
        <v/>
      </c>
      <c r="K24" s="65">
        <f t="shared" si="4"/>
        <v>1.2731481481481621E-4</v>
      </c>
      <c r="L24" s="64" t="str">
        <f t="shared" si="4"/>
        <v/>
      </c>
    </row>
    <row r="25" spans="2:14" ht="13.5" customHeight="1">
      <c r="B25" s="75" t="s">
        <v>144</v>
      </c>
      <c r="C25" s="80">
        <v>1.283564814814815E-2</v>
      </c>
      <c r="D25" s="73">
        <f t="shared" si="3"/>
        <v>9.0277777777777839E-4</v>
      </c>
      <c r="E25" s="68">
        <f>D25</f>
        <v>9.0277777777777839E-4</v>
      </c>
      <c r="F25" s="78" t="s">
        <v>147</v>
      </c>
      <c r="G25" s="66">
        <f t="shared" si="4"/>
        <v>9.0277777777777839E-4</v>
      </c>
      <c r="H25" s="65" t="str">
        <f t="shared" si="4"/>
        <v/>
      </c>
      <c r="I25" s="65" t="str">
        <f t="shared" si="4"/>
        <v/>
      </c>
      <c r="J25" s="65" t="str">
        <f t="shared" si="4"/>
        <v/>
      </c>
      <c r="K25" s="65" t="str">
        <f t="shared" si="4"/>
        <v/>
      </c>
      <c r="L25" s="64" t="str">
        <f t="shared" si="4"/>
        <v/>
      </c>
    </row>
    <row r="26" spans="2:14" ht="13.5" customHeight="1">
      <c r="B26" s="75" t="s">
        <v>144</v>
      </c>
      <c r="C26" s="80">
        <v>1.3206018518518518E-2</v>
      </c>
      <c r="D26" s="73">
        <f t="shared" si="3"/>
        <v>3.7037037037036813E-4</v>
      </c>
      <c r="E26" s="68"/>
      <c r="F26" s="78" t="s">
        <v>146</v>
      </c>
      <c r="G26" s="66">
        <f t="shared" ref="G26:L35" si="5">IF($B26=G$4,$D26,"")</f>
        <v>3.7037037037036813E-4</v>
      </c>
      <c r="H26" s="65" t="str">
        <f t="shared" si="5"/>
        <v/>
      </c>
      <c r="I26" s="65" t="str">
        <f t="shared" si="5"/>
        <v/>
      </c>
      <c r="J26" s="65" t="str">
        <f t="shared" si="5"/>
        <v/>
      </c>
      <c r="K26" s="65" t="str">
        <f t="shared" si="5"/>
        <v/>
      </c>
      <c r="L26" s="64" t="str">
        <f t="shared" si="5"/>
        <v/>
      </c>
    </row>
    <row r="27" spans="2:14" ht="13.5" customHeight="1">
      <c r="B27" s="75" t="s">
        <v>144</v>
      </c>
      <c r="C27" s="74">
        <v>1.40625E-2</v>
      </c>
      <c r="D27" s="73">
        <f t="shared" si="3"/>
        <v>8.5648148148148237E-4</v>
      </c>
      <c r="E27" s="68"/>
      <c r="F27" s="78" t="s">
        <v>145</v>
      </c>
      <c r="G27" s="66">
        <f t="shared" si="5"/>
        <v>8.5648148148148237E-4</v>
      </c>
      <c r="H27" s="65" t="str">
        <f t="shared" si="5"/>
        <v/>
      </c>
      <c r="I27" s="65" t="str">
        <f t="shared" si="5"/>
        <v/>
      </c>
      <c r="J27" s="65" t="str">
        <f t="shared" si="5"/>
        <v/>
      </c>
      <c r="K27" s="65" t="str">
        <f t="shared" si="5"/>
        <v/>
      </c>
      <c r="L27" s="64" t="str">
        <f t="shared" si="5"/>
        <v/>
      </c>
    </row>
    <row r="28" spans="2:14" ht="13.5" customHeight="1">
      <c r="B28" s="75" t="s">
        <v>144</v>
      </c>
      <c r="C28" s="74">
        <v>1.4166666666666666E-2</v>
      </c>
      <c r="D28" s="73">
        <f t="shared" si="3"/>
        <v>1.041666666666656E-4</v>
      </c>
      <c r="E28" s="68"/>
      <c r="F28" s="79" t="s">
        <v>143</v>
      </c>
      <c r="G28" s="66">
        <f t="shared" si="5"/>
        <v>1.041666666666656E-4</v>
      </c>
      <c r="H28" s="65" t="str">
        <f t="shared" si="5"/>
        <v/>
      </c>
      <c r="I28" s="65" t="str">
        <f t="shared" si="5"/>
        <v/>
      </c>
      <c r="J28" s="65" t="str">
        <f t="shared" si="5"/>
        <v/>
      </c>
      <c r="K28" s="65" t="str">
        <f t="shared" si="5"/>
        <v/>
      </c>
      <c r="L28" s="64" t="str">
        <f t="shared" si="5"/>
        <v/>
      </c>
    </row>
    <row r="29" spans="2:14" ht="13.5" customHeight="1">
      <c r="B29" s="75" t="s">
        <v>122</v>
      </c>
      <c r="C29" s="74">
        <v>1.4872685185185185E-2</v>
      </c>
      <c r="D29" s="73">
        <f t="shared" si="3"/>
        <v>7.0601851851851902E-4</v>
      </c>
      <c r="E29" s="68"/>
      <c r="F29" s="78" t="s">
        <v>142</v>
      </c>
      <c r="G29" s="66" t="str">
        <f t="shared" si="5"/>
        <v/>
      </c>
      <c r="H29" s="65">
        <f t="shared" si="5"/>
        <v>7.0601851851851902E-4</v>
      </c>
      <c r="I29" s="65" t="str">
        <f t="shared" si="5"/>
        <v/>
      </c>
      <c r="J29" s="65" t="str">
        <f t="shared" si="5"/>
        <v/>
      </c>
      <c r="K29" s="65" t="str">
        <f t="shared" si="5"/>
        <v/>
      </c>
      <c r="L29" s="64" t="str">
        <f t="shared" si="5"/>
        <v/>
      </c>
      <c r="N29" s="47"/>
    </row>
    <row r="30" spans="2:14" ht="13.5" customHeight="1">
      <c r="B30" s="75" t="s">
        <v>122</v>
      </c>
      <c r="C30" s="74">
        <v>1.5972222222222224E-2</v>
      </c>
      <c r="D30" s="73">
        <f t="shared" si="3"/>
        <v>1.0995370370370395E-3</v>
      </c>
      <c r="E30" s="68"/>
      <c r="F30" s="72" t="s">
        <v>141</v>
      </c>
      <c r="G30" s="66" t="str">
        <f t="shared" si="5"/>
        <v/>
      </c>
      <c r="H30" s="65">
        <f t="shared" si="5"/>
        <v>1.0995370370370395E-3</v>
      </c>
      <c r="I30" s="65" t="str">
        <f t="shared" si="5"/>
        <v/>
      </c>
      <c r="J30" s="65" t="str">
        <f t="shared" si="5"/>
        <v/>
      </c>
      <c r="K30" s="65" t="str">
        <f t="shared" si="5"/>
        <v/>
      </c>
      <c r="L30" s="64" t="str">
        <f t="shared" si="5"/>
        <v/>
      </c>
    </row>
    <row r="31" spans="2:14" ht="13.5" customHeight="1">
      <c r="B31" s="75" t="s">
        <v>122</v>
      </c>
      <c r="C31" s="74">
        <v>1.6886574074074075E-2</v>
      </c>
      <c r="D31" s="73">
        <f t="shared" si="3"/>
        <v>9.1435185185185022E-4</v>
      </c>
      <c r="E31" s="68"/>
      <c r="F31" s="72" t="s">
        <v>140</v>
      </c>
      <c r="G31" s="66" t="str">
        <f t="shared" si="5"/>
        <v/>
      </c>
      <c r="H31" s="65">
        <f t="shared" si="5"/>
        <v>9.1435185185185022E-4</v>
      </c>
      <c r="I31" s="65" t="str">
        <f t="shared" si="5"/>
        <v/>
      </c>
      <c r="J31" s="65" t="str">
        <f t="shared" si="5"/>
        <v/>
      </c>
      <c r="K31" s="65" t="str">
        <f t="shared" si="5"/>
        <v/>
      </c>
      <c r="L31" s="64" t="str">
        <f t="shared" si="5"/>
        <v/>
      </c>
    </row>
    <row r="32" spans="2:14" ht="13.5" customHeight="1">
      <c r="B32" s="75" t="s">
        <v>122</v>
      </c>
      <c r="C32" s="74">
        <v>1.8865740740740742E-2</v>
      </c>
      <c r="D32" s="73">
        <f t="shared" si="3"/>
        <v>1.9791666666666673E-3</v>
      </c>
      <c r="E32" s="68"/>
      <c r="F32" s="72" t="s">
        <v>139</v>
      </c>
      <c r="G32" s="66" t="str">
        <f t="shared" si="5"/>
        <v/>
      </c>
      <c r="H32" s="65">
        <f t="shared" si="5"/>
        <v>1.9791666666666673E-3</v>
      </c>
      <c r="I32" s="65" t="str">
        <f t="shared" si="5"/>
        <v/>
      </c>
      <c r="J32" s="65" t="str">
        <f t="shared" si="5"/>
        <v/>
      </c>
      <c r="K32" s="65" t="str">
        <f t="shared" si="5"/>
        <v/>
      </c>
      <c r="L32" s="64" t="str">
        <f t="shared" si="5"/>
        <v/>
      </c>
    </row>
    <row r="33" spans="2:14" ht="13.5" customHeight="1">
      <c r="B33" s="75" t="s">
        <v>122</v>
      </c>
      <c r="C33" s="74">
        <v>1.9618055555555555E-2</v>
      </c>
      <c r="D33" s="73">
        <f t="shared" si="3"/>
        <v>7.523148148148133E-4</v>
      </c>
      <c r="E33" s="68"/>
      <c r="F33" s="78" t="s">
        <v>138</v>
      </c>
      <c r="G33" s="66" t="str">
        <f t="shared" si="5"/>
        <v/>
      </c>
      <c r="H33" s="65">
        <f t="shared" si="5"/>
        <v>7.523148148148133E-4</v>
      </c>
      <c r="I33" s="65" t="str">
        <f t="shared" si="5"/>
        <v/>
      </c>
      <c r="J33" s="65" t="str">
        <f t="shared" si="5"/>
        <v/>
      </c>
      <c r="K33" s="65" t="str">
        <f t="shared" si="5"/>
        <v/>
      </c>
      <c r="L33" s="64" t="str">
        <f t="shared" si="5"/>
        <v/>
      </c>
    </row>
    <row r="34" spans="2:14" ht="13.5" customHeight="1">
      <c r="B34" s="75" t="s">
        <v>122</v>
      </c>
      <c r="C34" s="74">
        <v>1.9872685185185184E-2</v>
      </c>
      <c r="D34" s="73">
        <f t="shared" si="3"/>
        <v>2.5462962962962896E-4</v>
      </c>
      <c r="E34" s="68">
        <f>D34</f>
        <v>2.5462962962962896E-4</v>
      </c>
      <c r="F34" s="72" t="s">
        <v>137</v>
      </c>
      <c r="G34" s="66" t="str">
        <f t="shared" si="5"/>
        <v/>
      </c>
      <c r="H34" s="65">
        <f t="shared" si="5"/>
        <v>2.5462962962962896E-4</v>
      </c>
      <c r="I34" s="65" t="str">
        <f t="shared" si="5"/>
        <v/>
      </c>
      <c r="J34" s="65" t="str">
        <f t="shared" si="5"/>
        <v/>
      </c>
      <c r="K34" s="65" t="str">
        <f t="shared" si="5"/>
        <v/>
      </c>
      <c r="L34" s="64" t="str">
        <f t="shared" si="5"/>
        <v/>
      </c>
    </row>
    <row r="35" spans="2:14" ht="13.5" customHeight="1">
      <c r="B35" s="75" t="s">
        <v>122</v>
      </c>
      <c r="C35" s="74">
        <v>2.0787037037037038E-2</v>
      </c>
      <c r="D35" s="73">
        <f t="shared" si="3"/>
        <v>9.1435185185185369E-4</v>
      </c>
      <c r="E35" s="68"/>
      <c r="F35" s="72" t="s">
        <v>130</v>
      </c>
      <c r="G35" s="66" t="str">
        <f t="shared" si="5"/>
        <v/>
      </c>
      <c r="H35" s="65">
        <f t="shared" si="5"/>
        <v>9.1435185185185369E-4</v>
      </c>
      <c r="I35" s="65" t="str">
        <f t="shared" si="5"/>
        <v/>
      </c>
      <c r="J35" s="65" t="str">
        <f t="shared" si="5"/>
        <v/>
      </c>
      <c r="K35" s="65" t="str">
        <f t="shared" si="5"/>
        <v/>
      </c>
      <c r="L35" s="64" t="str">
        <f t="shared" si="5"/>
        <v/>
      </c>
    </row>
    <row r="36" spans="2:14" ht="13.5" customHeight="1">
      <c r="B36" s="75" t="s">
        <v>122</v>
      </c>
      <c r="C36" s="74">
        <v>2.1053240740740744E-2</v>
      </c>
      <c r="D36" s="73">
        <f t="shared" si="3"/>
        <v>2.66203703703706E-4</v>
      </c>
      <c r="E36" s="68">
        <f>D36</f>
        <v>2.66203703703706E-4</v>
      </c>
      <c r="F36" s="72" t="s">
        <v>136</v>
      </c>
      <c r="G36" s="66" t="str">
        <f t="shared" ref="G36:L45" si="6">IF($B36=G$4,$D36,"")</f>
        <v/>
      </c>
      <c r="H36" s="65">
        <f t="shared" si="6"/>
        <v>2.66203703703706E-4</v>
      </c>
      <c r="I36" s="65" t="str">
        <f t="shared" si="6"/>
        <v/>
      </c>
      <c r="J36" s="65" t="str">
        <f t="shared" si="6"/>
        <v/>
      </c>
      <c r="K36" s="65" t="str">
        <f t="shared" si="6"/>
        <v/>
      </c>
      <c r="L36" s="64" t="str">
        <f t="shared" si="6"/>
        <v/>
      </c>
    </row>
    <row r="37" spans="2:14" ht="13.5" customHeight="1">
      <c r="B37" s="75" t="s">
        <v>122</v>
      </c>
      <c r="C37" s="74">
        <v>2.1180555555555553E-2</v>
      </c>
      <c r="D37" s="73">
        <f t="shared" si="3"/>
        <v>1.2731481481480927E-4</v>
      </c>
      <c r="E37" s="68">
        <f>D37</f>
        <v>1.2731481481480927E-4</v>
      </c>
      <c r="F37" s="72" t="s">
        <v>135</v>
      </c>
      <c r="G37" s="66" t="str">
        <f t="shared" si="6"/>
        <v/>
      </c>
      <c r="H37" s="65">
        <f t="shared" si="6"/>
        <v>1.2731481481480927E-4</v>
      </c>
      <c r="I37" s="65" t="str">
        <f t="shared" si="6"/>
        <v/>
      </c>
      <c r="J37" s="65" t="str">
        <f t="shared" si="6"/>
        <v/>
      </c>
      <c r="K37" s="65" t="str">
        <f t="shared" si="6"/>
        <v/>
      </c>
      <c r="L37" s="64" t="str">
        <f t="shared" si="6"/>
        <v/>
      </c>
      <c r="N37" s="47"/>
    </row>
    <row r="38" spans="2:14" ht="13.5" customHeight="1">
      <c r="B38" s="75" t="s">
        <v>115</v>
      </c>
      <c r="C38" s="74">
        <v>2.164351851851852E-2</v>
      </c>
      <c r="D38" s="73">
        <f t="shared" si="3"/>
        <v>4.629629629629671E-4</v>
      </c>
      <c r="E38" s="68"/>
      <c r="F38" s="72" t="s">
        <v>127</v>
      </c>
      <c r="G38" s="66" t="str">
        <f t="shared" si="6"/>
        <v/>
      </c>
      <c r="H38" s="65" t="str">
        <f t="shared" si="6"/>
        <v/>
      </c>
      <c r="I38" s="65">
        <f t="shared" si="6"/>
        <v>4.629629629629671E-4</v>
      </c>
      <c r="J38" s="65" t="str">
        <f t="shared" si="6"/>
        <v/>
      </c>
      <c r="K38" s="65" t="str">
        <f t="shared" si="6"/>
        <v/>
      </c>
      <c r="L38" s="64" t="str">
        <f t="shared" si="6"/>
        <v/>
      </c>
    </row>
    <row r="39" spans="2:14" ht="13.5" customHeight="1">
      <c r="B39" s="75" t="s">
        <v>122</v>
      </c>
      <c r="C39" s="74">
        <v>2.2060185185185183E-2</v>
      </c>
      <c r="D39" s="73">
        <f t="shared" ref="D39:D70" si="7">(C39-C38)</f>
        <v>4.1666666666666241E-4</v>
      </c>
      <c r="E39" s="68"/>
      <c r="F39" s="72" t="s">
        <v>134</v>
      </c>
      <c r="G39" s="66" t="str">
        <f t="shared" si="6"/>
        <v/>
      </c>
      <c r="H39" s="65">
        <f t="shared" si="6"/>
        <v>4.1666666666666241E-4</v>
      </c>
      <c r="I39" s="65" t="str">
        <f t="shared" si="6"/>
        <v/>
      </c>
      <c r="J39" s="65" t="str">
        <f t="shared" si="6"/>
        <v/>
      </c>
      <c r="K39" s="65" t="str">
        <f t="shared" si="6"/>
        <v/>
      </c>
      <c r="L39" s="64" t="str">
        <f t="shared" si="6"/>
        <v/>
      </c>
    </row>
    <row r="40" spans="2:14" ht="13.5" customHeight="1">
      <c r="B40" s="75" t="s">
        <v>120</v>
      </c>
      <c r="C40" s="74">
        <v>2.2777777777777775E-2</v>
      </c>
      <c r="D40" s="73">
        <f t="shared" si="7"/>
        <v>7.1759259259259259E-4</v>
      </c>
      <c r="E40" s="68">
        <f>D40</f>
        <v>7.1759259259259259E-4</v>
      </c>
      <c r="F40" s="72" t="s">
        <v>133</v>
      </c>
      <c r="G40" s="66" t="str">
        <f t="shared" si="6"/>
        <v/>
      </c>
      <c r="H40" s="65" t="str">
        <f t="shared" si="6"/>
        <v/>
      </c>
      <c r="I40" s="65" t="str">
        <f t="shared" si="6"/>
        <v/>
      </c>
      <c r="J40" s="65" t="str">
        <f t="shared" si="6"/>
        <v/>
      </c>
      <c r="K40" s="65">
        <f t="shared" si="6"/>
        <v>7.1759259259259259E-4</v>
      </c>
      <c r="L40" s="64" t="str">
        <f t="shared" si="6"/>
        <v/>
      </c>
    </row>
    <row r="41" spans="2:14" ht="13.5" customHeight="1">
      <c r="B41" s="75" t="s">
        <v>122</v>
      </c>
      <c r="C41" s="74">
        <v>2.2893518518518521E-2</v>
      </c>
      <c r="D41" s="73">
        <f t="shared" si="7"/>
        <v>1.1574074074074611E-4</v>
      </c>
      <c r="E41" s="68">
        <f>D41</f>
        <v>1.1574074074074611E-4</v>
      </c>
      <c r="F41" s="72" t="s">
        <v>132</v>
      </c>
      <c r="G41" s="66" t="str">
        <f t="shared" si="6"/>
        <v/>
      </c>
      <c r="H41" s="65">
        <f t="shared" si="6"/>
        <v>1.1574074074074611E-4</v>
      </c>
      <c r="I41" s="65" t="str">
        <f t="shared" si="6"/>
        <v/>
      </c>
      <c r="J41" s="65" t="str">
        <f t="shared" si="6"/>
        <v/>
      </c>
      <c r="K41" s="65" t="str">
        <f t="shared" si="6"/>
        <v/>
      </c>
      <c r="L41" s="64" t="str">
        <f t="shared" si="6"/>
        <v/>
      </c>
    </row>
    <row r="42" spans="2:14" ht="13.5" customHeight="1">
      <c r="B42" s="75" t="s">
        <v>120</v>
      </c>
      <c r="C42" s="74">
        <v>2.3831018518518519E-2</v>
      </c>
      <c r="D42" s="73">
        <f t="shared" si="7"/>
        <v>9.3749999999999736E-4</v>
      </c>
      <c r="E42" s="68"/>
      <c r="F42" s="72" t="s">
        <v>131</v>
      </c>
      <c r="G42" s="66" t="str">
        <f t="shared" si="6"/>
        <v/>
      </c>
      <c r="H42" s="65" t="str">
        <f t="shared" si="6"/>
        <v/>
      </c>
      <c r="I42" s="65" t="str">
        <f t="shared" si="6"/>
        <v/>
      </c>
      <c r="J42" s="65" t="str">
        <f t="shared" si="6"/>
        <v/>
      </c>
      <c r="K42" s="65">
        <f t="shared" si="6"/>
        <v>9.3749999999999736E-4</v>
      </c>
      <c r="L42" s="64" t="str">
        <f t="shared" si="6"/>
        <v/>
      </c>
    </row>
    <row r="43" spans="2:14" ht="13.5" customHeight="1">
      <c r="B43" s="75" t="s">
        <v>122</v>
      </c>
      <c r="C43" s="74">
        <v>2.4074074074074071E-2</v>
      </c>
      <c r="D43" s="73">
        <f t="shared" si="7"/>
        <v>2.4305555555555192E-4</v>
      </c>
      <c r="E43" s="68">
        <f>D43</f>
        <v>2.4305555555555192E-4</v>
      </c>
      <c r="F43" s="72" t="s">
        <v>132</v>
      </c>
      <c r="G43" s="66" t="str">
        <f t="shared" si="6"/>
        <v/>
      </c>
      <c r="H43" s="65">
        <f t="shared" si="6"/>
        <v>2.4305555555555192E-4</v>
      </c>
      <c r="I43" s="65" t="str">
        <f t="shared" si="6"/>
        <v/>
      </c>
      <c r="J43" s="65" t="str">
        <f t="shared" si="6"/>
        <v/>
      </c>
      <c r="K43" s="65" t="str">
        <f t="shared" si="6"/>
        <v/>
      </c>
      <c r="L43" s="64" t="str">
        <f t="shared" si="6"/>
        <v/>
      </c>
    </row>
    <row r="44" spans="2:14" ht="13.5" customHeight="1">
      <c r="B44" s="75" t="s">
        <v>120</v>
      </c>
      <c r="C44" s="74">
        <v>2.6041666666666668E-2</v>
      </c>
      <c r="D44" s="73">
        <f t="shared" si="7"/>
        <v>1.9675925925925972E-3</v>
      </c>
      <c r="E44" s="68"/>
      <c r="F44" s="72" t="s">
        <v>131</v>
      </c>
      <c r="G44" s="66" t="str">
        <f t="shared" si="6"/>
        <v/>
      </c>
      <c r="H44" s="65" t="str">
        <f t="shared" si="6"/>
        <v/>
      </c>
      <c r="I44" s="65" t="str">
        <f t="shared" si="6"/>
        <v/>
      </c>
      <c r="J44" s="65" t="str">
        <f t="shared" si="6"/>
        <v/>
      </c>
      <c r="K44" s="65">
        <f t="shared" si="6"/>
        <v>1.9675925925925972E-3</v>
      </c>
      <c r="L44" s="64" t="str">
        <f t="shared" si="6"/>
        <v/>
      </c>
    </row>
    <row r="45" spans="2:14" ht="13.5" customHeight="1">
      <c r="B45" s="75" t="s">
        <v>122</v>
      </c>
      <c r="C45" s="74">
        <v>2.6203703703703705E-2</v>
      </c>
      <c r="D45" s="73">
        <f t="shared" si="7"/>
        <v>1.6203703703703692E-4</v>
      </c>
      <c r="E45" s="68">
        <f>D45</f>
        <v>1.6203703703703692E-4</v>
      </c>
      <c r="F45" s="72" t="s">
        <v>132</v>
      </c>
      <c r="G45" s="66" t="str">
        <f t="shared" si="6"/>
        <v/>
      </c>
      <c r="H45" s="65">
        <f t="shared" si="6"/>
        <v>1.6203703703703692E-4</v>
      </c>
      <c r="I45" s="65" t="str">
        <f t="shared" si="6"/>
        <v/>
      </c>
      <c r="J45" s="65" t="str">
        <f t="shared" si="6"/>
        <v/>
      </c>
      <c r="K45" s="65" t="str">
        <f t="shared" si="6"/>
        <v/>
      </c>
      <c r="L45" s="64" t="str">
        <f t="shared" si="6"/>
        <v/>
      </c>
    </row>
    <row r="46" spans="2:14" ht="13.5" customHeight="1">
      <c r="B46" s="75" t="s">
        <v>120</v>
      </c>
      <c r="C46" s="74">
        <v>2.704861111111111E-2</v>
      </c>
      <c r="D46" s="73">
        <f t="shared" si="7"/>
        <v>8.4490740740740533E-4</v>
      </c>
      <c r="E46" s="68"/>
      <c r="F46" s="72" t="s">
        <v>131</v>
      </c>
      <c r="G46" s="66" t="str">
        <f t="shared" ref="G46:L55" si="8">IF($B46=G$4,$D46,"")</f>
        <v/>
      </c>
      <c r="H46" s="65" t="str">
        <f t="shared" si="8"/>
        <v/>
      </c>
      <c r="I46" s="65" t="str">
        <f t="shared" si="8"/>
        <v/>
      </c>
      <c r="J46" s="65" t="str">
        <f t="shared" si="8"/>
        <v/>
      </c>
      <c r="K46" s="65">
        <f t="shared" si="8"/>
        <v>8.4490740740740533E-4</v>
      </c>
      <c r="L46" s="64" t="str">
        <f t="shared" si="8"/>
        <v/>
      </c>
    </row>
    <row r="47" spans="2:14" ht="13.5" customHeight="1">
      <c r="B47" s="75" t="s">
        <v>122</v>
      </c>
      <c r="C47" s="74">
        <v>2.7199074074074073E-2</v>
      </c>
      <c r="D47" s="73">
        <f t="shared" si="7"/>
        <v>1.5046296296296335E-4</v>
      </c>
      <c r="E47" s="68"/>
      <c r="F47" s="72" t="s">
        <v>121</v>
      </c>
      <c r="G47" s="66" t="str">
        <f t="shared" si="8"/>
        <v/>
      </c>
      <c r="H47" s="65">
        <f t="shared" si="8"/>
        <v>1.5046296296296335E-4</v>
      </c>
      <c r="I47" s="65" t="str">
        <f t="shared" si="8"/>
        <v/>
      </c>
      <c r="J47" s="65" t="str">
        <f t="shared" si="8"/>
        <v/>
      </c>
      <c r="K47" s="65" t="str">
        <f t="shared" si="8"/>
        <v/>
      </c>
      <c r="L47" s="64" t="str">
        <f t="shared" si="8"/>
        <v/>
      </c>
    </row>
    <row r="48" spans="2:14" ht="13.5" customHeight="1">
      <c r="B48" s="75" t="s">
        <v>122</v>
      </c>
      <c r="C48" s="74">
        <v>2.75E-2</v>
      </c>
      <c r="D48" s="73">
        <f t="shared" si="7"/>
        <v>3.0092592592592671E-4</v>
      </c>
      <c r="E48" s="68">
        <f t="shared" ref="E48:E72" si="9">D48</f>
        <v>3.0092592592592671E-4</v>
      </c>
      <c r="F48" s="72" t="s">
        <v>130</v>
      </c>
      <c r="G48" s="66" t="str">
        <f t="shared" si="8"/>
        <v/>
      </c>
      <c r="H48" s="65">
        <f t="shared" si="8"/>
        <v>3.0092592592592671E-4</v>
      </c>
      <c r="I48" s="65" t="str">
        <f t="shared" si="8"/>
        <v/>
      </c>
      <c r="J48" s="65" t="str">
        <f t="shared" si="8"/>
        <v/>
      </c>
      <c r="K48" s="65" t="str">
        <f t="shared" si="8"/>
        <v/>
      </c>
      <c r="L48" s="64" t="str">
        <f t="shared" si="8"/>
        <v/>
      </c>
    </row>
    <row r="49" spans="2:12" ht="13.5" customHeight="1">
      <c r="B49" s="75" t="s">
        <v>120</v>
      </c>
      <c r="C49" s="74">
        <v>2.8009259259259262E-2</v>
      </c>
      <c r="D49" s="73">
        <f t="shared" si="7"/>
        <v>5.0925925925926138E-4</v>
      </c>
      <c r="E49" s="68">
        <f t="shared" si="9"/>
        <v>5.0925925925926138E-4</v>
      </c>
      <c r="F49" s="72" t="s">
        <v>119</v>
      </c>
      <c r="G49" s="66" t="str">
        <f t="shared" si="8"/>
        <v/>
      </c>
      <c r="H49" s="65" t="str">
        <f t="shared" si="8"/>
        <v/>
      </c>
      <c r="I49" s="65" t="str">
        <f t="shared" si="8"/>
        <v/>
      </c>
      <c r="J49" s="65" t="str">
        <f t="shared" si="8"/>
        <v/>
      </c>
      <c r="K49" s="65">
        <f t="shared" si="8"/>
        <v>5.0925925925926138E-4</v>
      </c>
      <c r="L49" s="64" t="str">
        <f t="shared" si="8"/>
        <v/>
      </c>
    </row>
    <row r="50" spans="2:12" ht="13.5" customHeight="1">
      <c r="B50" s="75" t="s">
        <v>120</v>
      </c>
      <c r="C50" s="74">
        <v>2.8171296296296302E-2</v>
      </c>
      <c r="D50" s="73">
        <f t="shared" si="7"/>
        <v>1.6203703703704039E-4</v>
      </c>
      <c r="E50" s="68">
        <f t="shared" si="9"/>
        <v>1.6203703703704039E-4</v>
      </c>
      <c r="F50" s="72" t="s">
        <v>129</v>
      </c>
      <c r="G50" s="66" t="str">
        <f t="shared" si="8"/>
        <v/>
      </c>
      <c r="H50" s="65" t="str">
        <f t="shared" si="8"/>
        <v/>
      </c>
      <c r="I50" s="65" t="str">
        <f t="shared" si="8"/>
        <v/>
      </c>
      <c r="J50" s="65" t="str">
        <f t="shared" si="8"/>
        <v/>
      </c>
      <c r="K50" s="65">
        <f t="shared" si="8"/>
        <v>1.6203703703704039E-4</v>
      </c>
      <c r="L50" s="64" t="str">
        <f t="shared" si="8"/>
        <v/>
      </c>
    </row>
    <row r="51" spans="2:12" ht="13.5" customHeight="1">
      <c r="B51" s="75" t="s">
        <v>120</v>
      </c>
      <c r="C51" s="74">
        <v>2.8761574074074075E-2</v>
      </c>
      <c r="D51" s="73">
        <f t="shared" si="7"/>
        <v>5.9027777777777291E-4</v>
      </c>
      <c r="E51" s="68">
        <f t="shared" si="9"/>
        <v>5.9027777777777291E-4</v>
      </c>
      <c r="F51" s="72" t="s">
        <v>119</v>
      </c>
      <c r="G51" s="66" t="str">
        <f t="shared" si="8"/>
        <v/>
      </c>
      <c r="H51" s="65" t="str">
        <f t="shared" si="8"/>
        <v/>
      </c>
      <c r="I51" s="65" t="str">
        <f t="shared" si="8"/>
        <v/>
      </c>
      <c r="J51" s="65" t="str">
        <f t="shared" si="8"/>
        <v/>
      </c>
      <c r="K51" s="65">
        <f t="shared" si="8"/>
        <v>5.9027777777777291E-4</v>
      </c>
      <c r="L51" s="64" t="str">
        <f t="shared" si="8"/>
        <v/>
      </c>
    </row>
    <row r="52" spans="2:12" ht="13.5" customHeight="1">
      <c r="B52" s="75" t="s">
        <v>122</v>
      </c>
      <c r="C52" s="74">
        <v>2.900462962962963E-2</v>
      </c>
      <c r="D52" s="73">
        <f t="shared" si="7"/>
        <v>2.4305555555555539E-4</v>
      </c>
      <c r="E52" s="68">
        <f t="shared" si="9"/>
        <v>2.4305555555555539E-4</v>
      </c>
      <c r="F52" s="77" t="s">
        <v>128</v>
      </c>
      <c r="G52" s="66" t="str">
        <f t="shared" si="8"/>
        <v/>
      </c>
      <c r="H52" s="65">
        <f t="shared" si="8"/>
        <v>2.4305555555555539E-4</v>
      </c>
      <c r="I52" s="65" t="str">
        <f t="shared" si="8"/>
        <v/>
      </c>
      <c r="J52" s="65" t="str">
        <f t="shared" si="8"/>
        <v/>
      </c>
      <c r="K52" s="65" t="str">
        <f t="shared" si="8"/>
        <v/>
      </c>
      <c r="L52" s="64" t="str">
        <f t="shared" si="8"/>
        <v/>
      </c>
    </row>
    <row r="53" spans="2:12" ht="13.5" customHeight="1">
      <c r="B53" s="75" t="s">
        <v>115</v>
      </c>
      <c r="C53" s="74">
        <v>2.9212962962962965E-2</v>
      </c>
      <c r="D53" s="73">
        <f t="shared" si="7"/>
        <v>2.0833333333333467E-4</v>
      </c>
      <c r="E53" s="68">
        <f t="shared" si="9"/>
        <v>2.0833333333333467E-4</v>
      </c>
      <c r="F53" s="72" t="s">
        <v>127</v>
      </c>
      <c r="G53" s="66" t="str">
        <f t="shared" si="8"/>
        <v/>
      </c>
      <c r="H53" s="65" t="str">
        <f t="shared" si="8"/>
        <v/>
      </c>
      <c r="I53" s="65">
        <f t="shared" si="8"/>
        <v>2.0833333333333467E-4</v>
      </c>
      <c r="J53" s="65" t="str">
        <f t="shared" si="8"/>
        <v/>
      </c>
      <c r="K53" s="65" t="str">
        <f t="shared" si="8"/>
        <v/>
      </c>
      <c r="L53" s="64" t="str">
        <f t="shared" si="8"/>
        <v/>
      </c>
    </row>
    <row r="54" spans="2:12" ht="13.5" customHeight="1">
      <c r="B54" s="75" t="s">
        <v>122</v>
      </c>
      <c r="C54" s="74">
        <v>2.9722222222222219E-2</v>
      </c>
      <c r="D54" s="73">
        <f t="shared" si="7"/>
        <v>5.0925925925925444E-4</v>
      </c>
      <c r="E54" s="68">
        <f t="shared" si="9"/>
        <v>5.0925925925925444E-4</v>
      </c>
      <c r="F54" s="72" t="s">
        <v>121</v>
      </c>
      <c r="G54" s="66" t="str">
        <f t="shared" si="8"/>
        <v/>
      </c>
      <c r="H54" s="65">
        <f t="shared" si="8"/>
        <v>5.0925925925925444E-4</v>
      </c>
      <c r="I54" s="65" t="str">
        <f t="shared" si="8"/>
        <v/>
      </c>
      <c r="J54" s="65" t="str">
        <f t="shared" si="8"/>
        <v/>
      </c>
      <c r="K54" s="65" t="str">
        <f t="shared" si="8"/>
        <v/>
      </c>
      <c r="L54" s="64" t="str">
        <f t="shared" si="8"/>
        <v/>
      </c>
    </row>
    <row r="55" spans="2:12" ht="13.5" customHeight="1">
      <c r="B55" s="75" t="s">
        <v>120</v>
      </c>
      <c r="C55" s="74">
        <v>3.0671296296296294E-2</v>
      </c>
      <c r="D55" s="73">
        <f t="shared" si="7"/>
        <v>9.490740740740744E-4</v>
      </c>
      <c r="E55" s="68">
        <f t="shared" si="9"/>
        <v>9.490740740740744E-4</v>
      </c>
      <c r="F55" s="72" t="s">
        <v>119</v>
      </c>
      <c r="G55" s="66" t="str">
        <f t="shared" si="8"/>
        <v/>
      </c>
      <c r="H55" s="65" t="str">
        <f t="shared" si="8"/>
        <v/>
      </c>
      <c r="I55" s="65" t="str">
        <f t="shared" si="8"/>
        <v/>
      </c>
      <c r="J55" s="65" t="str">
        <f t="shared" si="8"/>
        <v/>
      </c>
      <c r="K55" s="65">
        <f t="shared" si="8"/>
        <v>9.490740740740744E-4</v>
      </c>
      <c r="L55" s="64" t="str">
        <f t="shared" si="8"/>
        <v/>
      </c>
    </row>
    <row r="56" spans="2:12" ht="13.5" customHeight="1">
      <c r="B56" s="75" t="s">
        <v>120</v>
      </c>
      <c r="C56" s="74">
        <v>3.0821759259259257E-2</v>
      </c>
      <c r="D56" s="73">
        <f t="shared" si="7"/>
        <v>1.5046296296296335E-4</v>
      </c>
      <c r="E56" s="68">
        <f t="shared" si="9"/>
        <v>1.5046296296296335E-4</v>
      </c>
      <c r="F56" s="72" t="s">
        <v>124</v>
      </c>
      <c r="G56" s="66" t="str">
        <f t="shared" ref="G56:L65" si="10">IF($B56=G$4,$D56,"")</f>
        <v/>
      </c>
      <c r="H56" s="65" t="str">
        <f t="shared" si="10"/>
        <v/>
      </c>
      <c r="I56" s="65" t="str">
        <f t="shared" si="10"/>
        <v/>
      </c>
      <c r="J56" s="65" t="str">
        <f t="shared" si="10"/>
        <v/>
      </c>
      <c r="K56" s="65">
        <f t="shared" si="10"/>
        <v>1.5046296296296335E-4</v>
      </c>
      <c r="L56" s="64" t="str">
        <f t="shared" si="10"/>
        <v/>
      </c>
    </row>
    <row r="57" spans="2:12" ht="13.5" customHeight="1">
      <c r="B57" s="75" t="s">
        <v>115</v>
      </c>
      <c r="C57" s="74">
        <v>3.1828703703703706E-2</v>
      </c>
      <c r="D57" s="73">
        <f t="shared" si="7"/>
        <v>1.0069444444444492E-3</v>
      </c>
      <c r="E57" s="68">
        <f t="shared" si="9"/>
        <v>1.0069444444444492E-3</v>
      </c>
      <c r="F57" s="72" t="s">
        <v>118</v>
      </c>
      <c r="G57" s="66" t="str">
        <f t="shared" si="10"/>
        <v/>
      </c>
      <c r="H57" s="65" t="str">
        <f t="shared" si="10"/>
        <v/>
      </c>
      <c r="I57" s="65">
        <f t="shared" si="10"/>
        <v>1.0069444444444492E-3</v>
      </c>
      <c r="J57" s="65" t="str">
        <f t="shared" si="10"/>
        <v/>
      </c>
      <c r="K57" s="65" t="str">
        <f t="shared" si="10"/>
        <v/>
      </c>
      <c r="L57" s="64" t="str">
        <f t="shared" si="10"/>
        <v/>
      </c>
    </row>
    <row r="58" spans="2:12" ht="13.5" customHeight="1">
      <c r="B58" s="75" t="s">
        <v>122</v>
      </c>
      <c r="C58" s="74">
        <v>3.2418981481481479E-2</v>
      </c>
      <c r="D58" s="73">
        <f t="shared" si="7"/>
        <v>5.9027777777777291E-4</v>
      </c>
      <c r="E58" s="68">
        <f t="shared" si="9"/>
        <v>5.9027777777777291E-4</v>
      </c>
      <c r="F58" s="72" t="s">
        <v>121</v>
      </c>
      <c r="G58" s="66" t="str">
        <f t="shared" si="10"/>
        <v/>
      </c>
      <c r="H58" s="65">
        <f t="shared" si="10"/>
        <v>5.9027777777777291E-4</v>
      </c>
      <c r="I58" s="65" t="str">
        <f t="shared" si="10"/>
        <v/>
      </c>
      <c r="J58" s="65" t="str">
        <f t="shared" si="10"/>
        <v/>
      </c>
      <c r="K58" s="65" t="str">
        <f t="shared" si="10"/>
        <v/>
      </c>
      <c r="L58" s="64" t="str">
        <f t="shared" si="10"/>
        <v/>
      </c>
    </row>
    <row r="59" spans="2:12" ht="13.5" customHeight="1">
      <c r="B59" s="75" t="s">
        <v>120</v>
      </c>
      <c r="C59" s="74">
        <v>3.3043981481481487E-2</v>
      </c>
      <c r="D59" s="73">
        <f t="shared" si="7"/>
        <v>6.2500000000000749E-4</v>
      </c>
      <c r="E59" s="68">
        <f t="shared" si="9"/>
        <v>6.2500000000000749E-4</v>
      </c>
      <c r="F59" s="72" t="s">
        <v>119</v>
      </c>
      <c r="G59" s="66" t="str">
        <f t="shared" si="10"/>
        <v/>
      </c>
      <c r="H59" s="65" t="str">
        <f t="shared" si="10"/>
        <v/>
      </c>
      <c r="I59" s="65" t="str">
        <f t="shared" si="10"/>
        <v/>
      </c>
      <c r="J59" s="65" t="str">
        <f t="shared" si="10"/>
        <v/>
      </c>
      <c r="K59" s="65">
        <f t="shared" si="10"/>
        <v>6.2500000000000749E-4</v>
      </c>
      <c r="L59" s="64" t="str">
        <f t="shared" si="10"/>
        <v/>
      </c>
    </row>
    <row r="60" spans="2:12" ht="13.5" customHeight="1">
      <c r="B60" s="75" t="s">
        <v>120</v>
      </c>
      <c r="C60" s="74">
        <v>3.3101851851851848E-2</v>
      </c>
      <c r="D60" s="73">
        <f t="shared" si="7"/>
        <v>5.7870370370360913E-5</v>
      </c>
      <c r="E60" s="68">
        <f t="shared" si="9"/>
        <v>5.7870370370360913E-5</v>
      </c>
      <c r="F60" s="72" t="s">
        <v>124</v>
      </c>
      <c r="G60" s="66" t="str">
        <f t="shared" si="10"/>
        <v/>
      </c>
      <c r="H60" s="65" t="str">
        <f t="shared" si="10"/>
        <v/>
      </c>
      <c r="I60" s="65" t="str">
        <f t="shared" si="10"/>
        <v/>
      </c>
      <c r="J60" s="65" t="str">
        <f t="shared" si="10"/>
        <v/>
      </c>
      <c r="K60" s="65">
        <f t="shared" si="10"/>
        <v>5.7870370370360913E-5</v>
      </c>
      <c r="L60" s="64" t="str">
        <f t="shared" si="10"/>
        <v/>
      </c>
    </row>
    <row r="61" spans="2:12" ht="13.5" customHeight="1">
      <c r="B61" s="75" t="s">
        <v>115</v>
      </c>
      <c r="C61" s="74">
        <v>3.4618055555555555E-2</v>
      </c>
      <c r="D61" s="73">
        <f t="shared" si="7"/>
        <v>1.5162037037037071E-3</v>
      </c>
      <c r="E61" s="68">
        <f t="shared" si="9"/>
        <v>1.5162037037037071E-3</v>
      </c>
      <c r="F61" s="72" t="s">
        <v>118</v>
      </c>
      <c r="G61" s="66" t="str">
        <f t="shared" si="10"/>
        <v/>
      </c>
      <c r="H61" s="65" t="str">
        <f t="shared" si="10"/>
        <v/>
      </c>
      <c r="I61" s="65">
        <f t="shared" si="10"/>
        <v>1.5162037037037071E-3</v>
      </c>
      <c r="J61" s="65" t="str">
        <f t="shared" si="10"/>
        <v/>
      </c>
      <c r="K61" s="65" t="str">
        <f t="shared" si="10"/>
        <v/>
      </c>
      <c r="L61" s="64" t="str">
        <f t="shared" si="10"/>
        <v/>
      </c>
    </row>
    <row r="62" spans="2:12" ht="13.5" customHeight="1">
      <c r="B62" s="75" t="s">
        <v>126</v>
      </c>
      <c r="C62" s="74">
        <v>3.4942129629629635E-2</v>
      </c>
      <c r="D62" s="73">
        <f t="shared" si="7"/>
        <v>3.2407407407408079E-4</v>
      </c>
      <c r="E62" s="68">
        <f t="shared" si="9"/>
        <v>3.2407407407408079E-4</v>
      </c>
      <c r="F62" s="72" t="s">
        <v>125</v>
      </c>
      <c r="G62" s="66" t="str">
        <f t="shared" si="10"/>
        <v/>
      </c>
      <c r="H62" s="65" t="str">
        <f t="shared" si="10"/>
        <v/>
      </c>
      <c r="I62" s="65" t="str">
        <f t="shared" si="10"/>
        <v/>
      </c>
      <c r="J62" s="65">
        <f t="shared" si="10"/>
        <v>3.2407407407408079E-4</v>
      </c>
      <c r="K62" s="65" t="str">
        <f t="shared" si="10"/>
        <v/>
      </c>
      <c r="L62" s="64" t="str">
        <f t="shared" si="10"/>
        <v/>
      </c>
    </row>
    <row r="63" spans="2:12" ht="13.5" customHeight="1">
      <c r="B63" s="75" t="s">
        <v>115</v>
      </c>
      <c r="C63" s="74">
        <v>3.5208333333333335E-2</v>
      </c>
      <c r="D63" s="73">
        <f t="shared" si="7"/>
        <v>2.6620370370369906E-4</v>
      </c>
      <c r="E63" s="76">
        <f t="shared" si="9"/>
        <v>2.6620370370369906E-4</v>
      </c>
      <c r="F63" s="72" t="s">
        <v>118</v>
      </c>
      <c r="G63" s="66" t="str">
        <f t="shared" si="10"/>
        <v/>
      </c>
      <c r="H63" s="65" t="str">
        <f t="shared" si="10"/>
        <v/>
      </c>
      <c r="I63" s="65">
        <f t="shared" si="10"/>
        <v>2.6620370370369906E-4</v>
      </c>
      <c r="J63" s="65" t="str">
        <f t="shared" si="10"/>
        <v/>
      </c>
      <c r="K63" s="65" t="str">
        <f t="shared" si="10"/>
        <v/>
      </c>
      <c r="L63" s="64" t="str">
        <f t="shared" si="10"/>
        <v/>
      </c>
    </row>
    <row r="64" spans="2:12" ht="13.5" customHeight="1">
      <c r="B64" s="75" t="s">
        <v>122</v>
      </c>
      <c r="C64" s="74">
        <v>3.5266203703703702E-2</v>
      </c>
      <c r="D64" s="73">
        <f t="shared" si="7"/>
        <v>5.7870370370367852E-5</v>
      </c>
      <c r="E64" s="68">
        <f t="shared" si="9"/>
        <v>5.7870370370367852E-5</v>
      </c>
      <c r="F64" s="72" t="s">
        <v>121</v>
      </c>
      <c r="G64" s="66" t="str">
        <f t="shared" si="10"/>
        <v/>
      </c>
      <c r="H64" s="65">
        <f t="shared" si="10"/>
        <v>5.7870370370367852E-5</v>
      </c>
      <c r="I64" s="65" t="str">
        <f t="shared" si="10"/>
        <v/>
      </c>
      <c r="J64" s="65" t="str">
        <f t="shared" si="10"/>
        <v/>
      </c>
      <c r="K64" s="65" t="str">
        <f t="shared" si="10"/>
        <v/>
      </c>
      <c r="L64" s="64" t="str">
        <f t="shared" si="10"/>
        <v/>
      </c>
    </row>
    <row r="65" spans="2:12" ht="13.5" customHeight="1">
      <c r="B65" s="75" t="s">
        <v>115</v>
      </c>
      <c r="C65" s="74">
        <v>3.6284722222222225E-2</v>
      </c>
      <c r="D65" s="73">
        <f t="shared" si="7"/>
        <v>1.0185185185185228E-3</v>
      </c>
      <c r="E65" s="68">
        <f t="shared" si="9"/>
        <v>1.0185185185185228E-3</v>
      </c>
      <c r="F65" s="72" t="s">
        <v>118</v>
      </c>
      <c r="G65" s="66" t="str">
        <f t="shared" si="10"/>
        <v/>
      </c>
      <c r="H65" s="65" t="str">
        <f t="shared" si="10"/>
        <v/>
      </c>
      <c r="I65" s="65">
        <f t="shared" si="10"/>
        <v>1.0185185185185228E-3</v>
      </c>
      <c r="J65" s="65" t="str">
        <f t="shared" si="10"/>
        <v/>
      </c>
      <c r="K65" s="65" t="str">
        <f t="shared" si="10"/>
        <v/>
      </c>
      <c r="L65" s="64" t="str">
        <f t="shared" si="10"/>
        <v/>
      </c>
    </row>
    <row r="66" spans="2:12" ht="13.5" customHeight="1">
      <c r="B66" s="75" t="s">
        <v>122</v>
      </c>
      <c r="C66" s="74">
        <v>3.6631944444444446E-2</v>
      </c>
      <c r="D66" s="73">
        <f t="shared" si="7"/>
        <v>3.4722222222222099E-4</v>
      </c>
      <c r="E66" s="68">
        <f t="shared" si="9"/>
        <v>3.4722222222222099E-4</v>
      </c>
      <c r="F66" s="72" t="s">
        <v>121</v>
      </c>
      <c r="G66" s="66" t="str">
        <f t="shared" ref="G66:L74" si="11">IF($B66=G$4,$D66,"")</f>
        <v/>
      </c>
      <c r="H66" s="65">
        <f t="shared" si="11"/>
        <v>3.4722222222222099E-4</v>
      </c>
      <c r="I66" s="65" t="str">
        <f t="shared" si="11"/>
        <v/>
      </c>
      <c r="J66" s="65" t="str">
        <f t="shared" si="11"/>
        <v/>
      </c>
      <c r="K66" s="65" t="str">
        <f t="shared" si="11"/>
        <v/>
      </c>
      <c r="L66" s="64" t="str">
        <f t="shared" si="11"/>
        <v/>
      </c>
    </row>
    <row r="67" spans="2:12" ht="13.5" customHeight="1">
      <c r="B67" s="75" t="s">
        <v>120</v>
      </c>
      <c r="C67" s="74">
        <v>3.6793981481481483E-2</v>
      </c>
      <c r="D67" s="73">
        <f t="shared" si="7"/>
        <v>1.6203703703703692E-4</v>
      </c>
      <c r="E67" s="68">
        <f t="shared" si="9"/>
        <v>1.6203703703703692E-4</v>
      </c>
      <c r="F67" s="72" t="s">
        <v>124</v>
      </c>
      <c r="G67" s="66" t="str">
        <f t="shared" si="11"/>
        <v/>
      </c>
      <c r="H67" s="65" t="str">
        <f t="shared" si="11"/>
        <v/>
      </c>
      <c r="I67" s="65" t="str">
        <f t="shared" si="11"/>
        <v/>
      </c>
      <c r="J67" s="65" t="str">
        <f t="shared" si="11"/>
        <v/>
      </c>
      <c r="K67" s="65">
        <f t="shared" si="11"/>
        <v>1.6203703703703692E-4</v>
      </c>
      <c r="L67" s="64" t="str">
        <f t="shared" si="11"/>
        <v/>
      </c>
    </row>
    <row r="68" spans="2:12" ht="13.5" customHeight="1">
      <c r="B68" s="75" t="s">
        <v>122</v>
      </c>
      <c r="C68" s="74">
        <v>3.7002314814814814E-2</v>
      </c>
      <c r="D68" s="73">
        <f t="shared" si="7"/>
        <v>2.0833333333333121E-4</v>
      </c>
      <c r="E68" s="68">
        <f t="shared" si="9"/>
        <v>2.0833333333333121E-4</v>
      </c>
      <c r="F68" s="72" t="s">
        <v>123</v>
      </c>
      <c r="G68" s="66" t="str">
        <f t="shared" si="11"/>
        <v/>
      </c>
      <c r="H68" s="65">
        <f t="shared" si="11"/>
        <v>2.0833333333333121E-4</v>
      </c>
      <c r="I68" s="65" t="str">
        <f t="shared" si="11"/>
        <v/>
      </c>
      <c r="J68" s="65" t="str">
        <f t="shared" si="11"/>
        <v/>
      </c>
      <c r="K68" s="65" t="str">
        <f t="shared" si="11"/>
        <v/>
      </c>
      <c r="L68" s="64" t="str">
        <f t="shared" si="11"/>
        <v/>
      </c>
    </row>
    <row r="69" spans="2:12" ht="13.5" customHeight="1">
      <c r="B69" s="75" t="s">
        <v>122</v>
      </c>
      <c r="C69" s="74">
        <v>3.7083333333333336E-2</v>
      </c>
      <c r="D69" s="73">
        <f t="shared" si="7"/>
        <v>8.1018518518521931E-5</v>
      </c>
      <c r="E69" s="68">
        <f t="shared" si="9"/>
        <v>8.1018518518521931E-5</v>
      </c>
      <c r="F69" s="72" t="s">
        <v>121</v>
      </c>
      <c r="G69" s="66" t="str">
        <f t="shared" si="11"/>
        <v/>
      </c>
      <c r="H69" s="65">
        <f t="shared" si="11"/>
        <v>8.1018518518521931E-5</v>
      </c>
      <c r="I69" s="65" t="str">
        <f t="shared" si="11"/>
        <v/>
      </c>
      <c r="J69" s="65" t="str">
        <f t="shared" si="11"/>
        <v/>
      </c>
      <c r="K69" s="65" t="str">
        <f t="shared" si="11"/>
        <v/>
      </c>
      <c r="L69" s="64" t="str">
        <f t="shared" si="11"/>
        <v/>
      </c>
    </row>
    <row r="70" spans="2:12" ht="13.5" customHeight="1">
      <c r="B70" s="75" t="s">
        <v>120</v>
      </c>
      <c r="C70" s="74">
        <v>3.7118055555555557E-2</v>
      </c>
      <c r="D70" s="73">
        <f t="shared" si="7"/>
        <v>3.4722222222220711E-5</v>
      </c>
      <c r="E70" s="68">
        <f t="shared" si="9"/>
        <v>3.4722222222220711E-5</v>
      </c>
      <c r="F70" s="72" t="s">
        <v>119</v>
      </c>
      <c r="G70" s="66" t="str">
        <f t="shared" si="11"/>
        <v/>
      </c>
      <c r="H70" s="65" t="str">
        <f t="shared" si="11"/>
        <v/>
      </c>
      <c r="I70" s="65" t="str">
        <f t="shared" si="11"/>
        <v/>
      </c>
      <c r="J70" s="65" t="str">
        <f t="shared" si="11"/>
        <v/>
      </c>
      <c r="K70" s="65">
        <f t="shared" si="11"/>
        <v>3.4722222222220711E-5</v>
      </c>
      <c r="L70" s="64" t="str">
        <f t="shared" si="11"/>
        <v/>
      </c>
    </row>
    <row r="71" spans="2:12" ht="13.5" customHeight="1">
      <c r="B71" s="75" t="s">
        <v>115</v>
      </c>
      <c r="C71" s="74">
        <v>3.8402777777777779E-2</v>
      </c>
      <c r="D71" s="73">
        <f t="shared" ref="D71:D74" si="12">(C71-C70)</f>
        <v>1.2847222222222218E-3</v>
      </c>
      <c r="E71" s="68">
        <f t="shared" si="9"/>
        <v>1.2847222222222218E-3</v>
      </c>
      <c r="F71" s="72" t="s">
        <v>118</v>
      </c>
      <c r="G71" s="66" t="str">
        <f t="shared" si="11"/>
        <v/>
      </c>
      <c r="H71" s="65" t="str">
        <f t="shared" si="11"/>
        <v/>
      </c>
      <c r="I71" s="65">
        <f t="shared" si="11"/>
        <v>1.2847222222222218E-3</v>
      </c>
      <c r="J71" s="65" t="str">
        <f t="shared" si="11"/>
        <v/>
      </c>
      <c r="K71" s="65" t="str">
        <f t="shared" si="11"/>
        <v/>
      </c>
      <c r="L71" s="64" t="str">
        <f t="shared" si="11"/>
        <v/>
      </c>
    </row>
    <row r="72" spans="2:12" ht="13.5" customHeight="1">
      <c r="B72" s="75" t="s">
        <v>115</v>
      </c>
      <c r="C72" s="74">
        <v>4.010416666666667E-2</v>
      </c>
      <c r="D72" s="73">
        <f t="shared" si="12"/>
        <v>1.7013888888888912E-3</v>
      </c>
      <c r="E72" s="68">
        <f t="shared" si="9"/>
        <v>1.7013888888888912E-3</v>
      </c>
      <c r="F72" s="72" t="s">
        <v>117</v>
      </c>
      <c r="G72" s="66" t="str">
        <f t="shared" si="11"/>
        <v/>
      </c>
      <c r="H72" s="65" t="str">
        <f t="shared" si="11"/>
        <v/>
      </c>
      <c r="I72" s="65">
        <f t="shared" si="11"/>
        <v>1.7013888888888912E-3</v>
      </c>
      <c r="J72" s="65" t="str">
        <f t="shared" si="11"/>
        <v/>
      </c>
      <c r="K72" s="65" t="str">
        <f t="shared" si="11"/>
        <v/>
      </c>
      <c r="L72" s="64" t="str">
        <f t="shared" si="11"/>
        <v/>
      </c>
    </row>
    <row r="73" spans="2:12" ht="13.5" customHeight="1">
      <c r="B73" s="75" t="s">
        <v>115</v>
      </c>
      <c r="C73" s="74">
        <v>4.3171296296296298E-2</v>
      </c>
      <c r="D73" s="73">
        <f t="shared" si="12"/>
        <v>3.067129629629628E-3</v>
      </c>
      <c r="E73" s="68"/>
      <c r="F73" s="72" t="s">
        <v>116</v>
      </c>
      <c r="G73" s="66" t="str">
        <f t="shared" si="11"/>
        <v/>
      </c>
      <c r="H73" s="65" t="str">
        <f t="shared" si="11"/>
        <v/>
      </c>
      <c r="I73" s="65">
        <f t="shared" si="11"/>
        <v>3.067129629629628E-3</v>
      </c>
      <c r="J73" s="65" t="str">
        <f t="shared" si="11"/>
        <v/>
      </c>
      <c r="K73" s="65" t="str">
        <f t="shared" si="11"/>
        <v/>
      </c>
      <c r="L73" s="64" t="str">
        <f t="shared" si="11"/>
        <v/>
      </c>
    </row>
    <row r="74" spans="2:12" ht="13.5" customHeight="1">
      <c r="B74" s="75" t="s">
        <v>115</v>
      </c>
      <c r="C74" s="74">
        <v>4.3391203703703703E-2</v>
      </c>
      <c r="D74" s="73">
        <f t="shared" si="12"/>
        <v>2.1990740740740478E-4</v>
      </c>
      <c r="E74" s="68"/>
      <c r="F74" s="72" t="s">
        <v>114</v>
      </c>
      <c r="G74" s="66" t="str">
        <f t="shared" si="11"/>
        <v/>
      </c>
      <c r="H74" s="65" t="str">
        <f t="shared" si="11"/>
        <v/>
      </c>
      <c r="I74" s="65">
        <f t="shared" si="11"/>
        <v>2.1990740740740478E-4</v>
      </c>
      <c r="J74" s="65" t="str">
        <f t="shared" si="11"/>
        <v/>
      </c>
      <c r="K74" s="65" t="str">
        <f t="shared" si="11"/>
        <v/>
      </c>
      <c r="L74" s="64" t="str">
        <f t="shared" si="11"/>
        <v/>
      </c>
    </row>
    <row r="75" spans="2:12" ht="13.5" customHeight="1">
      <c r="B75" s="75"/>
      <c r="C75" s="74"/>
      <c r="D75" s="73"/>
      <c r="E75" s="68"/>
      <c r="F75" s="72"/>
      <c r="G75" s="66"/>
      <c r="H75" s="65"/>
      <c r="I75" s="65"/>
      <c r="J75" s="65"/>
      <c r="K75" s="65"/>
      <c r="L75" s="64"/>
    </row>
    <row r="76" spans="2:12" ht="13.5" customHeight="1" thickBot="1">
      <c r="B76" s="71"/>
      <c r="C76" s="70"/>
      <c r="D76" s="69"/>
      <c r="E76" s="68"/>
      <c r="F76" s="67"/>
      <c r="G76" s="66" t="str">
        <f t="shared" ref="G76:L76" si="13">IF($B76=G$4,$D76,"")</f>
        <v/>
      </c>
      <c r="H76" s="65" t="str">
        <f t="shared" si="13"/>
        <v/>
      </c>
      <c r="I76" s="65" t="str">
        <f t="shared" si="13"/>
        <v/>
      </c>
      <c r="J76" s="65" t="str">
        <f t="shared" si="13"/>
        <v/>
      </c>
      <c r="K76" s="65" t="str">
        <f t="shared" si="13"/>
        <v/>
      </c>
      <c r="L76" s="64" t="str">
        <f t="shared" si="13"/>
        <v/>
      </c>
    </row>
    <row r="77" spans="2:12" ht="12" customHeight="1" thickBot="1">
      <c r="B77" s="63"/>
      <c r="C77" s="62"/>
      <c r="D77" s="61">
        <f>SUM(D6:D76)</f>
        <v>4.3391203703703703E-2</v>
      </c>
      <c r="E77" s="60">
        <f>SUM(E6:E76)</f>
        <v>2.3726851851851853E-2</v>
      </c>
      <c r="F77" s="59" t="s">
        <v>113</v>
      </c>
      <c r="G77" s="58">
        <f t="shared" ref="G77:L77" si="14">SUM(G6:G76)</f>
        <v>8.5879629629629639E-3</v>
      </c>
      <c r="H77" s="58">
        <f t="shared" si="14"/>
        <v>1.3240740740740727E-2</v>
      </c>
      <c r="I77" s="58">
        <f t="shared" si="14"/>
        <v>1.0752314814814826E-2</v>
      </c>
      <c r="J77" s="58">
        <f t="shared" si="14"/>
        <v>6.0185185185185862E-4</v>
      </c>
      <c r="K77" s="58">
        <f t="shared" si="14"/>
        <v>8.5416666666666627E-3</v>
      </c>
      <c r="L77" s="58">
        <f t="shared" si="14"/>
        <v>1.6666666666666666E-3</v>
      </c>
    </row>
    <row r="78" spans="2:12" ht="12" customHeight="1">
      <c r="B78" s="57"/>
      <c r="C78" s="56"/>
      <c r="D78" s="56"/>
      <c r="E78" s="56"/>
      <c r="F78" s="56"/>
      <c r="G78" s="56">
        <f>LARGE($G$77:$L$77,1)</f>
        <v>1.3240740740740727E-2</v>
      </c>
      <c r="H78" s="56">
        <f>LARGE($G$77:$L$77,2)</f>
        <v>1.0752314814814826E-2</v>
      </c>
      <c r="I78" s="56">
        <f>LARGE($G$77:$L$77,3)</f>
        <v>8.5879629629629639E-3</v>
      </c>
      <c r="J78" s="56">
        <f>LARGE($G$77:$L$77,4)</f>
        <v>8.5416666666666627E-3</v>
      </c>
      <c r="K78" s="56">
        <f>LARGE($G$77:$L$77,5)</f>
        <v>1.6666666666666666E-3</v>
      </c>
      <c r="L78" s="56">
        <f>LARGE($G$77:$L$77,6)</f>
        <v>6.0185185185185862E-4</v>
      </c>
    </row>
    <row r="79" spans="2:12" ht="12" customHeight="1">
      <c r="B79" s="57"/>
      <c r="C79" s="56"/>
      <c r="D79" s="56"/>
      <c r="E79" s="56"/>
      <c r="F79" s="56"/>
      <c r="G79" s="55" t="str">
        <f>IF(G78=G77,G5,IF(G78=H77,H5,IF(G78=I77,I5,IF(G78=J77,J5,IF(G78=K77,K5,IF(G78=L77,L5))))))</f>
        <v>Regulagem</v>
      </c>
      <c r="H79" s="55" t="str">
        <f>IF(H78=G77,G5,IF(H78=H77,H5,IF(H78=I77,I5,IF(H78=J77,J5,IF(H78=K77,K5)))))</f>
        <v>Qualidade</v>
      </c>
      <c r="I79" s="55" t="str">
        <f>IF(I78=G77,G5,IF(I78=H77,H5,IF(I78=I77,I5,IF(I78=J77,J5,IF(I78=K77,K5)))))</f>
        <v>Troca</v>
      </c>
      <c r="J79" s="55" t="str">
        <f>IF(J78=H77,H5,IF(J78=I77,I5,IF(J78=J77,J5,IF(J78=K77,K5,IF(J78=L77,L5)))))</f>
        <v>Outros</v>
      </c>
      <c r="K79" s="55" t="str">
        <f>IF(K78=I77,I5,IF(K78=J77,J5,IF(K78=K77,K5,IF(K78=L77,L5,IF(K78=M77,M5)))))</f>
        <v>Anomalia</v>
      </c>
      <c r="L79" s="55" t="str">
        <f>IF(L78=J77,J5,IF(L78=K77,K5,IF(L78=L77,L5,IF(L78=M77,M5,IF(L78=N77,N5)))))</f>
        <v>Procura</v>
      </c>
    </row>
    <row r="80" spans="2:12" ht="12" customHeight="1" thickBot="1">
      <c r="B80" s="54"/>
      <c r="C80" s="54"/>
      <c r="D80" s="53"/>
      <c r="E80" s="53"/>
      <c r="G80" s="51">
        <f>G78/D77</f>
        <v>0.3051480394771936</v>
      </c>
      <c r="H80" s="51">
        <f>H78/D77</f>
        <v>0.24779941317684742</v>
      </c>
      <c r="I80" s="51">
        <f>I78/D77</f>
        <v>0.19791944518538279</v>
      </c>
      <c r="J80" s="52">
        <f>J78/D77</f>
        <v>0.19685249399839949</v>
      </c>
      <c r="K80" s="51">
        <f>K78/D77</f>
        <v>3.8410242731395039E-2</v>
      </c>
      <c r="L80" s="51">
        <f>L78/D77</f>
        <v>1.3870365430781698E-2</v>
      </c>
    </row>
    <row r="81" spans="2:12" ht="13.5" thickBot="1">
      <c r="B81" s="50"/>
      <c r="C81" s="49"/>
      <c r="D81" s="48" t="s">
        <v>112</v>
      </c>
      <c r="E81" s="48" t="s">
        <v>111</v>
      </c>
      <c r="G81" s="47">
        <f t="shared" ref="G81:L81" si="15">G78</f>
        <v>1.3240740740740727E-2</v>
      </c>
      <c r="H81" s="47">
        <f t="shared" si="15"/>
        <v>1.0752314814814826E-2</v>
      </c>
      <c r="I81" s="47">
        <f t="shared" si="15"/>
        <v>8.5879629629629639E-3</v>
      </c>
      <c r="J81" s="47">
        <f t="shared" si="15"/>
        <v>8.5416666666666627E-3</v>
      </c>
      <c r="K81" s="47">
        <f t="shared" si="15"/>
        <v>1.6666666666666666E-3</v>
      </c>
      <c r="L81" s="47">
        <f t="shared" si="15"/>
        <v>6.0185185185185862E-4</v>
      </c>
    </row>
    <row r="82" spans="2:12" ht="13.5" thickBot="1">
      <c r="B82" s="146" t="s">
        <v>110</v>
      </c>
      <c r="C82" s="147"/>
      <c r="D82" s="46">
        <f>D77</f>
        <v>4.3391203703703703E-2</v>
      </c>
      <c r="E82" s="45">
        <v>1</v>
      </c>
    </row>
    <row r="83" spans="2:12" ht="13.5" thickBot="1">
      <c r="B83" s="148" t="s">
        <v>109</v>
      </c>
      <c r="C83" s="149"/>
      <c r="D83" s="44">
        <f>E77</f>
        <v>2.3726851851851853E-2</v>
      </c>
      <c r="E83" s="43">
        <f>(D83*E82/D82)</f>
        <v>0.54681248332888777</v>
      </c>
    </row>
    <row r="84" spans="2:12" ht="13.5" thickBot="1">
      <c r="B84" s="150" t="s">
        <v>108</v>
      </c>
      <c r="C84" s="150"/>
      <c r="D84" s="42">
        <f>(D82-D83)</f>
        <v>1.966435185185185E-2</v>
      </c>
      <c r="E84" s="41">
        <f>(D84*E82/D82)</f>
        <v>0.45318751667111223</v>
      </c>
    </row>
    <row r="85" spans="2:12" ht="4.5" customHeight="1">
      <c r="B85" s="40"/>
      <c r="C85" s="39"/>
      <c r="D85" s="38"/>
      <c r="E85" s="37"/>
    </row>
    <row r="86" spans="2:12">
      <c r="B86" s="151" t="s">
        <v>107</v>
      </c>
      <c r="C86" s="152"/>
      <c r="D86" s="152"/>
      <c r="E86" s="153"/>
    </row>
    <row r="87" spans="2:12">
      <c r="B87" s="143" t="s">
        <v>106</v>
      </c>
      <c r="C87" s="124"/>
      <c r="D87" s="124"/>
      <c r="E87" s="144"/>
    </row>
    <row r="88" spans="2:12">
      <c r="B88" s="143" t="s">
        <v>105</v>
      </c>
      <c r="C88" s="124"/>
      <c r="D88" s="124"/>
      <c r="E88" s="144"/>
    </row>
    <row r="89" spans="2:12">
      <c r="B89" s="143" t="s">
        <v>104</v>
      </c>
      <c r="C89" s="124"/>
      <c r="D89" s="124"/>
      <c r="E89" s="144"/>
    </row>
    <row r="90" spans="2:12">
      <c r="B90" s="143" t="s">
        <v>103</v>
      </c>
      <c r="C90" s="124"/>
      <c r="D90" s="124"/>
      <c r="E90" s="144"/>
    </row>
    <row r="91" spans="2:12">
      <c r="B91" s="143" t="s">
        <v>102</v>
      </c>
      <c r="C91" s="124"/>
      <c r="D91" s="124"/>
      <c r="E91" s="144"/>
    </row>
    <row r="92" spans="2:12">
      <c r="B92" s="143" t="s">
        <v>101</v>
      </c>
      <c r="C92" s="124"/>
      <c r="D92" s="124"/>
      <c r="E92" s="144"/>
    </row>
    <row r="93" spans="2:12">
      <c r="B93" s="143" t="s">
        <v>23</v>
      </c>
      <c r="C93" s="124"/>
      <c r="D93" s="124"/>
      <c r="E93" s="144"/>
      <c r="F93" s="36"/>
      <c r="G93" s="36"/>
      <c r="H93" s="35"/>
    </row>
    <row r="94" spans="2:12">
      <c r="B94" s="143" t="s">
        <v>1</v>
      </c>
      <c r="C94" s="124"/>
      <c r="D94" s="124"/>
      <c r="E94" s="144"/>
      <c r="F94" s="33"/>
      <c r="G94" s="34"/>
      <c r="H94" s="34"/>
      <c r="I94" s="34"/>
      <c r="J94" s="34"/>
      <c r="K94" s="34"/>
    </row>
    <row r="95" spans="2:12">
      <c r="B95" s="143" t="s">
        <v>100</v>
      </c>
      <c r="C95" s="124"/>
      <c r="D95" s="124"/>
      <c r="E95" s="144"/>
      <c r="F95" s="33"/>
      <c r="G95" s="34"/>
      <c r="H95" s="34"/>
      <c r="I95" s="34"/>
      <c r="J95" s="34"/>
      <c r="K95" s="34"/>
    </row>
    <row r="96" spans="2:12">
      <c r="B96" s="143" t="s">
        <v>99</v>
      </c>
      <c r="C96" s="124"/>
      <c r="D96" s="124"/>
      <c r="E96" s="144"/>
      <c r="F96" s="33"/>
      <c r="G96" s="34"/>
      <c r="H96" s="34"/>
      <c r="I96" s="34"/>
      <c r="J96" s="34"/>
      <c r="K96" s="34"/>
    </row>
    <row r="97" spans="2:11">
      <c r="B97" s="143" t="s">
        <v>98</v>
      </c>
      <c r="C97" s="124"/>
      <c r="D97" s="124"/>
      <c r="E97" s="144"/>
      <c r="F97" s="33"/>
      <c r="G97" s="34"/>
      <c r="H97" s="34"/>
      <c r="I97" s="34"/>
      <c r="J97" s="34"/>
      <c r="K97" s="34"/>
    </row>
    <row r="98" spans="2:11">
      <c r="B98" s="143"/>
      <c r="C98" s="124"/>
      <c r="D98" s="124"/>
      <c r="E98" s="144"/>
      <c r="F98" s="34"/>
      <c r="G98" s="34"/>
      <c r="H98" s="34"/>
      <c r="I98" s="34"/>
      <c r="J98" s="34"/>
      <c r="K98" s="33"/>
    </row>
    <row r="99" spans="2:11">
      <c r="B99" s="143"/>
      <c r="C99" s="124"/>
      <c r="D99" s="124"/>
      <c r="E99" s="144"/>
    </row>
    <row r="100" spans="2:11" ht="13.5" thickBot="1">
      <c r="B100" s="154"/>
      <c r="C100" s="155"/>
      <c r="D100" s="155"/>
      <c r="E100" s="156"/>
    </row>
    <row r="103" spans="2:11">
      <c r="D103" s="2" t="s">
        <v>97</v>
      </c>
    </row>
    <row r="104" spans="2:11">
      <c r="D104" s="2" t="s">
        <v>96</v>
      </c>
    </row>
    <row r="105" spans="2:11">
      <c r="D105" s="2" t="s">
        <v>95</v>
      </c>
    </row>
    <row r="106" spans="2:11">
      <c r="D106" s="2" t="s">
        <v>94</v>
      </c>
    </row>
    <row r="107" spans="2:11">
      <c r="D107" s="2" t="s">
        <v>93</v>
      </c>
    </row>
  </sheetData>
  <autoFilter ref="B5:L74" xr:uid="{2955CAF4-95BF-4FC9-BA96-067E454AFB22}"/>
  <mergeCells count="25">
    <mergeCell ref="B100:E100"/>
    <mergeCell ref="B94:E94"/>
    <mergeCell ref="B95:E95"/>
    <mergeCell ref="B96:E96"/>
    <mergeCell ref="B97:E97"/>
    <mergeCell ref="B98:E98"/>
    <mergeCell ref="B99:E99"/>
    <mergeCell ref="B93:E93"/>
    <mergeCell ref="M4:N4"/>
    <mergeCell ref="B82:C82"/>
    <mergeCell ref="B83:C83"/>
    <mergeCell ref="B84:C84"/>
    <mergeCell ref="B86:E86"/>
    <mergeCell ref="B87:E87"/>
    <mergeCell ref="B88:E88"/>
    <mergeCell ref="B89:E89"/>
    <mergeCell ref="B90:E90"/>
    <mergeCell ref="B91:E91"/>
    <mergeCell ref="B92:E92"/>
    <mergeCell ref="B1:K2"/>
    <mergeCell ref="B3:B4"/>
    <mergeCell ref="C3:C4"/>
    <mergeCell ref="D3:D4"/>
    <mergeCell ref="E3:E4"/>
    <mergeCell ref="G3:L3"/>
  </mergeCells>
  <conditionalFormatting sqref="H77:K77 L75:L77 G75:K76 G6:L74">
    <cfRule type="cellIs" dxfId="1" priority="1" stopIfTrue="1" operator="equal">
      <formula>0</formula>
    </cfRule>
  </conditionalFormatting>
  <conditionalFormatting sqref="E6:E76">
    <cfRule type="notContainsBlanks" dxfId="0" priority="2" stopIfTrue="1">
      <formula>LEN(TRIM(E6))&gt;0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81" orientation="landscape" horizontalDpi="4294967293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Usinagem Mês</vt:lpstr>
      <vt:lpstr>CNC20_21</vt:lpstr>
      <vt:lpstr>CNC20_21!Area_de_impressao</vt:lpstr>
      <vt:lpstr>'Usinagem Mês'!Area_de_impressao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guilherme.giarrante</dc:creator>
  <cp:lastModifiedBy>Cristiano Nodari</cp:lastModifiedBy>
  <cp:revision>8</cp:revision>
  <cp:lastPrinted>2020-01-13T10:57:01Z</cp:lastPrinted>
  <dcterms:created xsi:type="dcterms:W3CDTF">2013-10-14T11:36:00Z</dcterms:created>
  <dcterms:modified xsi:type="dcterms:W3CDTF">2022-08-30T11:55:24Z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KSOProductBuildVer">
    <vt:lpwstr>1046-10.2.0.5965</vt:lpwstr>
  </property>
</Properties>
</file>