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yantu-my.sharepoint.com/personal/fmukendi_bryant_edu/Documents/"/>
    </mc:Choice>
  </mc:AlternateContent>
  <xr:revisionPtr revIDLastSave="2330" documentId="8_{E28E330B-C5CC-4112-84FB-EFAAF5A876AD}" xr6:coauthVersionLast="47" xr6:coauthVersionMax="47" xr10:uidLastSave="{310C2419-31A2-48F9-833C-91677084D08C}"/>
  <bookViews>
    <workbookView xWindow="0" yWindow="0" windowWidth="9600" windowHeight="10200" firstSheet="6" activeTab="7" xr2:uid="{75FCE84A-7F99-4E4F-8C2F-102CDC74E35A}"/>
  </bookViews>
  <sheets>
    <sheet name="Solution" sheetId="10" r:id="rId1"/>
    <sheet name="Part of All Constraints" sheetId="8" r:id="rId2"/>
    <sheet name="Eco F" sheetId="7" r:id="rId3"/>
    <sheet name="Congestion Level" sheetId="6" r:id="rId4"/>
    <sheet name="Distance Traveled" sheetId="3" r:id="rId5"/>
    <sheet name="Cost" sheetId="1" r:id="rId6"/>
    <sheet name="Locations" sheetId="2" r:id="rId7"/>
    <sheet name="Zip Codes" sheetId="11" r:id="rId8"/>
  </sheets>
  <definedNames>
    <definedName name="solver_adj" localSheetId="3" hidden="1">'Congestion Level'!$B$5:$B$28</definedName>
    <definedName name="solver_adj" localSheetId="5" hidden="1">Cost!$B$5:$B$28</definedName>
    <definedName name="solver_adj" localSheetId="4" hidden="1">'Distance Traveled'!$B$5:$B$28</definedName>
    <definedName name="solver_adj" localSheetId="2" hidden="1">'Eco F'!$B$5:$B$28</definedName>
    <definedName name="solver_adj" localSheetId="1" hidden="1">'Part of All Constraints'!$B$5:$B$28</definedName>
    <definedName name="solver_adj" localSheetId="0" hidden="1">Solution!$S$5:$Z$5,Solution!$S$17</definedName>
    <definedName name="solver_cvg" localSheetId="3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cvg" localSheetId="5" hidden="1">"""""""""""""""""""""""""""""""0,0001"""""""""""""""""""""""""""""""</definedName>
    <definedName name="solver_cvg" localSheetId="4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cvg" localSheetId="2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cvg" localSheetId="1" hidden="1">"""""""""""""""""""""""""""""""""""""""""""""""""""""""""""""""0,0001"""""""""""""""""""""""""""""""""""""""""""""""""""""""""""""""</definedName>
    <definedName name="solver_cvg" localSheetId="0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drv" localSheetId="3" hidden="1">1</definedName>
    <definedName name="solver_drv" localSheetId="5" hidden="1">1</definedName>
    <definedName name="solver_drv" localSheetId="4" hidden="1">1</definedName>
    <definedName name="solver_drv" localSheetId="2" hidden="1">1</definedName>
    <definedName name="solver_drv" localSheetId="1" hidden="1">1</definedName>
    <definedName name="solver_drv" localSheetId="0" hidden="1">1</definedName>
    <definedName name="solver_eng" localSheetId="3" hidden="1">2</definedName>
    <definedName name="solver_eng" localSheetId="5" hidden="1">2</definedName>
    <definedName name="solver_eng" localSheetId="4" hidden="1">2</definedName>
    <definedName name="solver_eng" localSheetId="2" hidden="1">2</definedName>
    <definedName name="solver_eng" localSheetId="1" hidden="1">2</definedName>
    <definedName name="solver_eng" localSheetId="0" hidden="1">2</definedName>
    <definedName name="solver_est" localSheetId="3" hidden="1">1</definedName>
    <definedName name="solver_est" localSheetId="5" hidden="1">1</definedName>
    <definedName name="solver_est" localSheetId="4" hidden="1">1</definedName>
    <definedName name="solver_est" localSheetId="2" hidden="1">1</definedName>
    <definedName name="solver_est" localSheetId="1" hidden="1">1</definedName>
    <definedName name="solver_est" localSheetId="0" hidden="1">1</definedName>
    <definedName name="solver_itr" localSheetId="3" hidden="1">2147483647</definedName>
    <definedName name="solver_itr" localSheetId="5" hidden="1">2147483647</definedName>
    <definedName name="solver_itr" localSheetId="4" hidden="1">2147483647</definedName>
    <definedName name="solver_itr" localSheetId="2" hidden="1">2147483647</definedName>
    <definedName name="solver_itr" localSheetId="1" hidden="1">2147483647</definedName>
    <definedName name="solver_itr" localSheetId="0" hidden="1">2147483647</definedName>
    <definedName name="solver_lhs1" localSheetId="3" hidden="1">'Congestion Level'!$B$5:$B$28</definedName>
    <definedName name="solver_lhs1" localSheetId="5" hidden="1">Cost!$B$5:$B$28</definedName>
    <definedName name="solver_lhs1" localSheetId="4" hidden="1">'Distance Traveled'!$B$5:$B$28</definedName>
    <definedName name="solver_lhs1" localSheetId="2" hidden="1">'Eco F'!$B$5:$B$28</definedName>
    <definedName name="solver_lhs1" localSheetId="1" hidden="1">'Part of All Constraints'!$B$5:$B$28</definedName>
    <definedName name="solver_lhs1" localSheetId="0" hidden="1">Solution!$S$5:$Z$5</definedName>
    <definedName name="solver_lhs2" localSheetId="3" hidden="1">'Congestion Level'!$T$12:$T$18</definedName>
    <definedName name="solver_lhs2" localSheetId="5" hidden="1">Cost!$P$12:$P$18</definedName>
    <definedName name="solver_lhs2" localSheetId="4" hidden="1">'Distance Traveled'!$T$12:$T$18</definedName>
    <definedName name="solver_lhs2" localSheetId="2" hidden="1">'Eco F'!$T$12:$T$18</definedName>
    <definedName name="solver_lhs2" localSheetId="1" hidden="1">'Part of All Constraints'!$G$44:$G$50</definedName>
    <definedName name="solver_lhs2" localSheetId="0" hidden="1">Solution!$X$10:$X$13</definedName>
    <definedName name="solver_lhs3" localSheetId="0" hidden="1">Solution!$X$10:$X$13</definedName>
    <definedName name="solver_mip" localSheetId="3" hidden="1">2147483647</definedName>
    <definedName name="solver_mip" localSheetId="5" hidden="1">2147483647</definedName>
    <definedName name="solver_mip" localSheetId="4" hidden="1">2147483647</definedName>
    <definedName name="solver_mip" localSheetId="2" hidden="1">2147483647</definedName>
    <definedName name="solver_mip" localSheetId="1" hidden="1">2147483647</definedName>
    <definedName name="solver_mip" localSheetId="0" hidden="1">2147483647</definedName>
    <definedName name="solver_mni" localSheetId="3" hidden="1">30</definedName>
    <definedName name="solver_mni" localSheetId="5" hidden="1">30</definedName>
    <definedName name="solver_mni" localSheetId="4" hidden="1">30</definedName>
    <definedName name="solver_mni" localSheetId="2" hidden="1">30</definedName>
    <definedName name="solver_mni" localSheetId="1" hidden="1">30</definedName>
    <definedName name="solver_mni" localSheetId="0" hidden="1">30</definedName>
    <definedName name="solver_mrt" localSheetId="3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rt" localSheetId="5" hidden="1">"""""""""""""""""""""""""""""""0,075"""""""""""""""""""""""""""""""</definedName>
    <definedName name="solver_mrt" localSheetId="4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rt" localSheetId="2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rt" localSheetId="1" hidden="1">"""""""""""""""""""""""""""""""""""""""""""""""""""""""""""""""0,075"""""""""""""""""""""""""""""""""""""""""""""""""""""""""""""""</definedName>
    <definedName name="solver_mrt" localSheetId="0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sl" localSheetId="3" hidden="1">2</definedName>
    <definedName name="solver_msl" localSheetId="5" hidden="1">2</definedName>
    <definedName name="solver_msl" localSheetId="4" hidden="1">2</definedName>
    <definedName name="solver_msl" localSheetId="2" hidden="1">2</definedName>
    <definedName name="solver_msl" localSheetId="1" hidden="1">2</definedName>
    <definedName name="solver_msl" localSheetId="0" hidden="1">2</definedName>
    <definedName name="solver_neg" localSheetId="3" hidden="1">1</definedName>
    <definedName name="solver_neg" localSheetId="5" hidden="1">1</definedName>
    <definedName name="solver_neg" localSheetId="4" hidden="1">1</definedName>
    <definedName name="solver_neg" localSheetId="2" hidden="1">1</definedName>
    <definedName name="solver_neg" localSheetId="1" hidden="1">1</definedName>
    <definedName name="solver_neg" localSheetId="0" hidden="1">1</definedName>
    <definedName name="solver_nod" localSheetId="3" hidden="1">2147483647</definedName>
    <definedName name="solver_nod" localSheetId="5" hidden="1">2147483647</definedName>
    <definedName name="solver_nod" localSheetId="4" hidden="1">2147483647</definedName>
    <definedName name="solver_nod" localSheetId="2" hidden="1">2147483647</definedName>
    <definedName name="solver_nod" localSheetId="1" hidden="1">2147483647</definedName>
    <definedName name="solver_nod" localSheetId="0" hidden="1">2147483647</definedName>
    <definedName name="solver_num" localSheetId="3" hidden="1">2</definedName>
    <definedName name="solver_num" localSheetId="5" hidden="1">2</definedName>
    <definedName name="solver_num" localSheetId="4" hidden="1">2</definedName>
    <definedName name="solver_num" localSheetId="2" hidden="1">2</definedName>
    <definedName name="solver_num" localSheetId="1" hidden="1">2</definedName>
    <definedName name="solver_num" localSheetId="0" hidden="1">2</definedName>
    <definedName name="solver_nwt" localSheetId="3" hidden="1">1</definedName>
    <definedName name="solver_nwt" localSheetId="5" hidden="1">1</definedName>
    <definedName name="solver_nwt" localSheetId="4" hidden="1">1</definedName>
    <definedName name="solver_nwt" localSheetId="2" hidden="1">1</definedName>
    <definedName name="solver_nwt" localSheetId="1" hidden="1">1</definedName>
    <definedName name="solver_nwt" localSheetId="0" hidden="1">1</definedName>
    <definedName name="solver_opt" localSheetId="3" hidden="1">'Congestion Level'!$Q$22</definedName>
    <definedName name="solver_opt" localSheetId="5" hidden="1">Cost!$M$22</definedName>
    <definedName name="solver_opt" localSheetId="4" hidden="1">'Distance Traveled'!$Q$21</definedName>
    <definedName name="solver_opt" localSheetId="2" hidden="1">'Eco F'!$Q$22</definedName>
    <definedName name="solver_opt" localSheetId="1" hidden="1">'Part of All Constraints'!$D$54</definedName>
    <definedName name="solver_opt" localSheetId="0" hidden="1">Solution!$S$17</definedName>
    <definedName name="solver_pre" localSheetId="3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pre" localSheetId="5" hidden="1">"""""""""""""""""""""""""""""""0,000001"""""""""""""""""""""""""""""""</definedName>
    <definedName name="solver_pre" localSheetId="4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pre" localSheetId="2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pre" localSheetId="1" hidden="1">"""""""""""""""""""""""""""""""""""""""""""""""""""""""""""""""0,000001"""""""""""""""""""""""""""""""""""""""""""""""""""""""""""""""</definedName>
    <definedName name="solver_pre" localSheetId="0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rbv" localSheetId="3" hidden="1">1</definedName>
    <definedName name="solver_rbv" localSheetId="5" hidden="1">1</definedName>
    <definedName name="solver_rbv" localSheetId="4" hidden="1">1</definedName>
    <definedName name="solver_rbv" localSheetId="2" hidden="1">1</definedName>
    <definedName name="solver_rbv" localSheetId="1" hidden="1">1</definedName>
    <definedName name="solver_rbv" localSheetId="0" hidden="1">1</definedName>
    <definedName name="solver_rel1" localSheetId="3" hidden="1">3</definedName>
    <definedName name="solver_rel1" localSheetId="5" hidden="1">3</definedName>
    <definedName name="solver_rel1" localSheetId="4" hidden="1">3</definedName>
    <definedName name="solver_rel1" localSheetId="2" hidden="1">3</definedName>
    <definedName name="solver_rel1" localSheetId="1" hidden="1">3</definedName>
    <definedName name="solver_rel1" localSheetId="0" hidden="1">3</definedName>
    <definedName name="solver_rel2" localSheetId="3" hidden="1">1</definedName>
    <definedName name="solver_rel2" localSheetId="5" hidden="1">1</definedName>
    <definedName name="solver_rel2" localSheetId="4" hidden="1">1</definedName>
    <definedName name="solver_rel2" localSheetId="2" hidden="1">1</definedName>
    <definedName name="solver_rel2" localSheetId="1" hidden="1">1</definedName>
    <definedName name="solver_rel2" localSheetId="0" hidden="1">1</definedName>
    <definedName name="solver_rel3" localSheetId="0" hidden="1">1</definedName>
    <definedName name="solver_rhs1" localSheetId="3" hidden="1">0</definedName>
    <definedName name="solver_rhs1" localSheetId="5" hidden="1">0</definedName>
    <definedName name="solver_rhs1" localSheetId="4" hidden="1">0</definedName>
    <definedName name="solver_rhs1" localSheetId="2" hidden="1">0</definedName>
    <definedName name="solver_rhs1" localSheetId="1" hidden="1">0</definedName>
    <definedName name="solver_rhs1" localSheetId="0" hidden="1">0</definedName>
    <definedName name="solver_rhs2" localSheetId="3" hidden="1">'Congestion Level'!$U$12:$U$18</definedName>
    <definedName name="solver_rhs2" localSheetId="5" hidden="1">Cost!$Q$12:$Q$18</definedName>
    <definedName name="solver_rhs2" localSheetId="4" hidden="1">'Distance Traveled'!$U$12:$U$18</definedName>
    <definedName name="solver_rhs2" localSheetId="2" hidden="1">'Eco F'!$U$12:$U$18</definedName>
    <definedName name="solver_rhs2" localSheetId="1" hidden="1">'Part of All Constraints'!$H$44:$H$50</definedName>
    <definedName name="solver_rhs2" localSheetId="0" hidden="1">Solution!$S$17</definedName>
    <definedName name="solver_rhs3" localSheetId="0" hidden="1">Solution!$S$17</definedName>
    <definedName name="solver_rlx" localSheetId="3" hidden="1">2</definedName>
    <definedName name="solver_rlx" localSheetId="5" hidden="1">2</definedName>
    <definedName name="solver_rlx" localSheetId="4" hidden="1">2</definedName>
    <definedName name="solver_rlx" localSheetId="2" hidden="1">2</definedName>
    <definedName name="solver_rlx" localSheetId="1" hidden="1">2</definedName>
    <definedName name="solver_rlx" localSheetId="0" hidden="1">2</definedName>
    <definedName name="solver_rsd" localSheetId="3" hidden="1">0</definedName>
    <definedName name="solver_rsd" localSheetId="5" hidden="1">0</definedName>
    <definedName name="solver_rsd" localSheetId="4" hidden="1">0</definedName>
    <definedName name="solver_rsd" localSheetId="2" hidden="1">0</definedName>
    <definedName name="solver_rsd" localSheetId="1" hidden="1">0</definedName>
    <definedName name="solver_rsd" localSheetId="0" hidden="1">0</definedName>
    <definedName name="solver_scl" localSheetId="3" hidden="1">1</definedName>
    <definedName name="solver_scl" localSheetId="5" hidden="1">1</definedName>
    <definedName name="solver_scl" localSheetId="4" hidden="1">1</definedName>
    <definedName name="solver_scl" localSheetId="2" hidden="1">1</definedName>
    <definedName name="solver_scl" localSheetId="1" hidden="1">1</definedName>
    <definedName name="solver_scl" localSheetId="0" hidden="1">1</definedName>
    <definedName name="solver_sho" localSheetId="3" hidden="1">2</definedName>
    <definedName name="solver_sho" localSheetId="5" hidden="1">2</definedName>
    <definedName name="solver_sho" localSheetId="4" hidden="1">2</definedName>
    <definedName name="solver_sho" localSheetId="2" hidden="1">2</definedName>
    <definedName name="solver_sho" localSheetId="1" hidden="1">2</definedName>
    <definedName name="solver_sho" localSheetId="0" hidden="1">2</definedName>
    <definedName name="solver_ssz" localSheetId="3" hidden="1">100</definedName>
    <definedName name="solver_ssz" localSheetId="5" hidden="1">100</definedName>
    <definedName name="solver_ssz" localSheetId="4" hidden="1">100</definedName>
    <definedName name="solver_ssz" localSheetId="2" hidden="1">100</definedName>
    <definedName name="solver_ssz" localSheetId="1" hidden="1">100</definedName>
    <definedName name="solver_ssz" localSheetId="0" hidden="1">100</definedName>
    <definedName name="solver_tim" localSheetId="3" hidden="1">2147483647</definedName>
    <definedName name="solver_tim" localSheetId="5" hidden="1">2147483647</definedName>
    <definedName name="solver_tim" localSheetId="4" hidden="1">2147483647</definedName>
    <definedName name="solver_tim" localSheetId="2" hidden="1">2147483647</definedName>
    <definedName name="solver_tim" localSheetId="1" hidden="1">2147483647</definedName>
    <definedName name="solver_tim" localSheetId="0" hidden="1">2147483647</definedName>
    <definedName name="solver_tol" localSheetId="3" hidden="1">0.01</definedName>
    <definedName name="solver_tol" localSheetId="5" hidden="1">0.01</definedName>
    <definedName name="solver_tol" localSheetId="4" hidden="1">0.01</definedName>
    <definedName name="solver_tol" localSheetId="2" hidden="1">0.01</definedName>
    <definedName name="solver_tol" localSheetId="1" hidden="1">0.01</definedName>
    <definedName name="solver_tol" localSheetId="0" hidden="1">0.01</definedName>
    <definedName name="solver_typ" localSheetId="3" hidden="1">2</definedName>
    <definedName name="solver_typ" localSheetId="5" hidden="1">2</definedName>
    <definedName name="solver_typ" localSheetId="4" hidden="1">2</definedName>
    <definedName name="solver_typ" localSheetId="2" hidden="1">2</definedName>
    <definedName name="solver_typ" localSheetId="1" hidden="1">2</definedName>
    <definedName name="solver_typ" localSheetId="0" hidden="1">2</definedName>
    <definedName name="solver_val" localSheetId="3" hidden="1">0</definedName>
    <definedName name="solver_val" localSheetId="5" hidden="1">0</definedName>
    <definedName name="solver_val" localSheetId="4" hidden="1">0</definedName>
    <definedName name="solver_val" localSheetId="2" hidden="1">0</definedName>
    <definedName name="solver_val" localSheetId="1" hidden="1">0</definedName>
    <definedName name="solver_val" localSheetId="0" hidden="1">0</definedName>
    <definedName name="solver_ver" localSheetId="3" hidden="1">3</definedName>
    <definedName name="solver_ver" localSheetId="5" hidden="1">3</definedName>
    <definedName name="solver_ver" localSheetId="4" hidden="1">3</definedName>
    <definedName name="solver_ver" localSheetId="2" hidden="1">3</definedName>
    <definedName name="solver_ver" localSheetId="1" hidden="1">3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0" i="10" l="1"/>
  <c r="U10" i="10" s="1"/>
  <c r="V10" i="10" s="1"/>
  <c r="X10" i="10" s="1"/>
  <c r="F50" i="10"/>
  <c r="E50" i="10"/>
  <c r="G50" i="10" s="1"/>
  <c r="F49" i="10"/>
  <c r="G49" i="10" s="1"/>
  <c r="E49" i="10"/>
  <c r="F48" i="10"/>
  <c r="E48" i="10"/>
  <c r="F47" i="10"/>
  <c r="E47" i="10"/>
  <c r="G47" i="10" s="1"/>
  <c r="F46" i="10"/>
  <c r="E46" i="10"/>
  <c r="G46" i="10" s="1"/>
  <c r="F45" i="10"/>
  <c r="E45" i="10"/>
  <c r="F44" i="10"/>
  <c r="E44" i="10"/>
  <c r="G44" i="10" s="1"/>
  <c r="N28" i="10"/>
  <c r="J28" i="10"/>
  <c r="I28" i="10"/>
  <c r="H28" i="10"/>
  <c r="F28" i="10"/>
  <c r="E28" i="10"/>
  <c r="D28" i="10"/>
  <c r="N27" i="10"/>
  <c r="J27" i="10"/>
  <c r="I27" i="10"/>
  <c r="H27" i="10"/>
  <c r="F27" i="10"/>
  <c r="E27" i="10"/>
  <c r="D27" i="10"/>
  <c r="N26" i="10"/>
  <c r="J26" i="10"/>
  <c r="I26" i="10"/>
  <c r="L26" i="10" s="1"/>
  <c r="H26" i="10"/>
  <c r="F26" i="10"/>
  <c r="E26" i="10"/>
  <c r="D26" i="10"/>
  <c r="N25" i="10"/>
  <c r="J25" i="10"/>
  <c r="I25" i="10"/>
  <c r="H25" i="10"/>
  <c r="F25" i="10"/>
  <c r="E25" i="10"/>
  <c r="D25" i="10"/>
  <c r="N24" i="10"/>
  <c r="J24" i="10"/>
  <c r="I24" i="10"/>
  <c r="H24" i="10"/>
  <c r="F24" i="10"/>
  <c r="E24" i="10"/>
  <c r="D24" i="10"/>
  <c r="N23" i="10"/>
  <c r="J23" i="10"/>
  <c r="I23" i="10"/>
  <c r="H23" i="10"/>
  <c r="F23" i="10"/>
  <c r="E23" i="10"/>
  <c r="D23" i="10"/>
  <c r="N22" i="10"/>
  <c r="J22" i="10"/>
  <c r="I22" i="10"/>
  <c r="H22" i="10"/>
  <c r="F22" i="10"/>
  <c r="E22" i="10"/>
  <c r="D22" i="10"/>
  <c r="N21" i="10"/>
  <c r="J21" i="10"/>
  <c r="I21" i="10"/>
  <c r="H21" i="10"/>
  <c r="F21" i="10"/>
  <c r="E21" i="10"/>
  <c r="D21" i="10"/>
  <c r="N20" i="10"/>
  <c r="J20" i="10"/>
  <c r="I20" i="10"/>
  <c r="H20" i="10"/>
  <c r="F20" i="10"/>
  <c r="E20" i="10"/>
  <c r="D20" i="10"/>
  <c r="N19" i="10"/>
  <c r="J19" i="10"/>
  <c r="I19" i="10"/>
  <c r="L19" i="10" s="1"/>
  <c r="H19" i="10"/>
  <c r="F19" i="10"/>
  <c r="E19" i="10"/>
  <c r="D19" i="10"/>
  <c r="N18" i="10"/>
  <c r="J18" i="10"/>
  <c r="I18" i="10"/>
  <c r="L18" i="10" s="1"/>
  <c r="H18" i="10"/>
  <c r="F18" i="10"/>
  <c r="E18" i="10"/>
  <c r="D18" i="10"/>
  <c r="N17" i="10"/>
  <c r="J17" i="10"/>
  <c r="I17" i="10"/>
  <c r="H17" i="10"/>
  <c r="F17" i="10"/>
  <c r="E17" i="10"/>
  <c r="D17" i="10"/>
  <c r="N16" i="10"/>
  <c r="J16" i="10"/>
  <c r="I16" i="10"/>
  <c r="H16" i="10"/>
  <c r="F16" i="10"/>
  <c r="E16" i="10"/>
  <c r="D16" i="10"/>
  <c r="N15" i="10"/>
  <c r="J15" i="10"/>
  <c r="I15" i="10"/>
  <c r="H15" i="10"/>
  <c r="F15" i="10"/>
  <c r="E15" i="10"/>
  <c r="D15" i="10"/>
  <c r="N14" i="10"/>
  <c r="J14" i="10"/>
  <c r="I14" i="10"/>
  <c r="H14" i="10"/>
  <c r="F14" i="10"/>
  <c r="E14" i="10"/>
  <c r="D14" i="10"/>
  <c r="N13" i="10"/>
  <c r="J13" i="10"/>
  <c r="I13" i="10"/>
  <c r="H13" i="10"/>
  <c r="F13" i="10"/>
  <c r="E13" i="10"/>
  <c r="D13" i="10"/>
  <c r="T12" i="10"/>
  <c r="U12" i="10" s="1"/>
  <c r="V12" i="10" s="1"/>
  <c r="X12" i="10" s="1"/>
  <c r="N12" i="10"/>
  <c r="J12" i="10"/>
  <c r="I12" i="10"/>
  <c r="H12" i="10"/>
  <c r="F12" i="10"/>
  <c r="E12" i="10"/>
  <c r="D12" i="10"/>
  <c r="N11" i="10"/>
  <c r="T11" i="10" s="1"/>
  <c r="U11" i="10" s="1"/>
  <c r="V11" i="10" s="1"/>
  <c r="X11" i="10" s="1"/>
  <c r="J11" i="10"/>
  <c r="I11" i="10"/>
  <c r="H11" i="10"/>
  <c r="F11" i="10"/>
  <c r="E11" i="10"/>
  <c r="D11" i="10"/>
  <c r="N10" i="10"/>
  <c r="J10" i="10"/>
  <c r="I10" i="10"/>
  <c r="H10" i="10"/>
  <c r="F10" i="10"/>
  <c r="E10" i="10"/>
  <c r="D10" i="10"/>
  <c r="N9" i="10"/>
  <c r="J9" i="10"/>
  <c r="I9" i="10"/>
  <c r="H9" i="10"/>
  <c r="F9" i="10"/>
  <c r="E9" i="10"/>
  <c r="D9" i="10"/>
  <c r="N8" i="10"/>
  <c r="J8" i="10"/>
  <c r="I8" i="10"/>
  <c r="H8" i="10"/>
  <c r="F8" i="10"/>
  <c r="E8" i="10"/>
  <c r="D8" i="10"/>
  <c r="N7" i="10"/>
  <c r="J7" i="10"/>
  <c r="I7" i="10"/>
  <c r="H7" i="10"/>
  <c r="F7" i="10"/>
  <c r="E7" i="10"/>
  <c r="D7" i="10"/>
  <c r="N6" i="10"/>
  <c r="J6" i="10"/>
  <c r="I6" i="10"/>
  <c r="H6" i="10"/>
  <c r="F6" i="10"/>
  <c r="E6" i="10"/>
  <c r="L6" i="10" s="1"/>
  <c r="D6" i="10"/>
  <c r="N5" i="10"/>
  <c r="J5" i="10"/>
  <c r="I5" i="10"/>
  <c r="H5" i="10"/>
  <c r="F5" i="10"/>
  <c r="E5" i="10"/>
  <c r="L5" i="10" s="1"/>
  <c r="D5" i="10"/>
  <c r="L5" i="7"/>
  <c r="T12" i="8"/>
  <c r="U12" i="8" s="1"/>
  <c r="V12" i="8" s="1"/>
  <c r="X12" i="8" s="1"/>
  <c r="T10" i="8"/>
  <c r="U10" i="8" s="1"/>
  <c r="V10" i="8" s="1"/>
  <c r="X10" i="8" s="1"/>
  <c r="N28" i="8"/>
  <c r="N27" i="8"/>
  <c r="N26" i="8"/>
  <c r="N25" i="8"/>
  <c r="N24" i="8"/>
  <c r="N23" i="8"/>
  <c r="N22" i="8"/>
  <c r="N21" i="8"/>
  <c r="N20" i="8"/>
  <c r="N19" i="8"/>
  <c r="N18" i="8"/>
  <c r="N17" i="8"/>
  <c r="N16" i="8"/>
  <c r="N15" i="8"/>
  <c r="N14" i="8"/>
  <c r="N13" i="8"/>
  <c r="N12" i="8"/>
  <c r="N11" i="8"/>
  <c r="N10" i="8"/>
  <c r="N9" i="8"/>
  <c r="N8" i="8"/>
  <c r="N7" i="8"/>
  <c r="N6" i="8"/>
  <c r="T11" i="8" s="1"/>
  <c r="U11" i="8" s="1"/>
  <c r="V11" i="8" s="1"/>
  <c r="X11" i="8" s="1"/>
  <c r="N5" i="8"/>
  <c r="J28" i="8"/>
  <c r="I28" i="8"/>
  <c r="H28" i="8"/>
  <c r="F28" i="8"/>
  <c r="E28" i="8"/>
  <c r="D28" i="8"/>
  <c r="J27" i="8"/>
  <c r="I27" i="8"/>
  <c r="H27" i="8"/>
  <c r="F27" i="8"/>
  <c r="E27" i="8"/>
  <c r="D27" i="8"/>
  <c r="J26" i="8"/>
  <c r="I26" i="8"/>
  <c r="H26" i="8"/>
  <c r="F26" i="8"/>
  <c r="E26" i="8"/>
  <c r="D26" i="8"/>
  <c r="J25" i="8"/>
  <c r="I25" i="8"/>
  <c r="H25" i="8"/>
  <c r="F25" i="8"/>
  <c r="E25" i="8"/>
  <c r="D25" i="8"/>
  <c r="J24" i="8"/>
  <c r="I24" i="8"/>
  <c r="H24" i="8"/>
  <c r="F24" i="8"/>
  <c r="E24" i="8"/>
  <c r="D24" i="8"/>
  <c r="J23" i="8"/>
  <c r="I23" i="8"/>
  <c r="H23" i="8"/>
  <c r="F23" i="8"/>
  <c r="E23" i="8"/>
  <c r="D23" i="8"/>
  <c r="J22" i="8"/>
  <c r="I22" i="8"/>
  <c r="H22" i="8"/>
  <c r="F22" i="8"/>
  <c r="E22" i="8"/>
  <c r="D22" i="8"/>
  <c r="J21" i="8"/>
  <c r="I21" i="8"/>
  <c r="H21" i="8"/>
  <c r="F21" i="8"/>
  <c r="E21" i="8"/>
  <c r="D21" i="8"/>
  <c r="J20" i="8"/>
  <c r="I20" i="8"/>
  <c r="H20" i="8"/>
  <c r="F20" i="8"/>
  <c r="E20" i="8"/>
  <c r="D20" i="8"/>
  <c r="J19" i="8"/>
  <c r="I19" i="8"/>
  <c r="H19" i="8"/>
  <c r="F19" i="8"/>
  <c r="E19" i="8"/>
  <c r="D19" i="8"/>
  <c r="F50" i="8"/>
  <c r="E50" i="8"/>
  <c r="G50" i="8" s="1"/>
  <c r="J18" i="8"/>
  <c r="I18" i="8"/>
  <c r="H18" i="8"/>
  <c r="F18" i="8"/>
  <c r="E18" i="8"/>
  <c r="D18" i="8"/>
  <c r="F49" i="8"/>
  <c r="E49" i="8"/>
  <c r="J17" i="8"/>
  <c r="I17" i="8"/>
  <c r="H17" i="8"/>
  <c r="F17" i="8"/>
  <c r="E17" i="8"/>
  <c r="D17" i="8"/>
  <c r="F48" i="8"/>
  <c r="E48" i="8"/>
  <c r="G48" i="8" s="1"/>
  <c r="J16" i="8"/>
  <c r="I16" i="8"/>
  <c r="H16" i="8"/>
  <c r="F16" i="8"/>
  <c r="E16" i="8"/>
  <c r="D16" i="8"/>
  <c r="F47" i="8"/>
  <c r="E47" i="8"/>
  <c r="G47" i="8" s="1"/>
  <c r="J15" i="8"/>
  <c r="I15" i="8"/>
  <c r="H15" i="8"/>
  <c r="F15" i="8"/>
  <c r="E15" i="8"/>
  <c r="D15" i="8"/>
  <c r="F46" i="8"/>
  <c r="E46" i="8"/>
  <c r="J14" i="8"/>
  <c r="I14" i="8"/>
  <c r="H14" i="8"/>
  <c r="F14" i="8"/>
  <c r="E14" i="8"/>
  <c r="D14" i="8"/>
  <c r="F45" i="8"/>
  <c r="E45" i="8"/>
  <c r="J13" i="8"/>
  <c r="I13" i="8"/>
  <c r="H13" i="8"/>
  <c r="F13" i="8"/>
  <c r="E13" i="8"/>
  <c r="D13" i="8"/>
  <c r="F44" i="8"/>
  <c r="E44" i="8"/>
  <c r="J12" i="8"/>
  <c r="I12" i="8"/>
  <c r="H12" i="8"/>
  <c r="F12" i="8"/>
  <c r="E12" i="8"/>
  <c r="D12" i="8"/>
  <c r="J11" i="8"/>
  <c r="I11" i="8"/>
  <c r="H11" i="8"/>
  <c r="F11" i="8"/>
  <c r="E11" i="8"/>
  <c r="D11" i="8"/>
  <c r="J10" i="8"/>
  <c r="I10" i="8"/>
  <c r="H10" i="8"/>
  <c r="F10" i="8"/>
  <c r="E10" i="8"/>
  <c r="D10" i="8"/>
  <c r="J9" i="8"/>
  <c r="I9" i="8"/>
  <c r="H9" i="8"/>
  <c r="F9" i="8"/>
  <c r="E9" i="8"/>
  <c r="D9" i="8"/>
  <c r="J8" i="8"/>
  <c r="I8" i="8"/>
  <c r="H8" i="8"/>
  <c r="F8" i="8"/>
  <c r="E8" i="8"/>
  <c r="D8" i="8"/>
  <c r="J7" i="8"/>
  <c r="I7" i="8"/>
  <c r="H7" i="8"/>
  <c r="F7" i="8"/>
  <c r="E7" i="8"/>
  <c r="D7" i="8"/>
  <c r="J6" i="8"/>
  <c r="I6" i="8"/>
  <c r="H6" i="8"/>
  <c r="F6" i="8"/>
  <c r="E6" i="8"/>
  <c r="D6" i="8"/>
  <c r="J5" i="8"/>
  <c r="I5" i="8"/>
  <c r="H5" i="8"/>
  <c r="F5" i="8"/>
  <c r="E5" i="8"/>
  <c r="D5" i="8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Q22" i="7" s="1"/>
  <c r="L22" i="7"/>
  <c r="L23" i="7"/>
  <c r="L24" i="7"/>
  <c r="L25" i="7"/>
  <c r="L26" i="7"/>
  <c r="L27" i="7"/>
  <c r="L28" i="7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6" i="6"/>
  <c r="L5" i="6"/>
  <c r="Q22" i="6" s="1"/>
  <c r="J28" i="7"/>
  <c r="I28" i="7"/>
  <c r="H28" i="7"/>
  <c r="F28" i="7"/>
  <c r="E28" i="7"/>
  <c r="D28" i="7"/>
  <c r="J27" i="7"/>
  <c r="I27" i="7"/>
  <c r="H27" i="7"/>
  <c r="F27" i="7"/>
  <c r="E27" i="7"/>
  <c r="D27" i="7"/>
  <c r="J26" i="7"/>
  <c r="I26" i="7"/>
  <c r="H26" i="7"/>
  <c r="F26" i="7"/>
  <c r="E26" i="7"/>
  <c r="D26" i="7"/>
  <c r="J25" i="7"/>
  <c r="I25" i="7"/>
  <c r="H25" i="7"/>
  <c r="F25" i="7"/>
  <c r="E25" i="7"/>
  <c r="D25" i="7"/>
  <c r="J24" i="7"/>
  <c r="I24" i="7"/>
  <c r="H24" i="7"/>
  <c r="F24" i="7"/>
  <c r="E24" i="7"/>
  <c r="D24" i="7"/>
  <c r="J23" i="7"/>
  <c r="I23" i="7"/>
  <c r="H23" i="7"/>
  <c r="F23" i="7"/>
  <c r="E23" i="7"/>
  <c r="D23" i="7"/>
  <c r="J22" i="7"/>
  <c r="I22" i="7"/>
  <c r="H22" i="7"/>
  <c r="F22" i="7"/>
  <c r="E22" i="7"/>
  <c r="D22" i="7"/>
  <c r="J21" i="7"/>
  <c r="I21" i="7"/>
  <c r="H21" i="7"/>
  <c r="F21" i="7"/>
  <c r="E21" i="7"/>
  <c r="D21" i="7"/>
  <c r="J20" i="7"/>
  <c r="I20" i="7"/>
  <c r="H20" i="7"/>
  <c r="F20" i="7"/>
  <c r="E20" i="7"/>
  <c r="D20" i="7"/>
  <c r="J19" i="7"/>
  <c r="I19" i="7"/>
  <c r="H19" i="7"/>
  <c r="F19" i="7"/>
  <c r="E19" i="7"/>
  <c r="D19" i="7"/>
  <c r="S18" i="7"/>
  <c r="R18" i="7"/>
  <c r="J18" i="7"/>
  <c r="I18" i="7"/>
  <c r="H18" i="7"/>
  <c r="F18" i="7"/>
  <c r="E18" i="7"/>
  <c r="D18" i="7"/>
  <c r="S17" i="7"/>
  <c r="R17" i="7"/>
  <c r="J17" i="7"/>
  <c r="I17" i="7"/>
  <c r="H17" i="7"/>
  <c r="F17" i="7"/>
  <c r="E17" i="7"/>
  <c r="D17" i="7"/>
  <c r="S16" i="7"/>
  <c r="R16" i="7"/>
  <c r="J16" i="7"/>
  <c r="I16" i="7"/>
  <c r="H16" i="7"/>
  <c r="F16" i="7"/>
  <c r="E16" i="7"/>
  <c r="D16" i="7"/>
  <c r="S15" i="7"/>
  <c r="R15" i="7"/>
  <c r="J15" i="7"/>
  <c r="I15" i="7"/>
  <c r="H15" i="7"/>
  <c r="F15" i="7"/>
  <c r="E15" i="7"/>
  <c r="D15" i="7"/>
  <c r="S14" i="7"/>
  <c r="R14" i="7"/>
  <c r="J14" i="7"/>
  <c r="I14" i="7"/>
  <c r="H14" i="7"/>
  <c r="F14" i="7"/>
  <c r="E14" i="7"/>
  <c r="D14" i="7"/>
  <c r="S13" i="7"/>
  <c r="R13" i="7"/>
  <c r="J13" i="7"/>
  <c r="I13" i="7"/>
  <c r="H13" i="7"/>
  <c r="F13" i="7"/>
  <c r="E13" i="7"/>
  <c r="D13" i="7"/>
  <c r="S12" i="7"/>
  <c r="R12" i="7"/>
  <c r="T12" i="7" s="1"/>
  <c r="J12" i="7"/>
  <c r="I12" i="7"/>
  <c r="H12" i="7"/>
  <c r="F12" i="7"/>
  <c r="E12" i="7"/>
  <c r="D12" i="7"/>
  <c r="J11" i="7"/>
  <c r="I11" i="7"/>
  <c r="H11" i="7"/>
  <c r="F11" i="7"/>
  <c r="E11" i="7"/>
  <c r="D11" i="7"/>
  <c r="J10" i="7"/>
  <c r="I10" i="7"/>
  <c r="H10" i="7"/>
  <c r="F10" i="7"/>
  <c r="E10" i="7"/>
  <c r="D10" i="7"/>
  <c r="J9" i="7"/>
  <c r="I9" i="7"/>
  <c r="H9" i="7"/>
  <c r="F9" i="7"/>
  <c r="E9" i="7"/>
  <c r="D9" i="7"/>
  <c r="J8" i="7"/>
  <c r="I8" i="7"/>
  <c r="H8" i="7"/>
  <c r="F8" i="7"/>
  <c r="E8" i="7"/>
  <c r="D8" i="7"/>
  <c r="J7" i="7"/>
  <c r="I7" i="7"/>
  <c r="H7" i="7"/>
  <c r="F7" i="7"/>
  <c r="E7" i="7"/>
  <c r="D7" i="7"/>
  <c r="J6" i="7"/>
  <c r="I6" i="7"/>
  <c r="H6" i="7"/>
  <c r="F6" i="7"/>
  <c r="E6" i="7"/>
  <c r="D6" i="7"/>
  <c r="J5" i="7"/>
  <c r="I5" i="7"/>
  <c r="H5" i="7"/>
  <c r="F5" i="7"/>
  <c r="E5" i="7"/>
  <c r="D5" i="7"/>
  <c r="J28" i="6"/>
  <c r="I28" i="6"/>
  <c r="H28" i="6"/>
  <c r="F28" i="6"/>
  <c r="E28" i="6"/>
  <c r="D28" i="6"/>
  <c r="J27" i="6"/>
  <c r="I27" i="6"/>
  <c r="H27" i="6"/>
  <c r="F27" i="6"/>
  <c r="E27" i="6"/>
  <c r="D27" i="6"/>
  <c r="J26" i="6"/>
  <c r="I26" i="6"/>
  <c r="H26" i="6"/>
  <c r="F26" i="6"/>
  <c r="E26" i="6"/>
  <c r="D26" i="6"/>
  <c r="J25" i="6"/>
  <c r="I25" i="6"/>
  <c r="H25" i="6"/>
  <c r="F25" i="6"/>
  <c r="E25" i="6"/>
  <c r="D25" i="6"/>
  <c r="J24" i="6"/>
  <c r="I24" i="6"/>
  <c r="H24" i="6"/>
  <c r="F24" i="6"/>
  <c r="E24" i="6"/>
  <c r="D24" i="6"/>
  <c r="J23" i="6"/>
  <c r="I23" i="6"/>
  <c r="H23" i="6"/>
  <c r="F23" i="6"/>
  <c r="E23" i="6"/>
  <c r="D23" i="6"/>
  <c r="J22" i="6"/>
  <c r="I22" i="6"/>
  <c r="H22" i="6"/>
  <c r="F22" i="6"/>
  <c r="E22" i="6"/>
  <c r="D22" i="6"/>
  <c r="J21" i="6"/>
  <c r="I21" i="6"/>
  <c r="H21" i="6"/>
  <c r="F21" i="6"/>
  <c r="E21" i="6"/>
  <c r="D21" i="6"/>
  <c r="J20" i="6"/>
  <c r="I20" i="6"/>
  <c r="H20" i="6"/>
  <c r="F20" i="6"/>
  <c r="E20" i="6"/>
  <c r="D20" i="6"/>
  <c r="J19" i="6"/>
  <c r="I19" i="6"/>
  <c r="H19" i="6"/>
  <c r="F19" i="6"/>
  <c r="E19" i="6"/>
  <c r="D19" i="6"/>
  <c r="S18" i="6"/>
  <c r="R18" i="6"/>
  <c r="J18" i="6"/>
  <c r="I18" i="6"/>
  <c r="H18" i="6"/>
  <c r="F18" i="6"/>
  <c r="E18" i="6"/>
  <c r="D18" i="6"/>
  <c r="S17" i="6"/>
  <c r="R17" i="6"/>
  <c r="J17" i="6"/>
  <c r="I17" i="6"/>
  <c r="H17" i="6"/>
  <c r="F17" i="6"/>
  <c r="E17" i="6"/>
  <c r="D17" i="6"/>
  <c r="S16" i="6"/>
  <c r="R16" i="6"/>
  <c r="J16" i="6"/>
  <c r="I16" i="6"/>
  <c r="H16" i="6"/>
  <c r="F16" i="6"/>
  <c r="E16" i="6"/>
  <c r="D16" i="6"/>
  <c r="S15" i="6"/>
  <c r="R15" i="6"/>
  <c r="J15" i="6"/>
  <c r="I15" i="6"/>
  <c r="H15" i="6"/>
  <c r="F15" i="6"/>
  <c r="E15" i="6"/>
  <c r="D15" i="6"/>
  <c r="S14" i="6"/>
  <c r="R14" i="6"/>
  <c r="J14" i="6"/>
  <c r="I14" i="6"/>
  <c r="H14" i="6"/>
  <c r="F14" i="6"/>
  <c r="E14" i="6"/>
  <c r="D14" i="6"/>
  <c r="S13" i="6"/>
  <c r="R13" i="6"/>
  <c r="J13" i="6"/>
  <c r="I13" i="6"/>
  <c r="H13" i="6"/>
  <c r="F13" i="6"/>
  <c r="E13" i="6"/>
  <c r="D13" i="6"/>
  <c r="S12" i="6"/>
  <c r="R12" i="6"/>
  <c r="J12" i="6"/>
  <c r="I12" i="6"/>
  <c r="H12" i="6"/>
  <c r="F12" i="6"/>
  <c r="E12" i="6"/>
  <c r="D12" i="6"/>
  <c r="J11" i="6"/>
  <c r="I11" i="6"/>
  <c r="H11" i="6"/>
  <c r="F11" i="6"/>
  <c r="E11" i="6"/>
  <c r="D11" i="6"/>
  <c r="J10" i="6"/>
  <c r="I10" i="6"/>
  <c r="H10" i="6"/>
  <c r="F10" i="6"/>
  <c r="E10" i="6"/>
  <c r="D10" i="6"/>
  <c r="J9" i="6"/>
  <c r="I9" i="6"/>
  <c r="H9" i="6"/>
  <c r="F9" i="6"/>
  <c r="E9" i="6"/>
  <c r="D9" i="6"/>
  <c r="J8" i="6"/>
  <c r="I8" i="6"/>
  <c r="H8" i="6"/>
  <c r="F8" i="6"/>
  <c r="E8" i="6"/>
  <c r="D8" i="6"/>
  <c r="J7" i="6"/>
  <c r="I7" i="6"/>
  <c r="H7" i="6"/>
  <c r="F7" i="6"/>
  <c r="E7" i="6"/>
  <c r="D7" i="6"/>
  <c r="J6" i="6"/>
  <c r="I6" i="6"/>
  <c r="H6" i="6"/>
  <c r="F6" i="6"/>
  <c r="E6" i="6"/>
  <c r="D6" i="6"/>
  <c r="J5" i="6"/>
  <c r="I5" i="6"/>
  <c r="H5" i="6"/>
  <c r="F5" i="6"/>
  <c r="E5" i="6"/>
  <c r="D5" i="6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5" i="3"/>
  <c r="E6" i="3"/>
  <c r="K6" i="3" s="1"/>
  <c r="E7" i="3"/>
  <c r="K7" i="3" s="1"/>
  <c r="E8" i="3"/>
  <c r="K8" i="3" s="1"/>
  <c r="E9" i="3"/>
  <c r="K9" i="3" s="1"/>
  <c r="E10" i="3"/>
  <c r="K10" i="3" s="1"/>
  <c r="E11" i="3"/>
  <c r="K11" i="3" s="1"/>
  <c r="E12" i="3"/>
  <c r="K12" i="3" s="1"/>
  <c r="E13" i="3"/>
  <c r="K13" i="3" s="1"/>
  <c r="E14" i="3"/>
  <c r="K14" i="3" s="1"/>
  <c r="E15" i="3"/>
  <c r="K15" i="3" s="1"/>
  <c r="E16" i="3"/>
  <c r="K16" i="3" s="1"/>
  <c r="E17" i="3"/>
  <c r="K17" i="3" s="1"/>
  <c r="E18" i="3"/>
  <c r="K18" i="3" s="1"/>
  <c r="E19" i="3"/>
  <c r="K19" i="3" s="1"/>
  <c r="E20" i="3"/>
  <c r="K20" i="3" s="1"/>
  <c r="E21" i="3"/>
  <c r="K21" i="3" s="1"/>
  <c r="E22" i="3"/>
  <c r="K22" i="3" s="1"/>
  <c r="E23" i="3"/>
  <c r="K23" i="3" s="1"/>
  <c r="E24" i="3"/>
  <c r="K24" i="3" s="1"/>
  <c r="E25" i="3"/>
  <c r="K25" i="3" s="1"/>
  <c r="E26" i="3"/>
  <c r="K26" i="3" s="1"/>
  <c r="E27" i="3"/>
  <c r="K27" i="3" s="1"/>
  <c r="E28" i="3"/>
  <c r="K28" i="3" s="1"/>
  <c r="E5" i="3"/>
  <c r="K5" i="3" s="1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5" i="3"/>
  <c r="H28" i="3"/>
  <c r="D28" i="3"/>
  <c r="H27" i="3"/>
  <c r="D27" i="3"/>
  <c r="H26" i="3"/>
  <c r="D26" i="3"/>
  <c r="H25" i="3"/>
  <c r="D25" i="3"/>
  <c r="H24" i="3"/>
  <c r="D24" i="3"/>
  <c r="H23" i="3"/>
  <c r="D23" i="3"/>
  <c r="H22" i="3"/>
  <c r="D22" i="3"/>
  <c r="H21" i="3"/>
  <c r="D21" i="3"/>
  <c r="H20" i="3"/>
  <c r="D20" i="3"/>
  <c r="H19" i="3"/>
  <c r="D19" i="3"/>
  <c r="S18" i="3"/>
  <c r="R18" i="3"/>
  <c r="H18" i="3"/>
  <c r="D18" i="3"/>
  <c r="S17" i="3"/>
  <c r="R17" i="3"/>
  <c r="H17" i="3"/>
  <c r="D17" i="3"/>
  <c r="S16" i="3"/>
  <c r="R16" i="3"/>
  <c r="H16" i="3"/>
  <c r="D16" i="3"/>
  <c r="S15" i="3"/>
  <c r="R15" i="3"/>
  <c r="H15" i="3"/>
  <c r="D15" i="3"/>
  <c r="S14" i="3"/>
  <c r="R14" i="3"/>
  <c r="H14" i="3"/>
  <c r="D14" i="3"/>
  <c r="S13" i="3"/>
  <c r="R13" i="3"/>
  <c r="H13" i="3"/>
  <c r="D13" i="3"/>
  <c r="S12" i="3"/>
  <c r="R12" i="3"/>
  <c r="H12" i="3"/>
  <c r="D12" i="3"/>
  <c r="H11" i="3"/>
  <c r="D11" i="3"/>
  <c r="H10" i="3"/>
  <c r="D10" i="3"/>
  <c r="H9" i="3"/>
  <c r="D9" i="3"/>
  <c r="H8" i="3"/>
  <c r="D8" i="3"/>
  <c r="H7" i="3"/>
  <c r="D7" i="3"/>
  <c r="H6" i="3"/>
  <c r="D6" i="3"/>
  <c r="H5" i="3"/>
  <c r="D5" i="3"/>
  <c r="O13" i="1"/>
  <c r="O14" i="1"/>
  <c r="O15" i="1"/>
  <c r="O16" i="1"/>
  <c r="O17" i="1"/>
  <c r="O18" i="1"/>
  <c r="O12" i="1"/>
  <c r="N13" i="1"/>
  <c r="N14" i="1"/>
  <c r="N15" i="1"/>
  <c r="N16" i="1"/>
  <c r="N17" i="1"/>
  <c r="N18" i="1"/>
  <c r="N12" i="1"/>
  <c r="M22" i="1"/>
  <c r="Q21" i="3" l="1"/>
  <c r="L15" i="10"/>
  <c r="L23" i="10"/>
  <c r="G48" i="10"/>
  <c r="L9" i="10"/>
  <c r="L14" i="10"/>
  <c r="L22" i="10"/>
  <c r="L27" i="10"/>
  <c r="L8" i="10"/>
  <c r="L12" i="10"/>
  <c r="L21" i="10"/>
  <c r="G45" i="10"/>
  <c r="L7" i="10"/>
  <c r="L10" i="10"/>
  <c r="L20" i="10"/>
  <c r="L28" i="10"/>
  <c r="L17" i="10"/>
  <c r="L25" i="10"/>
  <c r="L11" i="10"/>
  <c r="L13" i="10"/>
  <c r="L16" i="10"/>
  <c r="L24" i="10"/>
  <c r="T13" i="10"/>
  <c r="U13" i="10" s="1"/>
  <c r="V13" i="10" s="1"/>
  <c r="X13" i="10" s="1"/>
  <c r="D54" i="10"/>
  <c r="T13" i="6"/>
  <c r="T14" i="6"/>
  <c r="T15" i="6"/>
  <c r="T16" i="6"/>
  <c r="T18" i="6"/>
  <c r="T12" i="6"/>
  <c r="L21" i="8"/>
  <c r="L25" i="8"/>
  <c r="L27" i="8"/>
  <c r="L15" i="8"/>
  <c r="L7" i="8"/>
  <c r="G45" i="8"/>
  <c r="G46" i="8"/>
  <c r="L24" i="8"/>
  <c r="L6" i="8"/>
  <c r="L8" i="8"/>
  <c r="L12" i="8"/>
  <c r="L13" i="8"/>
  <c r="L14" i="8"/>
  <c r="L9" i="8"/>
  <c r="L28" i="8"/>
  <c r="L5" i="8"/>
  <c r="L16" i="8"/>
  <c r="L17" i="8"/>
  <c r="L18" i="8"/>
  <c r="L11" i="8"/>
  <c r="L23" i="8"/>
  <c r="G49" i="8"/>
  <c r="L10" i="8"/>
  <c r="L20" i="8"/>
  <c r="L22" i="8"/>
  <c r="L26" i="8"/>
  <c r="G44" i="8"/>
  <c r="L19" i="8"/>
  <c r="T14" i="7"/>
  <c r="T16" i="7"/>
  <c r="T13" i="7"/>
  <c r="T15" i="7"/>
  <c r="T18" i="7"/>
  <c r="T17" i="7"/>
  <c r="T17" i="6"/>
  <c r="T14" i="3"/>
  <c r="T16" i="3"/>
  <c r="T18" i="3"/>
  <c r="T17" i="3"/>
  <c r="T13" i="3"/>
  <c r="T15" i="3"/>
  <c r="T12" i="3"/>
  <c r="P16" i="1"/>
  <c r="P17" i="1"/>
  <c r="P14" i="1"/>
  <c r="P13" i="1"/>
  <c r="P18" i="1"/>
  <c r="P15" i="1"/>
  <c r="P12" i="1"/>
  <c r="T13" i="8" l="1"/>
  <c r="U13" i="8" s="1"/>
  <c r="V13" i="8" s="1"/>
  <c r="X13" i="8" s="1"/>
  <c r="D54" i="8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5" i="1"/>
</calcChain>
</file>

<file path=xl/sharedStrings.xml><?xml version="1.0" encoding="utf-8"?>
<sst xmlns="http://schemas.openxmlformats.org/spreadsheetml/2006/main" count="541" uniqueCount="54">
  <si>
    <t>Toblerone Tower</t>
  </si>
  <si>
    <t>Strawberry Swirl Stream</t>
  </si>
  <si>
    <t>Starburst Starlit Skies</t>
  </si>
  <si>
    <t>Macaron Market</t>
  </si>
  <si>
    <t>Lava Lollipop Land</t>
  </si>
  <si>
    <t>Coconut Cream Cove</t>
  </si>
  <si>
    <t>Candy Cane Canyon</t>
  </si>
  <si>
    <t>demand</t>
  </si>
  <si>
    <t>supply</t>
  </si>
  <si>
    <t>longitude</t>
  </si>
  <si>
    <t>latitude</t>
  </si>
  <si>
    <t>location_name</t>
  </si>
  <si>
    <t>transportation_method</t>
  </si>
  <si>
    <t>congestion_level</t>
  </si>
  <si>
    <t>Diesel Rail</t>
  </si>
  <si>
    <t>Slow Steaming Cargo Ships</t>
  </si>
  <si>
    <t>Cargo Ships (Heavy Fuel Oil)</t>
  </si>
  <si>
    <t>Diesel Trucks</t>
  </si>
  <si>
    <t>Air Freight</t>
  </si>
  <si>
    <t>Electrified Rail</t>
  </si>
  <si>
    <t>Electric/Hybrid Trucks</t>
  </si>
  <si>
    <t>cost_per unit shipped</t>
  </si>
  <si>
    <t>location id</t>
  </si>
  <si>
    <t>Location</t>
  </si>
  <si>
    <t>To</t>
  </si>
  <si>
    <t>From</t>
  </si>
  <si>
    <t>Inflows</t>
  </si>
  <si>
    <t>Outflows</t>
  </si>
  <si>
    <t>Requiremnent</t>
  </si>
  <si>
    <t>Loc Type</t>
  </si>
  <si>
    <t>Warehouse</t>
  </si>
  <si>
    <t>Retail</t>
  </si>
  <si>
    <t>Net Flow</t>
  </si>
  <si>
    <t>Supplu/Demand</t>
  </si>
  <si>
    <t>Shipment</t>
  </si>
  <si>
    <t>Objective Function</t>
  </si>
  <si>
    <t>Distance Traveled</t>
  </si>
  <si>
    <t>Lat</t>
  </si>
  <si>
    <t>Long</t>
  </si>
  <si>
    <t>Distance</t>
  </si>
  <si>
    <t>Congestion Level</t>
  </si>
  <si>
    <t>Eco Friendly</t>
  </si>
  <si>
    <t>Cost per Month</t>
  </si>
  <si>
    <t>Congestion Level per month</t>
  </si>
  <si>
    <t>Eco Friendliness</t>
  </si>
  <si>
    <t>Objectives</t>
  </si>
  <si>
    <t>Target Value</t>
  </si>
  <si>
    <t>Deviation</t>
  </si>
  <si>
    <t>% Deviation</t>
  </si>
  <si>
    <t>Operations</t>
  </si>
  <si>
    <t>Totals</t>
  </si>
  <si>
    <t>Units Shipped</t>
  </si>
  <si>
    <t>Weighted % Deviation</t>
  </si>
  <si>
    <t>MiniMax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</si>
</sst>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* #,##0.00_)\ &quot;$&quot;_ ;_ * \(#,##0.00\)\ &quot;$&quot;_ ;_ * &quot;-&quot;??_)\ &quot;$&quot;_ ;_ @_ 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9" tint="-0.249977111117893"/>
      <name val="Aptos Narrow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3">
    <xf numFmtId="0" fontId="0" fillId="0" borderId="0" xfId="0"/>
    <xf numFmtId="44" fontId="0" fillId="0" borderId="0" xfId="1" applyFont="1"/>
    <xf numFmtId="0" fontId="0" fillId="0" borderId="0" xfId="0" applyAlignment="1">
      <alignment vertical="center" textRotation="90"/>
    </xf>
    <xf numFmtId="0" fontId="0" fillId="0" borderId="10" xfId="0" applyBorder="1"/>
    <xf numFmtId="44" fontId="0" fillId="0" borderId="10" xfId="1" applyFont="1" applyBorder="1"/>
    <xf numFmtId="0" fontId="0" fillId="33" borderId="10" xfId="0" applyFill="1" applyBorder="1" applyAlignment="1">
      <alignment horizontal="center" vertical="center"/>
    </xf>
    <xf numFmtId="0" fontId="16" fillId="34" borderId="10" xfId="0" applyFont="1" applyFill="1" applyBorder="1" applyAlignment="1">
      <alignment horizontal="center"/>
    </xf>
    <xf numFmtId="0" fontId="16" fillId="34" borderId="12" xfId="0" applyFont="1" applyFill="1" applyBorder="1" applyAlignment="1">
      <alignment horizontal="center"/>
    </xf>
    <xf numFmtId="0" fontId="16" fillId="35" borderId="13" xfId="0" applyFont="1" applyFill="1" applyBorder="1" applyAlignment="1">
      <alignment horizontal="center"/>
    </xf>
    <xf numFmtId="2" fontId="0" fillId="0" borderId="0" xfId="0" applyNumberFormat="1"/>
    <xf numFmtId="0" fontId="16" fillId="36" borderId="0" xfId="0" applyFont="1" applyFill="1" applyAlignment="1">
      <alignment horizontal="center"/>
    </xf>
    <xf numFmtId="0" fontId="16" fillId="37" borderId="10" xfId="0" applyFont="1" applyFill="1" applyBorder="1"/>
    <xf numFmtId="0" fontId="16" fillId="37" borderId="10" xfId="0" applyFont="1" applyFill="1" applyBorder="1" applyAlignment="1">
      <alignment vertical="center" textRotation="90"/>
    </xf>
    <xf numFmtId="0" fontId="16" fillId="33" borderId="10" xfId="0" applyFont="1" applyFill="1" applyBorder="1"/>
    <xf numFmtId="0" fontId="16" fillId="38" borderId="10" xfId="0" applyFont="1" applyFill="1" applyBorder="1"/>
    <xf numFmtId="0" fontId="0" fillId="0" borderId="12" xfId="0" applyBorder="1"/>
    <xf numFmtId="0" fontId="16" fillId="37" borderId="10" xfId="0" applyFont="1" applyFill="1" applyBorder="1" applyAlignment="1">
      <alignment horizontal="center" vertical="center"/>
    </xf>
    <xf numFmtId="0" fontId="16" fillId="39" borderId="10" xfId="0" applyFont="1" applyFill="1" applyBorder="1" applyAlignment="1">
      <alignment horizontal="center" vertical="center"/>
    </xf>
    <xf numFmtId="0" fontId="16" fillId="40" borderId="10" xfId="0" applyFont="1" applyFill="1" applyBorder="1" applyAlignment="1">
      <alignment horizontal="center" vertical="center"/>
    </xf>
    <xf numFmtId="0" fontId="16" fillId="40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16" fillId="36" borderId="10" xfId="0" applyFont="1" applyFill="1" applyBorder="1" applyAlignment="1">
      <alignment horizontal="center" vertical="center"/>
    </xf>
    <xf numFmtId="2" fontId="16" fillId="0" borderId="10" xfId="0" applyNumberFormat="1" applyFont="1" applyBorder="1" applyAlignment="1">
      <alignment horizontal="center" vertical="center"/>
    </xf>
    <xf numFmtId="0" fontId="16" fillId="0" borderId="0" xfId="0" applyFont="1"/>
    <xf numFmtId="0" fontId="16" fillId="0" borderId="0" xfId="0" applyFont="1" applyAlignment="1">
      <alignment horizontal="left" indent="2"/>
    </xf>
    <xf numFmtId="0" fontId="16" fillId="34" borderId="0" xfId="0" applyFont="1" applyFill="1" applyAlignment="1">
      <alignment horizontal="center" vertical="center"/>
    </xf>
    <xf numFmtId="9" fontId="0" fillId="0" borderId="0" xfId="2" applyFo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 wrapText="1"/>
    </xf>
    <xf numFmtId="0" fontId="18" fillId="33" borderId="0" xfId="0" applyFont="1" applyFill="1" applyAlignment="1">
      <alignment horizontal="center"/>
    </xf>
    <xf numFmtId="0" fontId="16" fillId="41" borderId="0" xfId="0" applyFont="1" applyFill="1" applyAlignment="1">
      <alignment horizontal="left" indent="2"/>
    </xf>
    <xf numFmtId="0" fontId="16" fillId="41" borderId="0" xfId="0" applyFont="1" applyFill="1"/>
    <xf numFmtId="0" fontId="16" fillId="35" borderId="14" xfId="0" applyFont="1" applyFill="1" applyBorder="1" applyAlignment="1">
      <alignment horizontal="center"/>
    </xf>
    <xf numFmtId="0" fontId="16" fillId="34" borderId="14" xfId="0" applyFont="1" applyFill="1" applyBorder="1" applyAlignment="1">
      <alignment horizontal="center" vertical="center"/>
    </xf>
    <xf numFmtId="0" fontId="16" fillId="35" borderId="11" xfId="0" applyFont="1" applyFill="1" applyBorder="1" applyAlignment="1">
      <alignment horizontal="center"/>
    </xf>
    <xf numFmtId="0" fontId="16" fillId="35" borderId="12" xfId="0" applyFont="1" applyFill="1" applyBorder="1" applyAlignment="1">
      <alignment horizontal="center"/>
    </xf>
    <xf numFmtId="0" fontId="16" fillId="34" borderId="11" xfId="0" applyFont="1" applyFill="1" applyBorder="1" applyAlignment="1">
      <alignment horizontal="center"/>
    </xf>
    <xf numFmtId="0" fontId="16" fillId="34" borderId="12" xfId="0" applyFont="1" applyFill="1" applyBorder="1" applyAlignment="1">
      <alignment horizontal="center"/>
    </xf>
    <xf numFmtId="0" fontId="16" fillId="38" borderId="10" xfId="0" applyFont="1" applyFill="1" applyBorder="1" applyAlignment="1">
      <alignment horizontal="center" vertical="center"/>
    </xf>
    <xf numFmtId="0" fontId="16" fillId="38" borderId="10" xfId="0" applyFont="1" applyFill="1" applyBorder="1" applyAlignment="1">
      <alignment horizontal="center"/>
    </xf>
    <xf numFmtId="0" fontId="16" fillId="33" borderId="0" xfId="0" applyFont="1" applyFill="1" applyAlignment="1">
      <alignment horizontal="center"/>
    </xf>
    <xf numFmtId="0" fontId="0" fillId="33" borderId="0" xfId="0" applyFill="1" applyAlignment="1">
      <alignment horizontal="center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44981-2D10-4149-85DF-3232A0C43233}">
  <dimension ref="B3:Z54"/>
  <sheetViews>
    <sheetView zoomScale="61" workbookViewId="0">
      <selection activeCell="G4" activeCellId="1" sqref="C4:D28 G4:H28"/>
    </sheetView>
  </sheetViews>
  <sheetFormatPr defaultRowHeight="14.5" x14ac:dyDescent="0.35"/>
  <cols>
    <col min="2" max="2" width="21.81640625" bestFit="1" customWidth="1"/>
    <col min="3" max="3" width="3.90625" customWidth="1"/>
    <col min="4" max="4" width="20.1796875" bestFit="1" customWidth="1"/>
    <col min="5" max="5" width="5.6328125" customWidth="1"/>
    <col min="6" max="6" width="6.90625" customWidth="1"/>
    <col min="7" max="7" width="7" bestFit="1" customWidth="1"/>
    <col min="8" max="8" width="23.7265625" bestFit="1" customWidth="1"/>
    <col min="9" max="10" width="5.26953125" customWidth="1"/>
    <col min="11" max="11" width="14.6328125" customWidth="1"/>
    <col min="12" max="12" width="9.90625" customWidth="1"/>
    <col min="13" max="13" width="24.26953125" bestFit="1" customWidth="1"/>
    <col min="14" max="14" width="24.6328125" bestFit="1" customWidth="1"/>
    <col min="15" max="15" width="15.81640625" bestFit="1" customWidth="1"/>
    <col min="16" max="16" width="5" customWidth="1"/>
    <col min="17" max="17" width="20" bestFit="1" customWidth="1"/>
    <col min="18" max="18" width="33.36328125" bestFit="1" customWidth="1"/>
    <col min="19" max="19" width="18.36328125" bestFit="1" customWidth="1"/>
    <col min="20" max="20" width="20.7265625" bestFit="1" customWidth="1"/>
    <col min="21" max="21" width="21" bestFit="1" customWidth="1"/>
    <col min="22" max="22" width="18.36328125" bestFit="1" customWidth="1"/>
    <col min="23" max="23" width="20.36328125" bestFit="1" customWidth="1"/>
    <col min="24" max="24" width="21.7265625" bestFit="1" customWidth="1"/>
    <col min="25" max="25" width="24.08984375" bestFit="1" customWidth="1"/>
    <col min="26" max="26" width="17.08984375" bestFit="1" customWidth="1"/>
  </cols>
  <sheetData>
    <row r="3" spans="2:26" x14ac:dyDescent="0.35">
      <c r="C3" s="33" t="s">
        <v>25</v>
      </c>
      <c r="D3" s="33"/>
      <c r="E3" s="33"/>
      <c r="F3" s="33"/>
      <c r="G3" s="34" t="s">
        <v>24</v>
      </c>
      <c r="H3" s="34"/>
      <c r="I3" s="34"/>
      <c r="J3" s="34"/>
      <c r="K3" s="25"/>
    </row>
    <row r="4" spans="2:26" x14ac:dyDescent="0.35">
      <c r="B4" s="6" t="s">
        <v>51</v>
      </c>
      <c r="C4" s="35" t="s">
        <v>23</v>
      </c>
      <c r="D4" s="36"/>
      <c r="E4" s="8" t="s">
        <v>37</v>
      </c>
      <c r="F4" s="8" t="s">
        <v>38</v>
      </c>
      <c r="G4" s="37" t="s">
        <v>23</v>
      </c>
      <c r="H4" s="38"/>
      <c r="I4" s="7" t="s">
        <v>37</v>
      </c>
      <c r="J4" s="7" t="s">
        <v>38</v>
      </c>
      <c r="K4" s="6" t="s">
        <v>21</v>
      </c>
      <c r="L4" s="21" t="s">
        <v>39</v>
      </c>
      <c r="M4" s="39" t="s">
        <v>40</v>
      </c>
      <c r="N4" s="39"/>
      <c r="O4" s="17" t="s">
        <v>41</v>
      </c>
      <c r="R4" s="23" t="s">
        <v>49</v>
      </c>
      <c r="S4" s="23" t="s">
        <v>6</v>
      </c>
      <c r="T4" s="23" t="s">
        <v>5</v>
      </c>
      <c r="U4" s="23" t="s">
        <v>4</v>
      </c>
      <c r="V4" s="23" t="s">
        <v>3</v>
      </c>
      <c r="W4" s="23" t="s">
        <v>2</v>
      </c>
      <c r="X4" s="23" t="s">
        <v>1</v>
      </c>
      <c r="Y4" s="23" t="s">
        <v>0</v>
      </c>
      <c r="Z4" s="23" t="s">
        <v>0</v>
      </c>
    </row>
    <row r="5" spans="2:26" x14ac:dyDescent="0.35">
      <c r="B5" s="5">
        <v>1465</v>
      </c>
      <c r="C5" s="3">
        <v>1</v>
      </c>
      <c r="D5" s="3" t="str">
        <f t="shared" ref="D5:D28" si="0">_xlfn.XLOOKUP(C5,$B$34:$B$40,$C$34:$C$40)</f>
        <v>Candy Cane Canyon</v>
      </c>
      <c r="E5" s="3">
        <f t="shared" ref="E5:E28" si="1">_xlfn.XLOOKUP(C5,$B$34:$B$40,$D$34:$D$40)</f>
        <v>37.5</v>
      </c>
      <c r="F5" s="3">
        <f t="shared" ref="F5:F28" si="2">_xlfn.XLOOKUP(C5,$B$34:$B$40,$E$34:$E$40)</f>
        <v>-102.5</v>
      </c>
      <c r="G5" s="3">
        <v>2</v>
      </c>
      <c r="H5" s="3" t="str">
        <f t="shared" ref="H5:H28" si="3">_xlfn.XLOOKUP(G5,$B$34:$B$40,$C$34:$C$40)</f>
        <v>Coconut Cream Cove</v>
      </c>
      <c r="I5" s="3">
        <f t="shared" ref="I5:I28" si="4">_xlfn.XLOOKUP(G5,$B$34:$B$40,$D$34:$D$40)</f>
        <v>44.94</v>
      </c>
      <c r="J5" s="3">
        <f t="shared" ref="J5:J28" si="5">_xlfn.XLOOKUP(G5,$B$34:$B$40,$E$34:$E$40)</f>
        <v>-90.81</v>
      </c>
      <c r="K5" s="4">
        <v>15</v>
      </c>
      <c r="L5" s="22">
        <f t="shared" ref="L5:L25" si="6">SQRT((E5-I5)^2+(F5-J5)^2)</f>
        <v>13.856756474731016</v>
      </c>
      <c r="M5" s="18">
        <v>31</v>
      </c>
      <c r="N5" s="18">
        <f>IF(M5&gt;=70,1,0)</f>
        <v>0</v>
      </c>
      <c r="O5" s="16">
        <v>1</v>
      </c>
      <c r="S5" s="30">
        <v>0</v>
      </c>
      <c r="T5" s="30">
        <v>0</v>
      </c>
      <c r="U5" s="30">
        <v>0</v>
      </c>
      <c r="V5" s="30">
        <v>0</v>
      </c>
      <c r="W5" s="30">
        <v>0</v>
      </c>
      <c r="X5" s="30">
        <v>0</v>
      </c>
      <c r="Y5" s="30">
        <v>0</v>
      </c>
      <c r="Z5" s="30">
        <v>0</v>
      </c>
    </row>
    <row r="6" spans="2:26" x14ac:dyDescent="0.35">
      <c r="B6" s="5">
        <v>3239</v>
      </c>
      <c r="C6" s="3">
        <v>1</v>
      </c>
      <c r="D6" s="3" t="str">
        <f t="shared" si="0"/>
        <v>Candy Cane Canyon</v>
      </c>
      <c r="E6" s="3">
        <f t="shared" si="1"/>
        <v>37.5</v>
      </c>
      <c r="F6" s="3">
        <f t="shared" si="2"/>
        <v>-102.5</v>
      </c>
      <c r="G6" s="3">
        <v>3</v>
      </c>
      <c r="H6" s="3" t="str">
        <f t="shared" si="3"/>
        <v>Lava Lollipop Land</v>
      </c>
      <c r="I6" s="3">
        <f t="shared" si="4"/>
        <v>39.75</v>
      </c>
      <c r="J6" s="3">
        <f t="shared" si="5"/>
        <v>-93.41</v>
      </c>
      <c r="K6" s="4">
        <v>18</v>
      </c>
      <c r="L6" s="22">
        <f t="shared" si="6"/>
        <v>9.3643259234180896</v>
      </c>
      <c r="M6" s="18">
        <v>79</v>
      </c>
      <c r="N6" s="18">
        <f>IF(M6&gt;=70,1,0)</f>
        <v>1</v>
      </c>
      <c r="O6" s="16">
        <v>0</v>
      </c>
    </row>
    <row r="7" spans="2:26" x14ac:dyDescent="0.35">
      <c r="B7" s="5">
        <v>3467</v>
      </c>
      <c r="C7" s="3">
        <v>1</v>
      </c>
      <c r="D7" s="3" t="str">
        <f t="shared" si="0"/>
        <v>Candy Cane Canyon</v>
      </c>
      <c r="E7" s="3">
        <f t="shared" si="1"/>
        <v>37.5</v>
      </c>
      <c r="F7" s="3">
        <f t="shared" si="2"/>
        <v>-102.5</v>
      </c>
      <c r="G7" s="3">
        <v>4</v>
      </c>
      <c r="H7" s="3" t="str">
        <f t="shared" si="3"/>
        <v>Macaron Market</v>
      </c>
      <c r="I7" s="3">
        <f t="shared" si="4"/>
        <v>37.78</v>
      </c>
      <c r="J7" s="3">
        <f t="shared" si="5"/>
        <v>-114.08</v>
      </c>
      <c r="K7" s="4">
        <v>9</v>
      </c>
      <c r="L7" s="22">
        <f t="shared" si="6"/>
        <v>11.583384652164494</v>
      </c>
      <c r="M7" s="18">
        <v>106</v>
      </c>
      <c r="N7" s="18">
        <f t="shared" ref="N7:N28" si="7">IF(M7&gt;=70,1,0)</f>
        <v>1</v>
      </c>
      <c r="O7" s="16">
        <v>1</v>
      </c>
    </row>
    <row r="8" spans="2:26" x14ac:dyDescent="0.35">
      <c r="B8" s="5">
        <v>1688</v>
      </c>
      <c r="C8" s="3">
        <v>1</v>
      </c>
      <c r="D8" s="3" t="str">
        <f t="shared" si="0"/>
        <v>Candy Cane Canyon</v>
      </c>
      <c r="E8" s="3">
        <f t="shared" si="1"/>
        <v>37.5</v>
      </c>
      <c r="F8" s="3">
        <f t="shared" si="2"/>
        <v>-102.5</v>
      </c>
      <c r="G8" s="3">
        <v>5</v>
      </c>
      <c r="H8" s="3" t="str">
        <f t="shared" si="3"/>
        <v>Starburst Starlit Skies</v>
      </c>
      <c r="I8" s="3">
        <f t="shared" si="4"/>
        <v>31.84</v>
      </c>
      <c r="J8" s="3">
        <f t="shared" si="5"/>
        <v>-116.14</v>
      </c>
      <c r="K8" s="4">
        <v>20</v>
      </c>
      <c r="L8" s="22">
        <f t="shared" si="6"/>
        <v>14.767708014448283</v>
      </c>
      <c r="M8" s="18">
        <v>115</v>
      </c>
      <c r="N8" s="18">
        <f t="shared" si="7"/>
        <v>1</v>
      </c>
      <c r="O8" s="16">
        <v>1</v>
      </c>
    </row>
    <row r="9" spans="2:26" x14ac:dyDescent="0.35">
      <c r="B9" s="5">
        <v>0</v>
      </c>
      <c r="C9" s="3">
        <v>2</v>
      </c>
      <c r="D9" s="3" t="str">
        <f t="shared" si="0"/>
        <v>Coconut Cream Cove</v>
      </c>
      <c r="E9" s="3">
        <f t="shared" si="1"/>
        <v>44.94</v>
      </c>
      <c r="F9" s="3">
        <f t="shared" si="2"/>
        <v>-90.81</v>
      </c>
      <c r="G9" s="3">
        <v>3</v>
      </c>
      <c r="H9" s="3" t="str">
        <f t="shared" si="3"/>
        <v>Lava Lollipop Land</v>
      </c>
      <c r="I9" s="3">
        <f t="shared" si="4"/>
        <v>39.75</v>
      </c>
      <c r="J9" s="3">
        <f t="shared" si="5"/>
        <v>-93.41</v>
      </c>
      <c r="K9" s="4">
        <v>8</v>
      </c>
      <c r="L9" s="22">
        <f t="shared" si="6"/>
        <v>5.8048341922917954</v>
      </c>
      <c r="M9" s="18">
        <v>93</v>
      </c>
      <c r="N9" s="18">
        <f t="shared" si="7"/>
        <v>1</v>
      </c>
      <c r="O9" s="16">
        <v>1</v>
      </c>
      <c r="R9" s="23" t="s">
        <v>45</v>
      </c>
      <c r="S9" s="27" t="s">
        <v>46</v>
      </c>
      <c r="T9" s="27" t="s">
        <v>50</v>
      </c>
      <c r="U9" s="28" t="s">
        <v>47</v>
      </c>
      <c r="V9" s="29" t="s">
        <v>48</v>
      </c>
      <c r="W9" s="27"/>
      <c r="X9" s="29" t="s">
        <v>52</v>
      </c>
    </row>
    <row r="10" spans="2:26" x14ac:dyDescent="0.35">
      <c r="B10" s="5">
        <v>0</v>
      </c>
      <c r="C10" s="3">
        <v>2</v>
      </c>
      <c r="D10" s="3" t="str">
        <f t="shared" si="0"/>
        <v>Coconut Cream Cove</v>
      </c>
      <c r="E10" s="3">
        <f t="shared" si="1"/>
        <v>44.94</v>
      </c>
      <c r="F10" s="3">
        <f t="shared" si="2"/>
        <v>-90.81</v>
      </c>
      <c r="G10" s="3">
        <v>4</v>
      </c>
      <c r="H10" s="3" t="str">
        <f t="shared" si="3"/>
        <v>Macaron Market</v>
      </c>
      <c r="I10" s="3">
        <f t="shared" si="4"/>
        <v>37.78</v>
      </c>
      <c r="J10" s="3">
        <f t="shared" si="5"/>
        <v>-114.08</v>
      </c>
      <c r="K10" s="4">
        <v>24</v>
      </c>
      <c r="L10" s="22">
        <f t="shared" si="6"/>
        <v>24.346632210636439</v>
      </c>
      <c r="M10" s="18">
        <v>33</v>
      </c>
      <c r="N10" s="18">
        <f t="shared" si="7"/>
        <v>0</v>
      </c>
      <c r="O10" s="16">
        <v>1</v>
      </c>
      <c r="R10" s="24" t="s">
        <v>44</v>
      </c>
      <c r="S10" s="9">
        <v>6682</v>
      </c>
      <c r="T10">
        <f>SUMPRODUCT(B5:B28,O5:O28)</f>
        <v>8370</v>
      </c>
      <c r="U10" s="9">
        <f>T10-S10</f>
        <v>1688</v>
      </c>
      <c r="V10" s="26">
        <f>U10/S10</f>
        <v>0.25261897635438491</v>
      </c>
      <c r="W10">
        <v>1</v>
      </c>
      <c r="X10" s="26">
        <f>W10*V10</f>
        <v>0.25261897635438491</v>
      </c>
    </row>
    <row r="11" spans="2:26" x14ac:dyDescent="0.35">
      <c r="B11" s="5">
        <v>0</v>
      </c>
      <c r="C11" s="3">
        <v>2</v>
      </c>
      <c r="D11" s="3" t="str">
        <f t="shared" si="0"/>
        <v>Coconut Cream Cove</v>
      </c>
      <c r="E11" s="3">
        <f t="shared" si="1"/>
        <v>44.94</v>
      </c>
      <c r="F11" s="3">
        <f t="shared" si="2"/>
        <v>-90.81</v>
      </c>
      <c r="G11" s="3">
        <v>5</v>
      </c>
      <c r="H11" s="3" t="str">
        <f t="shared" si="3"/>
        <v>Starburst Starlit Skies</v>
      </c>
      <c r="I11" s="3">
        <f t="shared" si="4"/>
        <v>31.84</v>
      </c>
      <c r="J11" s="3">
        <f t="shared" si="5"/>
        <v>-116.14</v>
      </c>
      <c r="K11" s="4">
        <v>12</v>
      </c>
      <c r="L11" s="22">
        <f t="shared" si="6"/>
        <v>28.516993179506141</v>
      </c>
      <c r="M11" s="18">
        <v>80</v>
      </c>
      <c r="N11" s="18">
        <f t="shared" si="7"/>
        <v>1</v>
      </c>
      <c r="O11" s="16">
        <v>1</v>
      </c>
      <c r="R11" s="24" t="s">
        <v>43</v>
      </c>
      <c r="S11">
        <v>3239</v>
      </c>
      <c r="T11">
        <f>SUMPRODUCT(N5:N28,B5:B28)</f>
        <v>10391</v>
      </c>
      <c r="U11" s="9">
        <f t="shared" ref="U11:U13" si="8">T11-S11</f>
        <v>7152</v>
      </c>
      <c r="V11" s="26">
        <f t="shared" ref="V11:V13" si="9">U11/S11</f>
        <v>2.2080889163322013</v>
      </c>
      <c r="W11">
        <v>1</v>
      </c>
      <c r="X11" s="26">
        <f t="shared" ref="X11:X13" si="10">W11*V11</f>
        <v>2.2080889163322013</v>
      </c>
    </row>
    <row r="12" spans="2:26" x14ac:dyDescent="0.35">
      <c r="B12" s="5">
        <v>0</v>
      </c>
      <c r="C12" s="3">
        <v>3</v>
      </c>
      <c r="D12" s="3" t="str">
        <f t="shared" si="0"/>
        <v>Lava Lollipop Land</v>
      </c>
      <c r="E12" s="3">
        <f t="shared" si="1"/>
        <v>39.75</v>
      </c>
      <c r="F12" s="3">
        <f t="shared" si="2"/>
        <v>-93.41</v>
      </c>
      <c r="G12" s="3">
        <v>1</v>
      </c>
      <c r="H12" s="3" t="str">
        <f t="shared" si="3"/>
        <v>Candy Cane Canyon</v>
      </c>
      <c r="I12" s="3">
        <f t="shared" si="4"/>
        <v>37.5</v>
      </c>
      <c r="J12" s="3">
        <f t="shared" si="5"/>
        <v>-102.5</v>
      </c>
      <c r="K12" s="4">
        <v>10</v>
      </c>
      <c r="L12" s="22">
        <f t="shared" si="6"/>
        <v>9.3643259234180896</v>
      </c>
      <c r="M12" s="18">
        <v>27</v>
      </c>
      <c r="N12" s="18">
        <f t="shared" si="7"/>
        <v>0</v>
      </c>
      <c r="O12" s="16">
        <v>1</v>
      </c>
      <c r="R12" s="24" t="s">
        <v>42</v>
      </c>
      <c r="S12" s="1">
        <v>147752</v>
      </c>
      <c r="T12">
        <f>SUMPRODUCT(B5:B28,K5:K28)</f>
        <v>195680</v>
      </c>
      <c r="U12" s="9">
        <f t="shared" si="8"/>
        <v>47928</v>
      </c>
      <c r="V12" s="26">
        <f t="shared" si="9"/>
        <v>0.32438139585250964</v>
      </c>
      <c r="W12">
        <v>1</v>
      </c>
      <c r="X12" s="26">
        <f t="shared" si="10"/>
        <v>0.32438139585250964</v>
      </c>
    </row>
    <row r="13" spans="2:26" x14ac:dyDescent="0.35">
      <c r="B13" s="5">
        <v>0</v>
      </c>
      <c r="C13" s="3">
        <v>3</v>
      </c>
      <c r="D13" s="3" t="str">
        <f t="shared" si="0"/>
        <v>Lava Lollipop Land</v>
      </c>
      <c r="E13" s="3">
        <f t="shared" si="1"/>
        <v>39.75</v>
      </c>
      <c r="F13" s="3">
        <f t="shared" si="2"/>
        <v>-93.41</v>
      </c>
      <c r="G13" s="3">
        <v>5</v>
      </c>
      <c r="H13" s="3" t="str">
        <f t="shared" si="3"/>
        <v>Starburst Starlit Skies</v>
      </c>
      <c r="I13" s="3">
        <f t="shared" si="4"/>
        <v>31.84</v>
      </c>
      <c r="J13" s="3">
        <f t="shared" si="5"/>
        <v>-116.14</v>
      </c>
      <c r="K13" s="4">
        <v>14</v>
      </c>
      <c r="L13" s="22">
        <f t="shared" si="6"/>
        <v>24.067010616194114</v>
      </c>
      <c r="M13" s="18">
        <v>90</v>
      </c>
      <c r="N13" s="18">
        <f t="shared" si="7"/>
        <v>1</v>
      </c>
      <c r="O13" s="16">
        <v>1</v>
      </c>
      <c r="R13" s="24" t="s">
        <v>36</v>
      </c>
      <c r="S13" s="9">
        <v>174190.23752874986</v>
      </c>
      <c r="T13">
        <f>SUMPRODUCT(B5:B28,L5:L28)</f>
        <v>174190.23752874986</v>
      </c>
      <c r="U13" s="9">
        <f t="shared" si="8"/>
        <v>0</v>
      </c>
      <c r="V13" s="26">
        <f t="shared" si="9"/>
        <v>0</v>
      </c>
      <c r="W13">
        <v>1</v>
      </c>
      <c r="X13" s="26">
        <f t="shared" si="10"/>
        <v>0</v>
      </c>
    </row>
    <row r="14" spans="2:26" x14ac:dyDescent="0.35">
      <c r="B14" s="5">
        <v>1997</v>
      </c>
      <c r="C14" s="3">
        <v>3</v>
      </c>
      <c r="D14" s="3" t="str">
        <f t="shared" si="0"/>
        <v>Lava Lollipop Land</v>
      </c>
      <c r="E14" s="3">
        <f t="shared" si="1"/>
        <v>39.75</v>
      </c>
      <c r="F14" s="3">
        <f t="shared" si="2"/>
        <v>-93.41</v>
      </c>
      <c r="G14" s="3">
        <v>7</v>
      </c>
      <c r="H14" s="3" t="str">
        <f t="shared" si="3"/>
        <v>Toblerone Tower</v>
      </c>
      <c r="I14" s="3">
        <f t="shared" si="4"/>
        <v>31.1</v>
      </c>
      <c r="J14" s="3">
        <f t="shared" si="5"/>
        <v>-93.42</v>
      </c>
      <c r="K14" s="4">
        <v>20</v>
      </c>
      <c r="L14" s="22">
        <f t="shared" si="6"/>
        <v>8.6500057803448875</v>
      </c>
      <c r="M14" s="18">
        <v>103</v>
      </c>
      <c r="N14" s="18">
        <f t="shared" si="7"/>
        <v>1</v>
      </c>
      <c r="O14" s="16">
        <v>0</v>
      </c>
    </row>
    <row r="15" spans="2:26" x14ac:dyDescent="0.35">
      <c r="B15" s="5">
        <v>0</v>
      </c>
      <c r="C15" s="3">
        <v>4</v>
      </c>
      <c r="D15" s="3" t="str">
        <f t="shared" si="0"/>
        <v>Macaron Market</v>
      </c>
      <c r="E15" s="3">
        <f t="shared" si="1"/>
        <v>37.78</v>
      </c>
      <c r="F15" s="3">
        <f t="shared" si="2"/>
        <v>-114.08</v>
      </c>
      <c r="G15" s="3">
        <v>3</v>
      </c>
      <c r="H15" s="3" t="str">
        <f t="shared" si="3"/>
        <v>Lava Lollipop Land</v>
      </c>
      <c r="I15" s="3">
        <f t="shared" si="4"/>
        <v>39.75</v>
      </c>
      <c r="J15" s="3">
        <f t="shared" si="5"/>
        <v>-93.41</v>
      </c>
      <c r="K15" s="4">
        <v>11</v>
      </c>
      <c r="L15" s="22">
        <f t="shared" si="6"/>
        <v>20.763665379696331</v>
      </c>
      <c r="M15" s="18">
        <v>96</v>
      </c>
      <c r="N15" s="18">
        <f t="shared" si="7"/>
        <v>1</v>
      </c>
      <c r="O15" s="16">
        <v>1</v>
      </c>
    </row>
    <row r="16" spans="2:26" x14ac:dyDescent="0.35">
      <c r="B16" s="5">
        <v>0</v>
      </c>
      <c r="C16" s="3">
        <v>4</v>
      </c>
      <c r="D16" s="3" t="str">
        <f t="shared" si="0"/>
        <v>Macaron Market</v>
      </c>
      <c r="E16" s="3">
        <f t="shared" si="1"/>
        <v>37.78</v>
      </c>
      <c r="F16" s="3">
        <f t="shared" si="2"/>
        <v>-114.08</v>
      </c>
      <c r="G16" s="3">
        <v>5</v>
      </c>
      <c r="H16" s="3" t="str">
        <f t="shared" si="3"/>
        <v>Starburst Starlit Skies</v>
      </c>
      <c r="I16" s="3">
        <f t="shared" si="4"/>
        <v>31.84</v>
      </c>
      <c r="J16" s="3">
        <f t="shared" si="5"/>
        <v>-116.14</v>
      </c>
      <c r="K16" s="4">
        <v>24</v>
      </c>
      <c r="L16" s="22">
        <f t="shared" si="6"/>
        <v>6.2870660884072169</v>
      </c>
      <c r="M16" s="18">
        <v>23</v>
      </c>
      <c r="N16" s="18">
        <f t="shared" si="7"/>
        <v>0</v>
      </c>
      <c r="O16" s="16">
        <v>0</v>
      </c>
      <c r="R16" s="23" t="s">
        <v>45</v>
      </c>
    </row>
    <row r="17" spans="2:21" x14ac:dyDescent="0.35">
      <c r="B17" s="5">
        <v>1750</v>
      </c>
      <c r="C17" s="3">
        <v>4</v>
      </c>
      <c r="D17" s="3" t="str">
        <f t="shared" si="0"/>
        <v>Macaron Market</v>
      </c>
      <c r="E17" s="3">
        <f t="shared" si="1"/>
        <v>37.78</v>
      </c>
      <c r="F17" s="3">
        <f t="shared" si="2"/>
        <v>-114.08</v>
      </c>
      <c r="G17" s="3">
        <v>6</v>
      </c>
      <c r="H17" s="3" t="str">
        <f t="shared" si="3"/>
        <v>Strawberry Swirl Stream</v>
      </c>
      <c r="I17" s="3">
        <f t="shared" si="4"/>
        <v>30.09</v>
      </c>
      <c r="J17" s="3">
        <f t="shared" si="5"/>
        <v>-91.83</v>
      </c>
      <c r="K17" s="4">
        <v>6</v>
      </c>
      <c r="L17" s="22">
        <f t="shared" si="6"/>
        <v>23.541423066586269</v>
      </c>
      <c r="M17" s="18">
        <v>32</v>
      </c>
      <c r="N17" s="18">
        <f t="shared" si="7"/>
        <v>0</v>
      </c>
      <c r="O17" s="16">
        <v>1</v>
      </c>
      <c r="R17" s="31" t="s">
        <v>53</v>
      </c>
      <c r="S17" s="32">
        <v>2.2080889163322013</v>
      </c>
    </row>
    <row r="18" spans="2:21" x14ac:dyDescent="0.35">
      <c r="B18" s="5">
        <v>0</v>
      </c>
      <c r="C18" s="3">
        <v>4</v>
      </c>
      <c r="D18" s="3" t="str">
        <f t="shared" si="0"/>
        <v>Macaron Market</v>
      </c>
      <c r="E18" s="3">
        <f t="shared" si="1"/>
        <v>37.78</v>
      </c>
      <c r="F18" s="3">
        <f t="shared" si="2"/>
        <v>-114.08</v>
      </c>
      <c r="G18" s="3">
        <v>7</v>
      </c>
      <c r="H18" s="3" t="str">
        <f t="shared" si="3"/>
        <v>Toblerone Tower</v>
      </c>
      <c r="I18" s="3">
        <f t="shared" si="4"/>
        <v>31.1</v>
      </c>
      <c r="J18" s="3">
        <f t="shared" si="5"/>
        <v>-93.42</v>
      </c>
      <c r="K18" s="4">
        <v>5</v>
      </c>
      <c r="L18" s="22">
        <f t="shared" si="6"/>
        <v>21.713083613342437</v>
      </c>
      <c r="M18" s="18">
        <v>100</v>
      </c>
      <c r="N18" s="18">
        <f t="shared" si="7"/>
        <v>1</v>
      </c>
      <c r="O18" s="16">
        <v>1</v>
      </c>
      <c r="R18" s="24"/>
    </row>
    <row r="19" spans="2:21" x14ac:dyDescent="0.35">
      <c r="B19" s="5">
        <v>0</v>
      </c>
      <c r="C19" s="3">
        <v>5</v>
      </c>
      <c r="D19" s="3" t="str">
        <f t="shared" si="0"/>
        <v>Starburst Starlit Skies</v>
      </c>
      <c r="E19" s="3">
        <f t="shared" si="1"/>
        <v>31.84</v>
      </c>
      <c r="F19" s="3">
        <f t="shared" si="2"/>
        <v>-116.14</v>
      </c>
      <c r="G19" s="3">
        <v>1</v>
      </c>
      <c r="H19" s="3" t="str">
        <f t="shared" si="3"/>
        <v>Candy Cane Canyon</v>
      </c>
      <c r="I19" s="3">
        <f t="shared" si="4"/>
        <v>37.5</v>
      </c>
      <c r="J19" s="3">
        <f t="shared" si="5"/>
        <v>-102.5</v>
      </c>
      <c r="K19" s="4">
        <v>10</v>
      </c>
      <c r="L19" s="22">
        <f t="shared" si="6"/>
        <v>14.767708014448283</v>
      </c>
      <c r="M19" s="18">
        <v>91</v>
      </c>
      <c r="N19" s="18">
        <f t="shared" si="7"/>
        <v>1</v>
      </c>
      <c r="O19" s="16">
        <v>1</v>
      </c>
      <c r="R19" s="24"/>
    </row>
    <row r="20" spans="2:21" x14ac:dyDescent="0.35">
      <c r="B20" s="5">
        <v>0</v>
      </c>
      <c r="C20" s="3">
        <v>5</v>
      </c>
      <c r="D20" s="3" t="str">
        <f t="shared" si="0"/>
        <v>Starburst Starlit Skies</v>
      </c>
      <c r="E20" s="3">
        <f t="shared" si="1"/>
        <v>31.84</v>
      </c>
      <c r="F20" s="3">
        <f t="shared" si="2"/>
        <v>-116.14</v>
      </c>
      <c r="G20" s="3">
        <v>4</v>
      </c>
      <c r="H20" s="3" t="str">
        <f t="shared" si="3"/>
        <v>Macaron Market</v>
      </c>
      <c r="I20" s="3">
        <f t="shared" si="4"/>
        <v>37.78</v>
      </c>
      <c r="J20" s="3">
        <f t="shared" si="5"/>
        <v>-114.08</v>
      </c>
      <c r="K20" s="4">
        <v>12</v>
      </c>
      <c r="L20" s="22">
        <f t="shared" si="6"/>
        <v>6.2870660884072169</v>
      </c>
      <c r="M20" s="18">
        <v>95</v>
      </c>
      <c r="N20" s="18">
        <f t="shared" si="7"/>
        <v>1</v>
      </c>
      <c r="O20" s="16">
        <v>1</v>
      </c>
      <c r="R20" s="24"/>
    </row>
    <row r="21" spans="2:21" x14ac:dyDescent="0.35">
      <c r="B21" s="5">
        <v>0</v>
      </c>
      <c r="C21" s="3">
        <v>5</v>
      </c>
      <c r="D21" s="3" t="str">
        <f t="shared" si="0"/>
        <v>Starburst Starlit Skies</v>
      </c>
      <c r="E21" s="3">
        <f t="shared" si="1"/>
        <v>31.84</v>
      </c>
      <c r="F21" s="3">
        <f t="shared" si="2"/>
        <v>-116.14</v>
      </c>
      <c r="G21" s="3">
        <v>7</v>
      </c>
      <c r="H21" s="3" t="str">
        <f t="shared" si="3"/>
        <v>Toblerone Tower</v>
      </c>
      <c r="I21" s="3">
        <f t="shared" si="4"/>
        <v>31.1</v>
      </c>
      <c r="J21" s="3">
        <f t="shared" si="5"/>
        <v>-93.42</v>
      </c>
      <c r="K21" s="4">
        <v>16</v>
      </c>
      <c r="L21" s="22">
        <f t="shared" si="6"/>
        <v>22.732047861994307</v>
      </c>
      <c r="M21" s="18">
        <v>95</v>
      </c>
      <c r="N21" s="18">
        <f t="shared" si="7"/>
        <v>1</v>
      </c>
      <c r="O21" s="16">
        <v>1</v>
      </c>
    </row>
    <row r="22" spans="2:21" x14ac:dyDescent="0.35">
      <c r="B22" s="5">
        <v>0</v>
      </c>
      <c r="C22" s="3">
        <v>6</v>
      </c>
      <c r="D22" s="3" t="str">
        <f t="shared" si="0"/>
        <v>Strawberry Swirl Stream</v>
      </c>
      <c r="E22" s="3">
        <f t="shared" si="1"/>
        <v>30.09</v>
      </c>
      <c r="F22" s="3">
        <f t="shared" si="2"/>
        <v>-91.83</v>
      </c>
      <c r="G22" s="3">
        <v>2</v>
      </c>
      <c r="H22" s="3" t="str">
        <f t="shared" si="3"/>
        <v>Coconut Cream Cove</v>
      </c>
      <c r="I22" s="3">
        <f t="shared" si="4"/>
        <v>44.94</v>
      </c>
      <c r="J22" s="3">
        <f t="shared" si="5"/>
        <v>-90.81</v>
      </c>
      <c r="K22" s="4">
        <v>16</v>
      </c>
      <c r="L22" s="22">
        <f t="shared" si="6"/>
        <v>14.884989082965426</v>
      </c>
      <c r="M22" s="18">
        <v>96</v>
      </c>
      <c r="N22" s="18">
        <f t="shared" si="7"/>
        <v>1</v>
      </c>
      <c r="O22" s="16">
        <v>1</v>
      </c>
    </row>
    <row r="23" spans="2:21" x14ac:dyDescent="0.35">
      <c r="B23" s="5">
        <v>0</v>
      </c>
      <c r="C23" s="3">
        <v>6</v>
      </c>
      <c r="D23" s="3" t="str">
        <f t="shared" si="0"/>
        <v>Strawberry Swirl Stream</v>
      </c>
      <c r="E23" s="3">
        <f t="shared" si="1"/>
        <v>30.09</v>
      </c>
      <c r="F23" s="3">
        <f t="shared" si="2"/>
        <v>-91.83</v>
      </c>
      <c r="G23" s="3">
        <v>4</v>
      </c>
      <c r="H23" s="3" t="str">
        <f t="shared" si="3"/>
        <v>Macaron Market</v>
      </c>
      <c r="I23" s="3">
        <f t="shared" si="4"/>
        <v>37.78</v>
      </c>
      <c r="J23" s="3">
        <f t="shared" si="5"/>
        <v>-114.08</v>
      </c>
      <c r="K23" s="4">
        <v>19</v>
      </c>
      <c r="L23" s="22">
        <f t="shared" si="6"/>
        <v>23.541423066586269</v>
      </c>
      <c r="M23" s="18">
        <v>84</v>
      </c>
      <c r="N23" s="18">
        <f t="shared" si="7"/>
        <v>1</v>
      </c>
      <c r="O23" s="16">
        <v>1</v>
      </c>
    </row>
    <row r="24" spans="2:21" x14ac:dyDescent="0.35">
      <c r="B24" s="5">
        <v>0</v>
      </c>
      <c r="C24" s="3">
        <v>6</v>
      </c>
      <c r="D24" s="3" t="str">
        <f t="shared" si="0"/>
        <v>Strawberry Swirl Stream</v>
      </c>
      <c r="E24" s="3">
        <f t="shared" si="1"/>
        <v>30.09</v>
      </c>
      <c r="F24" s="3">
        <f t="shared" si="2"/>
        <v>-91.83</v>
      </c>
      <c r="G24" s="3">
        <v>5</v>
      </c>
      <c r="H24" s="3" t="str">
        <f t="shared" si="3"/>
        <v>Starburst Starlit Skies</v>
      </c>
      <c r="I24" s="3">
        <f t="shared" si="4"/>
        <v>31.84</v>
      </c>
      <c r="J24" s="3">
        <f t="shared" si="5"/>
        <v>-116.14</v>
      </c>
      <c r="K24" s="4">
        <v>5</v>
      </c>
      <c r="L24" s="22">
        <f t="shared" si="6"/>
        <v>24.372907089635412</v>
      </c>
      <c r="M24" s="18">
        <v>95</v>
      </c>
      <c r="N24" s="18">
        <f t="shared" si="7"/>
        <v>1</v>
      </c>
      <c r="O24" s="16">
        <v>1</v>
      </c>
    </row>
    <row r="25" spans="2:21" x14ac:dyDescent="0.35">
      <c r="B25" s="5">
        <v>0</v>
      </c>
      <c r="C25" s="3">
        <v>6</v>
      </c>
      <c r="D25" s="3" t="str">
        <f t="shared" si="0"/>
        <v>Strawberry Swirl Stream</v>
      </c>
      <c r="E25" s="3">
        <f t="shared" si="1"/>
        <v>30.09</v>
      </c>
      <c r="F25" s="3">
        <f t="shared" si="2"/>
        <v>-91.83</v>
      </c>
      <c r="G25" s="3">
        <v>7</v>
      </c>
      <c r="H25" s="3" t="str">
        <f t="shared" si="3"/>
        <v>Toblerone Tower</v>
      </c>
      <c r="I25" s="3">
        <f t="shared" si="4"/>
        <v>31.1</v>
      </c>
      <c r="J25" s="3">
        <f t="shared" si="5"/>
        <v>-93.42</v>
      </c>
      <c r="K25" s="4">
        <v>17</v>
      </c>
      <c r="L25" s="22">
        <f t="shared" si="6"/>
        <v>1.883666637173365</v>
      </c>
      <c r="M25" s="18">
        <v>96</v>
      </c>
      <c r="N25" s="18">
        <f t="shared" si="7"/>
        <v>1</v>
      </c>
      <c r="O25" s="16">
        <v>0</v>
      </c>
      <c r="R25" t="s">
        <v>11</v>
      </c>
      <c r="T25" t="s">
        <v>28</v>
      </c>
      <c r="U25" t="s">
        <v>29</v>
      </c>
    </row>
    <row r="26" spans="2:21" x14ac:dyDescent="0.35">
      <c r="B26" s="5">
        <v>0</v>
      </c>
      <c r="C26" s="3">
        <v>7</v>
      </c>
      <c r="D26" s="3" t="str">
        <f t="shared" si="0"/>
        <v>Toblerone Tower</v>
      </c>
      <c r="E26" s="3">
        <f t="shared" si="1"/>
        <v>31.1</v>
      </c>
      <c r="F26" s="3">
        <f t="shared" si="2"/>
        <v>-93.42</v>
      </c>
      <c r="G26" s="3">
        <v>1</v>
      </c>
      <c r="H26" s="3" t="str">
        <f t="shared" si="3"/>
        <v>Candy Cane Canyon</v>
      </c>
      <c r="I26" s="3">
        <f t="shared" si="4"/>
        <v>37.5</v>
      </c>
      <c r="J26" s="3">
        <f t="shared" si="5"/>
        <v>-102.5</v>
      </c>
      <c r="K26" s="4">
        <v>10</v>
      </c>
      <c r="L26" s="22">
        <f t="shared" ref="L26:L28" si="11">SQRT((E26-I26)^2+(F26-J26)^2)</f>
        <v>11.108843324126951</v>
      </c>
      <c r="M26" s="18">
        <v>70</v>
      </c>
      <c r="N26" s="18">
        <f t="shared" si="7"/>
        <v>1</v>
      </c>
      <c r="O26" s="16">
        <v>1</v>
      </c>
      <c r="R26" t="s">
        <v>6</v>
      </c>
      <c r="T26">
        <v>-9859</v>
      </c>
      <c r="U26" t="s">
        <v>30</v>
      </c>
    </row>
    <row r="27" spans="2:21" x14ac:dyDescent="0.35">
      <c r="B27" s="5">
        <v>0</v>
      </c>
      <c r="C27" s="3">
        <v>7</v>
      </c>
      <c r="D27" s="3" t="str">
        <f t="shared" si="0"/>
        <v>Toblerone Tower</v>
      </c>
      <c r="E27" s="3">
        <f t="shared" si="1"/>
        <v>31.1</v>
      </c>
      <c r="F27" s="3">
        <f t="shared" si="2"/>
        <v>-93.42</v>
      </c>
      <c r="G27" s="3">
        <v>2</v>
      </c>
      <c r="H27" s="3" t="str">
        <f t="shared" si="3"/>
        <v>Coconut Cream Cove</v>
      </c>
      <c r="I27" s="3">
        <f t="shared" si="4"/>
        <v>44.94</v>
      </c>
      <c r="J27" s="3">
        <f t="shared" si="5"/>
        <v>-90.81</v>
      </c>
      <c r="K27" s="4">
        <v>18</v>
      </c>
      <c r="L27" s="22">
        <f t="shared" si="11"/>
        <v>14.083951860184694</v>
      </c>
      <c r="M27" s="18">
        <v>97</v>
      </c>
      <c r="N27" s="18">
        <f t="shared" si="7"/>
        <v>1</v>
      </c>
      <c r="O27" s="16">
        <v>1</v>
      </c>
      <c r="R27" t="s">
        <v>5</v>
      </c>
      <c r="T27">
        <v>1465</v>
      </c>
      <c r="U27" t="s">
        <v>31</v>
      </c>
    </row>
    <row r="28" spans="2:21" x14ac:dyDescent="0.35">
      <c r="B28" s="5">
        <v>0</v>
      </c>
      <c r="C28" s="3">
        <v>7</v>
      </c>
      <c r="D28" s="3" t="str">
        <f t="shared" si="0"/>
        <v>Toblerone Tower</v>
      </c>
      <c r="E28" s="3">
        <f t="shared" si="1"/>
        <v>31.1</v>
      </c>
      <c r="F28" s="3">
        <f t="shared" si="2"/>
        <v>-93.42</v>
      </c>
      <c r="G28" s="3">
        <v>5</v>
      </c>
      <c r="H28" s="3" t="str">
        <f t="shared" si="3"/>
        <v>Starburst Starlit Skies</v>
      </c>
      <c r="I28" s="3">
        <f t="shared" si="4"/>
        <v>31.84</v>
      </c>
      <c r="J28" s="3">
        <f t="shared" si="5"/>
        <v>-116.14</v>
      </c>
      <c r="K28" s="4">
        <v>18</v>
      </c>
      <c r="L28" s="22">
        <f t="shared" si="11"/>
        <v>22.732047861994307</v>
      </c>
      <c r="M28" s="18">
        <v>99</v>
      </c>
      <c r="N28" s="18">
        <f t="shared" si="7"/>
        <v>1</v>
      </c>
      <c r="O28" s="16">
        <v>0</v>
      </c>
      <c r="R28" t="s">
        <v>4</v>
      </c>
      <c r="T28">
        <v>1242</v>
      </c>
      <c r="U28" t="s">
        <v>31</v>
      </c>
    </row>
    <row r="29" spans="2:21" x14ac:dyDescent="0.35">
      <c r="R29" t="s">
        <v>3</v>
      </c>
      <c r="T29">
        <v>1717</v>
      </c>
      <c r="U29" t="s">
        <v>31</v>
      </c>
    </row>
    <row r="30" spans="2:21" x14ac:dyDescent="0.35">
      <c r="R30" t="s">
        <v>2</v>
      </c>
      <c r="T30">
        <v>1688</v>
      </c>
      <c r="U30" t="s">
        <v>31</v>
      </c>
    </row>
    <row r="31" spans="2:21" x14ac:dyDescent="0.35">
      <c r="R31" t="s">
        <v>1</v>
      </c>
      <c r="T31">
        <v>1750</v>
      </c>
      <c r="U31" t="s">
        <v>31</v>
      </c>
    </row>
    <row r="32" spans="2:21" x14ac:dyDescent="0.35">
      <c r="R32" t="s">
        <v>0</v>
      </c>
      <c r="T32">
        <v>1997</v>
      </c>
      <c r="U32" t="s">
        <v>31</v>
      </c>
    </row>
    <row r="33" spans="2:15" x14ac:dyDescent="0.35">
      <c r="B33" t="s">
        <v>22</v>
      </c>
      <c r="C33" t="s">
        <v>11</v>
      </c>
      <c r="D33" t="s">
        <v>10</v>
      </c>
      <c r="E33" t="s">
        <v>9</v>
      </c>
      <c r="F33" t="s">
        <v>8</v>
      </c>
      <c r="G33" t="s">
        <v>7</v>
      </c>
      <c r="L33" t="s">
        <v>22</v>
      </c>
      <c r="M33" t="s">
        <v>11</v>
      </c>
      <c r="N33" t="s">
        <v>28</v>
      </c>
      <c r="O33" t="s">
        <v>29</v>
      </c>
    </row>
    <row r="34" spans="2:15" x14ac:dyDescent="0.35">
      <c r="B34">
        <v>1</v>
      </c>
      <c r="C34" t="s">
        <v>6</v>
      </c>
      <c r="D34">
        <v>37.5</v>
      </c>
      <c r="E34">
        <v>-102.5</v>
      </c>
      <c r="F34">
        <v>9859</v>
      </c>
      <c r="L34">
        <v>1</v>
      </c>
      <c r="M34" t="s">
        <v>6</v>
      </c>
      <c r="N34">
        <v>-9859</v>
      </c>
      <c r="O34" t="s">
        <v>30</v>
      </c>
    </row>
    <row r="35" spans="2:15" x14ac:dyDescent="0.35">
      <c r="B35">
        <v>2</v>
      </c>
      <c r="C35" t="s">
        <v>5</v>
      </c>
      <c r="D35">
        <v>44.94</v>
      </c>
      <c r="E35">
        <v>-90.81</v>
      </c>
      <c r="G35">
        <v>1465</v>
      </c>
      <c r="L35">
        <v>2</v>
      </c>
      <c r="M35" t="s">
        <v>5</v>
      </c>
      <c r="N35">
        <v>1465</v>
      </c>
      <c r="O35" t="s">
        <v>31</v>
      </c>
    </row>
    <row r="36" spans="2:15" x14ac:dyDescent="0.35">
      <c r="B36">
        <v>3</v>
      </c>
      <c r="C36" t="s">
        <v>4</v>
      </c>
      <c r="D36">
        <v>39.75</v>
      </c>
      <c r="E36">
        <v>-93.41</v>
      </c>
      <c r="G36">
        <v>1242</v>
      </c>
      <c r="L36">
        <v>3</v>
      </c>
      <c r="M36" t="s">
        <v>4</v>
      </c>
      <c r="N36">
        <v>1242</v>
      </c>
      <c r="O36" t="s">
        <v>31</v>
      </c>
    </row>
    <row r="37" spans="2:15" x14ac:dyDescent="0.35">
      <c r="B37">
        <v>4</v>
      </c>
      <c r="C37" t="s">
        <v>3</v>
      </c>
      <c r="D37">
        <v>37.78</v>
      </c>
      <c r="E37">
        <v>-114.08</v>
      </c>
      <c r="G37">
        <v>1717</v>
      </c>
      <c r="L37">
        <v>4</v>
      </c>
      <c r="M37" t="s">
        <v>3</v>
      </c>
      <c r="N37">
        <v>1717</v>
      </c>
      <c r="O37" t="s">
        <v>31</v>
      </c>
    </row>
    <row r="38" spans="2:15" x14ac:dyDescent="0.35">
      <c r="B38">
        <v>5</v>
      </c>
      <c r="C38" t="s">
        <v>2</v>
      </c>
      <c r="D38">
        <v>31.84</v>
      </c>
      <c r="E38">
        <v>-116.14</v>
      </c>
      <c r="G38">
        <v>1688</v>
      </c>
      <c r="L38">
        <v>5</v>
      </c>
      <c r="M38" t="s">
        <v>2</v>
      </c>
      <c r="N38">
        <v>1688</v>
      </c>
      <c r="O38" t="s">
        <v>31</v>
      </c>
    </row>
    <row r="39" spans="2:15" x14ac:dyDescent="0.35">
      <c r="B39">
        <v>6</v>
      </c>
      <c r="C39" t="s">
        <v>1</v>
      </c>
      <c r="D39">
        <v>30.09</v>
      </c>
      <c r="E39">
        <v>-91.83</v>
      </c>
      <c r="G39">
        <v>1750</v>
      </c>
      <c r="L39">
        <v>6</v>
      </c>
      <c r="M39" t="s">
        <v>1</v>
      </c>
      <c r="N39">
        <v>1750</v>
      </c>
      <c r="O39" t="s">
        <v>31</v>
      </c>
    </row>
    <row r="40" spans="2:15" x14ac:dyDescent="0.35">
      <c r="B40">
        <v>7</v>
      </c>
      <c r="C40" t="s">
        <v>0</v>
      </c>
      <c r="D40">
        <v>31.1</v>
      </c>
      <c r="E40">
        <v>-93.42</v>
      </c>
      <c r="G40">
        <v>1997</v>
      </c>
      <c r="L40">
        <v>7</v>
      </c>
      <c r="M40" t="s">
        <v>0</v>
      </c>
      <c r="N40">
        <v>1997</v>
      </c>
      <c r="O40" t="s">
        <v>31</v>
      </c>
    </row>
    <row r="43" spans="2:15" x14ac:dyDescent="0.35">
      <c r="E43" t="s">
        <v>26</v>
      </c>
      <c r="F43" t="s">
        <v>27</v>
      </c>
      <c r="G43" t="s">
        <v>32</v>
      </c>
      <c r="H43" t="s">
        <v>33</v>
      </c>
    </row>
    <row r="44" spans="2:15" x14ac:dyDescent="0.35">
      <c r="C44">
        <v>1</v>
      </c>
      <c r="D44" t="s">
        <v>6</v>
      </c>
      <c r="E44">
        <f>SUMIF($G$5:$G$28,C44,$B$5:$B$28)</f>
        <v>0</v>
      </c>
      <c r="F44">
        <f>SUMIF($C$5:$C$28,C44,$B$5:$B$28)</f>
        <v>9859</v>
      </c>
      <c r="G44">
        <f>E44-F44</f>
        <v>-9859</v>
      </c>
      <c r="H44">
        <v>-9859</v>
      </c>
    </row>
    <row r="45" spans="2:15" x14ac:dyDescent="0.35">
      <c r="C45">
        <v>2</v>
      </c>
      <c r="D45" t="s">
        <v>5</v>
      </c>
      <c r="E45">
        <f t="shared" ref="E45:E50" si="12">SUMIF($G$5:$G$28,C45,$B$5:$B$28)</f>
        <v>1465</v>
      </c>
      <c r="F45">
        <f t="shared" ref="F45:F50" si="13">SUMIF($C$5:$C$28,C45,$B$5:$B$28)</f>
        <v>0</v>
      </c>
      <c r="G45">
        <f t="shared" ref="G45:G50" si="14">E45-F45</f>
        <v>1465</v>
      </c>
      <c r="H45">
        <v>1465</v>
      </c>
    </row>
    <row r="46" spans="2:15" x14ac:dyDescent="0.35">
      <c r="C46">
        <v>3</v>
      </c>
      <c r="D46" t="s">
        <v>4</v>
      </c>
      <c r="E46">
        <f t="shared" si="12"/>
        <v>3239</v>
      </c>
      <c r="F46">
        <f t="shared" si="13"/>
        <v>1997</v>
      </c>
      <c r="G46">
        <f t="shared" si="14"/>
        <v>1242</v>
      </c>
      <c r="H46">
        <v>1242</v>
      </c>
    </row>
    <row r="47" spans="2:15" x14ac:dyDescent="0.35">
      <c r="C47" s="2">
        <v>4</v>
      </c>
      <c r="D47" t="s">
        <v>3</v>
      </c>
      <c r="E47">
        <f t="shared" si="12"/>
        <v>3467</v>
      </c>
      <c r="F47">
        <f t="shared" si="13"/>
        <v>1750</v>
      </c>
      <c r="G47">
        <f t="shared" si="14"/>
        <v>1717</v>
      </c>
      <c r="H47">
        <v>1717</v>
      </c>
    </row>
    <row r="48" spans="2:15" x14ac:dyDescent="0.35">
      <c r="C48" s="2">
        <v>5</v>
      </c>
      <c r="D48" t="s">
        <v>2</v>
      </c>
      <c r="E48">
        <f t="shared" si="12"/>
        <v>1688</v>
      </c>
      <c r="F48">
        <f t="shared" si="13"/>
        <v>0</v>
      </c>
      <c r="G48">
        <f t="shared" si="14"/>
        <v>1688</v>
      </c>
      <c r="H48">
        <v>1688</v>
      </c>
    </row>
    <row r="49" spans="2:8" x14ac:dyDescent="0.35">
      <c r="C49" s="2">
        <v>6</v>
      </c>
      <c r="D49" t="s">
        <v>1</v>
      </c>
      <c r="E49">
        <f t="shared" si="12"/>
        <v>1750</v>
      </c>
      <c r="F49">
        <f t="shared" si="13"/>
        <v>0</v>
      </c>
      <c r="G49">
        <f t="shared" si="14"/>
        <v>1750</v>
      </c>
      <c r="H49">
        <v>1750</v>
      </c>
    </row>
    <row r="50" spans="2:8" x14ac:dyDescent="0.35">
      <c r="C50" s="2">
        <v>7</v>
      </c>
      <c r="D50" t="s">
        <v>0</v>
      </c>
      <c r="E50">
        <f t="shared" si="12"/>
        <v>1997</v>
      </c>
      <c r="F50">
        <f t="shared" si="13"/>
        <v>0</v>
      </c>
      <c r="G50">
        <f t="shared" si="14"/>
        <v>1997</v>
      </c>
      <c r="H50">
        <v>1997</v>
      </c>
    </row>
    <row r="51" spans="2:8" x14ac:dyDescent="0.35">
      <c r="B51" s="2"/>
    </row>
    <row r="52" spans="2:8" x14ac:dyDescent="0.35">
      <c r="B52" s="2"/>
    </row>
    <row r="53" spans="2:8" x14ac:dyDescent="0.35">
      <c r="B53" s="2"/>
    </row>
    <row r="54" spans="2:8" x14ac:dyDescent="0.35">
      <c r="C54" t="s">
        <v>35</v>
      </c>
      <c r="D54" s="9">
        <f>SUMPRODUCT(B5:B28,L5:L28)</f>
        <v>174190.23752874986</v>
      </c>
    </row>
  </sheetData>
  <mergeCells count="5">
    <mergeCell ref="C3:F3"/>
    <mergeCell ref="G3:J3"/>
    <mergeCell ref="C4:D4"/>
    <mergeCell ref="G4:H4"/>
    <mergeCell ref="M4:N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90975-A80B-4C84-8C9A-7AA6609E1622}">
  <dimension ref="B3:Z54"/>
  <sheetViews>
    <sheetView zoomScale="52" workbookViewId="0">
      <selection activeCell="C4" sqref="C4:K28"/>
    </sheetView>
  </sheetViews>
  <sheetFormatPr defaultRowHeight="14.5" x14ac:dyDescent="0.35"/>
  <cols>
    <col min="2" max="2" width="21.7265625" bestFit="1" customWidth="1"/>
    <col min="3" max="3" width="3.90625" customWidth="1"/>
    <col min="4" max="4" width="20.1796875" bestFit="1" customWidth="1"/>
    <col min="5" max="5" width="5.6328125" customWidth="1"/>
    <col min="6" max="6" width="6.90625" customWidth="1"/>
    <col min="7" max="7" width="6" bestFit="1" customWidth="1"/>
    <col min="8" max="8" width="23.7265625" bestFit="1" customWidth="1"/>
    <col min="9" max="10" width="5.26953125" customWidth="1"/>
    <col min="11" max="11" width="14.6328125" customWidth="1"/>
    <col min="12" max="12" width="9.90625" customWidth="1"/>
    <col min="13" max="13" width="24.26953125" bestFit="1" customWidth="1"/>
    <col min="14" max="14" width="24.6328125" bestFit="1" customWidth="1"/>
    <col min="15" max="15" width="15.81640625" bestFit="1" customWidth="1"/>
    <col min="16" max="16" width="5" customWidth="1"/>
    <col min="17" max="17" width="20" bestFit="1" customWidth="1"/>
    <col min="18" max="18" width="33.36328125" bestFit="1" customWidth="1"/>
    <col min="19" max="19" width="18.36328125" bestFit="1" customWidth="1"/>
    <col min="20" max="20" width="20.7265625" bestFit="1" customWidth="1"/>
    <col min="21" max="21" width="21" bestFit="1" customWidth="1"/>
    <col min="22" max="22" width="18.36328125" bestFit="1" customWidth="1"/>
    <col min="23" max="23" width="20.36328125" bestFit="1" customWidth="1"/>
    <col min="24" max="24" width="21.7265625" bestFit="1" customWidth="1"/>
    <col min="25" max="25" width="24" bestFit="1" customWidth="1"/>
    <col min="26" max="26" width="17" bestFit="1" customWidth="1"/>
  </cols>
  <sheetData>
    <row r="3" spans="2:26" x14ac:dyDescent="0.35">
      <c r="C3" s="33" t="s">
        <v>25</v>
      </c>
      <c r="D3" s="33"/>
      <c r="E3" s="33"/>
      <c r="F3" s="33"/>
      <c r="G3" s="34" t="s">
        <v>24</v>
      </c>
      <c r="H3" s="34"/>
      <c r="I3" s="34"/>
      <c r="J3" s="34"/>
      <c r="K3" s="25"/>
    </row>
    <row r="4" spans="2:26" x14ac:dyDescent="0.35">
      <c r="B4" s="6" t="s">
        <v>51</v>
      </c>
      <c r="C4" s="35" t="s">
        <v>23</v>
      </c>
      <c r="D4" s="36"/>
      <c r="E4" s="8" t="s">
        <v>37</v>
      </c>
      <c r="F4" s="8" t="s">
        <v>38</v>
      </c>
      <c r="G4" s="37" t="s">
        <v>23</v>
      </c>
      <c r="H4" s="38"/>
      <c r="I4" s="7" t="s">
        <v>37</v>
      </c>
      <c r="J4" s="7" t="s">
        <v>38</v>
      </c>
      <c r="K4" s="6" t="s">
        <v>21</v>
      </c>
      <c r="L4" s="21" t="s">
        <v>39</v>
      </c>
      <c r="M4" s="39" t="s">
        <v>40</v>
      </c>
      <c r="N4" s="39"/>
      <c r="O4" s="17" t="s">
        <v>41</v>
      </c>
      <c r="R4" s="23" t="s">
        <v>49</v>
      </c>
      <c r="S4" s="23" t="s">
        <v>6</v>
      </c>
      <c r="T4" s="23" t="s">
        <v>5</v>
      </c>
      <c r="U4" s="23" t="s">
        <v>4</v>
      </c>
      <c r="V4" s="23" t="s">
        <v>3</v>
      </c>
      <c r="W4" s="23" t="s">
        <v>2</v>
      </c>
      <c r="X4" s="23" t="s">
        <v>1</v>
      </c>
      <c r="Y4" s="23" t="s">
        <v>0</v>
      </c>
      <c r="Z4" s="23" t="s">
        <v>0</v>
      </c>
    </row>
    <row r="5" spans="2:26" x14ac:dyDescent="0.35">
      <c r="B5" s="5">
        <v>1465</v>
      </c>
      <c r="C5" s="3">
        <v>1</v>
      </c>
      <c r="D5" s="3" t="str">
        <f t="shared" ref="D5:D28" si="0">_xlfn.XLOOKUP(C5,$B$34:$B$40,$C$34:$C$40)</f>
        <v>Candy Cane Canyon</v>
      </c>
      <c r="E5" s="3">
        <f t="shared" ref="E5:E28" si="1">_xlfn.XLOOKUP(C5,$B$34:$B$40,$D$34:$D$40)</f>
        <v>37.5</v>
      </c>
      <c r="F5" s="3">
        <f t="shared" ref="F5:F28" si="2">_xlfn.XLOOKUP(C5,$B$34:$B$40,$E$34:$E$40)</f>
        <v>-102.5</v>
      </c>
      <c r="G5" s="3">
        <v>2</v>
      </c>
      <c r="H5" s="3" t="str">
        <f t="shared" ref="H5:H28" si="3">_xlfn.XLOOKUP(G5,$B$34:$B$40,$C$34:$C$40)</f>
        <v>Coconut Cream Cove</v>
      </c>
      <c r="I5" s="3">
        <f t="shared" ref="I5:I28" si="4">_xlfn.XLOOKUP(G5,$B$34:$B$40,$D$34:$D$40)</f>
        <v>44.94</v>
      </c>
      <c r="J5" s="3">
        <f t="shared" ref="J5:J28" si="5">_xlfn.XLOOKUP(G5,$B$34:$B$40,$E$34:$E$40)</f>
        <v>-90.81</v>
      </c>
      <c r="K5" s="4">
        <v>15</v>
      </c>
      <c r="L5" s="22">
        <f t="shared" ref="L5:L25" si="6">SQRT((E5-I5)^2+(F5-J5)^2)</f>
        <v>13.856756474731016</v>
      </c>
      <c r="M5" s="18">
        <v>31</v>
      </c>
      <c r="N5" s="18">
        <f>IF(M5&gt;=70,1,0)</f>
        <v>0</v>
      </c>
      <c r="O5" s="16">
        <v>1</v>
      </c>
      <c r="S5" s="30">
        <v>0</v>
      </c>
      <c r="T5" s="30">
        <v>0</v>
      </c>
      <c r="U5" s="30">
        <v>0</v>
      </c>
      <c r="V5" s="30">
        <v>0</v>
      </c>
      <c r="W5" s="30">
        <v>0</v>
      </c>
      <c r="X5" s="30">
        <v>0</v>
      </c>
      <c r="Y5" s="30">
        <v>0</v>
      </c>
      <c r="Z5" s="30">
        <v>0</v>
      </c>
    </row>
    <row r="6" spans="2:26" x14ac:dyDescent="0.35">
      <c r="B6" s="5">
        <v>3239</v>
      </c>
      <c r="C6" s="3">
        <v>1</v>
      </c>
      <c r="D6" s="3" t="str">
        <f t="shared" si="0"/>
        <v>Candy Cane Canyon</v>
      </c>
      <c r="E6" s="3">
        <f t="shared" si="1"/>
        <v>37.5</v>
      </c>
      <c r="F6" s="3">
        <f t="shared" si="2"/>
        <v>-102.5</v>
      </c>
      <c r="G6" s="3">
        <v>3</v>
      </c>
      <c r="H6" s="3" t="str">
        <f t="shared" si="3"/>
        <v>Lava Lollipop Land</v>
      </c>
      <c r="I6" s="3">
        <f t="shared" si="4"/>
        <v>39.75</v>
      </c>
      <c r="J6" s="3">
        <f t="shared" si="5"/>
        <v>-93.41</v>
      </c>
      <c r="K6" s="4">
        <v>18</v>
      </c>
      <c r="L6" s="22">
        <f t="shared" si="6"/>
        <v>9.3643259234180896</v>
      </c>
      <c r="M6" s="18">
        <v>79</v>
      </c>
      <c r="N6" s="18">
        <f>IF(M6&gt;=70,1,0)</f>
        <v>1</v>
      </c>
      <c r="O6" s="16">
        <v>0</v>
      </c>
    </row>
    <row r="7" spans="2:26" x14ac:dyDescent="0.35">
      <c r="B7" s="5">
        <v>3467</v>
      </c>
      <c r="C7" s="3">
        <v>1</v>
      </c>
      <c r="D7" s="3" t="str">
        <f t="shared" si="0"/>
        <v>Candy Cane Canyon</v>
      </c>
      <c r="E7" s="3">
        <f t="shared" si="1"/>
        <v>37.5</v>
      </c>
      <c r="F7" s="3">
        <f t="shared" si="2"/>
        <v>-102.5</v>
      </c>
      <c r="G7" s="3">
        <v>4</v>
      </c>
      <c r="H7" s="3" t="str">
        <f t="shared" si="3"/>
        <v>Macaron Market</v>
      </c>
      <c r="I7" s="3">
        <f t="shared" si="4"/>
        <v>37.78</v>
      </c>
      <c r="J7" s="3">
        <f t="shared" si="5"/>
        <v>-114.08</v>
      </c>
      <c r="K7" s="4">
        <v>9</v>
      </c>
      <c r="L7" s="22">
        <f t="shared" si="6"/>
        <v>11.583384652164494</v>
      </c>
      <c r="M7" s="18">
        <v>106</v>
      </c>
      <c r="N7" s="18">
        <f t="shared" ref="N7:N28" si="7">IF(M7&gt;=70,1,0)</f>
        <v>1</v>
      </c>
      <c r="O7" s="16">
        <v>1</v>
      </c>
    </row>
    <row r="8" spans="2:26" x14ac:dyDescent="0.35">
      <c r="B8" s="5">
        <v>1688</v>
      </c>
      <c r="C8" s="3">
        <v>1</v>
      </c>
      <c r="D8" s="3" t="str">
        <f t="shared" si="0"/>
        <v>Candy Cane Canyon</v>
      </c>
      <c r="E8" s="3">
        <f t="shared" si="1"/>
        <v>37.5</v>
      </c>
      <c r="F8" s="3">
        <f t="shared" si="2"/>
        <v>-102.5</v>
      </c>
      <c r="G8" s="3">
        <v>5</v>
      </c>
      <c r="H8" s="3" t="str">
        <f t="shared" si="3"/>
        <v>Starburst Starlit Skies</v>
      </c>
      <c r="I8" s="3">
        <f t="shared" si="4"/>
        <v>31.84</v>
      </c>
      <c r="J8" s="3">
        <f t="shared" si="5"/>
        <v>-116.14</v>
      </c>
      <c r="K8" s="4">
        <v>20</v>
      </c>
      <c r="L8" s="22">
        <f t="shared" si="6"/>
        <v>14.767708014448283</v>
      </c>
      <c r="M8" s="18">
        <v>115</v>
      </c>
      <c r="N8" s="18">
        <f t="shared" si="7"/>
        <v>1</v>
      </c>
      <c r="O8" s="16">
        <v>1</v>
      </c>
    </row>
    <row r="9" spans="2:26" x14ac:dyDescent="0.35">
      <c r="B9" s="5">
        <v>0</v>
      </c>
      <c r="C9" s="3">
        <v>2</v>
      </c>
      <c r="D9" s="3" t="str">
        <f t="shared" si="0"/>
        <v>Coconut Cream Cove</v>
      </c>
      <c r="E9" s="3">
        <f t="shared" si="1"/>
        <v>44.94</v>
      </c>
      <c r="F9" s="3">
        <f t="shared" si="2"/>
        <v>-90.81</v>
      </c>
      <c r="G9" s="3">
        <v>3</v>
      </c>
      <c r="H9" s="3" t="str">
        <f t="shared" si="3"/>
        <v>Lava Lollipop Land</v>
      </c>
      <c r="I9" s="3">
        <f t="shared" si="4"/>
        <v>39.75</v>
      </c>
      <c r="J9" s="3">
        <f t="shared" si="5"/>
        <v>-93.41</v>
      </c>
      <c r="K9" s="4">
        <v>8</v>
      </c>
      <c r="L9" s="22">
        <f t="shared" si="6"/>
        <v>5.8048341922917954</v>
      </c>
      <c r="M9" s="18">
        <v>93</v>
      </c>
      <c r="N9" s="18">
        <f t="shared" si="7"/>
        <v>1</v>
      </c>
      <c r="O9" s="16">
        <v>1</v>
      </c>
      <c r="R9" s="23" t="s">
        <v>45</v>
      </c>
      <c r="S9" s="27" t="s">
        <v>46</v>
      </c>
      <c r="T9" s="27" t="s">
        <v>50</v>
      </c>
      <c r="U9" s="28" t="s">
        <v>47</v>
      </c>
      <c r="V9" s="29" t="s">
        <v>48</v>
      </c>
      <c r="W9" s="27"/>
      <c r="X9" s="29" t="s">
        <v>52</v>
      </c>
    </row>
    <row r="10" spans="2:26" x14ac:dyDescent="0.35">
      <c r="B10" s="5">
        <v>0</v>
      </c>
      <c r="C10" s="3">
        <v>2</v>
      </c>
      <c r="D10" s="3" t="str">
        <f t="shared" si="0"/>
        <v>Coconut Cream Cove</v>
      </c>
      <c r="E10" s="3">
        <f t="shared" si="1"/>
        <v>44.94</v>
      </c>
      <c r="F10" s="3">
        <f t="shared" si="2"/>
        <v>-90.81</v>
      </c>
      <c r="G10" s="3">
        <v>4</v>
      </c>
      <c r="H10" s="3" t="str">
        <f t="shared" si="3"/>
        <v>Macaron Market</v>
      </c>
      <c r="I10" s="3">
        <f t="shared" si="4"/>
        <v>37.78</v>
      </c>
      <c r="J10" s="3">
        <f t="shared" si="5"/>
        <v>-114.08</v>
      </c>
      <c r="K10" s="4">
        <v>24</v>
      </c>
      <c r="L10" s="22">
        <f t="shared" si="6"/>
        <v>24.346632210636439</v>
      </c>
      <c r="M10" s="18">
        <v>33</v>
      </c>
      <c r="N10" s="18">
        <f t="shared" si="7"/>
        <v>0</v>
      </c>
      <c r="O10" s="16">
        <v>1</v>
      </c>
      <c r="R10" s="24" t="s">
        <v>44</v>
      </c>
      <c r="S10" s="9">
        <v>6682</v>
      </c>
      <c r="T10">
        <f>SUMPRODUCT(B5:B28,O5:O28)</f>
        <v>8370</v>
      </c>
      <c r="U10" s="9">
        <f>T10-S10</f>
        <v>1688</v>
      </c>
      <c r="V10" s="26">
        <f>U10/S10</f>
        <v>0.25261897635438491</v>
      </c>
      <c r="W10">
        <v>1</v>
      </c>
      <c r="X10" s="26">
        <f>W10*V10</f>
        <v>0.25261897635438491</v>
      </c>
    </row>
    <row r="11" spans="2:26" x14ac:dyDescent="0.35">
      <c r="B11" s="5">
        <v>0</v>
      </c>
      <c r="C11" s="3">
        <v>2</v>
      </c>
      <c r="D11" s="3" t="str">
        <f t="shared" si="0"/>
        <v>Coconut Cream Cove</v>
      </c>
      <c r="E11" s="3">
        <f t="shared" si="1"/>
        <v>44.94</v>
      </c>
      <c r="F11" s="3">
        <f t="shared" si="2"/>
        <v>-90.81</v>
      </c>
      <c r="G11" s="3">
        <v>5</v>
      </c>
      <c r="H11" s="3" t="str">
        <f t="shared" si="3"/>
        <v>Starburst Starlit Skies</v>
      </c>
      <c r="I11" s="3">
        <f t="shared" si="4"/>
        <v>31.84</v>
      </c>
      <c r="J11" s="3">
        <f t="shared" si="5"/>
        <v>-116.14</v>
      </c>
      <c r="K11" s="4">
        <v>12</v>
      </c>
      <c r="L11" s="22">
        <f t="shared" si="6"/>
        <v>28.516993179506141</v>
      </c>
      <c r="M11" s="18">
        <v>80</v>
      </c>
      <c r="N11" s="18">
        <f t="shared" si="7"/>
        <v>1</v>
      </c>
      <c r="O11" s="16">
        <v>1</v>
      </c>
      <c r="R11" s="24" t="s">
        <v>43</v>
      </c>
      <c r="S11">
        <v>3239</v>
      </c>
      <c r="T11">
        <f>SUMPRODUCT(N5:N28,B5:B28)</f>
        <v>10391</v>
      </c>
      <c r="U11" s="9">
        <f t="shared" ref="U11:U13" si="8">T11-S11</f>
        <v>7152</v>
      </c>
      <c r="V11" s="26">
        <f t="shared" ref="V11:V13" si="9">U11/S11</f>
        <v>2.2080889163322013</v>
      </c>
      <c r="W11">
        <v>1</v>
      </c>
      <c r="X11" s="26">
        <f t="shared" ref="X11:X13" si="10">W11*V11</f>
        <v>2.2080889163322013</v>
      </c>
    </row>
    <row r="12" spans="2:26" x14ac:dyDescent="0.35">
      <c r="B12" s="5">
        <v>0</v>
      </c>
      <c r="C12" s="3">
        <v>3</v>
      </c>
      <c r="D12" s="3" t="str">
        <f t="shared" si="0"/>
        <v>Lava Lollipop Land</v>
      </c>
      <c r="E12" s="3">
        <f t="shared" si="1"/>
        <v>39.75</v>
      </c>
      <c r="F12" s="3">
        <f t="shared" si="2"/>
        <v>-93.41</v>
      </c>
      <c r="G12" s="3">
        <v>1</v>
      </c>
      <c r="H12" s="3" t="str">
        <f t="shared" si="3"/>
        <v>Candy Cane Canyon</v>
      </c>
      <c r="I12" s="3">
        <f t="shared" si="4"/>
        <v>37.5</v>
      </c>
      <c r="J12" s="3">
        <f t="shared" si="5"/>
        <v>-102.5</v>
      </c>
      <c r="K12" s="4">
        <v>10</v>
      </c>
      <c r="L12" s="22">
        <f t="shared" si="6"/>
        <v>9.3643259234180896</v>
      </c>
      <c r="M12" s="18">
        <v>27</v>
      </c>
      <c r="N12" s="18">
        <f t="shared" si="7"/>
        <v>0</v>
      </c>
      <c r="O12" s="16">
        <v>1</v>
      </c>
      <c r="R12" s="24" t="s">
        <v>42</v>
      </c>
      <c r="S12" s="1">
        <v>147752</v>
      </c>
      <c r="T12">
        <f>SUMPRODUCT(B5:B28,K5:K28)</f>
        <v>195680</v>
      </c>
      <c r="U12" s="9">
        <f t="shared" si="8"/>
        <v>47928</v>
      </c>
      <c r="V12" s="26">
        <f t="shared" si="9"/>
        <v>0.32438139585250964</v>
      </c>
      <c r="W12">
        <v>1</v>
      </c>
      <c r="X12" s="26">
        <f t="shared" si="10"/>
        <v>0.32438139585250964</v>
      </c>
    </row>
    <row r="13" spans="2:26" x14ac:dyDescent="0.35">
      <c r="B13" s="5">
        <v>0</v>
      </c>
      <c r="C13" s="3">
        <v>3</v>
      </c>
      <c r="D13" s="3" t="str">
        <f t="shared" si="0"/>
        <v>Lava Lollipop Land</v>
      </c>
      <c r="E13" s="3">
        <f t="shared" si="1"/>
        <v>39.75</v>
      </c>
      <c r="F13" s="3">
        <f t="shared" si="2"/>
        <v>-93.41</v>
      </c>
      <c r="G13" s="3">
        <v>5</v>
      </c>
      <c r="H13" s="3" t="str">
        <f t="shared" si="3"/>
        <v>Starburst Starlit Skies</v>
      </c>
      <c r="I13" s="3">
        <f t="shared" si="4"/>
        <v>31.84</v>
      </c>
      <c r="J13" s="3">
        <f t="shared" si="5"/>
        <v>-116.14</v>
      </c>
      <c r="K13" s="4">
        <v>14</v>
      </c>
      <c r="L13" s="22">
        <f t="shared" si="6"/>
        <v>24.067010616194114</v>
      </c>
      <c r="M13" s="18">
        <v>90</v>
      </c>
      <c r="N13" s="18">
        <f t="shared" si="7"/>
        <v>1</v>
      </c>
      <c r="O13" s="16">
        <v>1</v>
      </c>
      <c r="R13" s="24" t="s">
        <v>36</v>
      </c>
      <c r="S13" s="9">
        <v>174190.23752874986</v>
      </c>
      <c r="T13">
        <f>SUMPRODUCT(B5:B28,L5:L28)</f>
        <v>174190.23752874986</v>
      </c>
      <c r="U13" s="9">
        <f t="shared" si="8"/>
        <v>0</v>
      </c>
      <c r="V13" s="26">
        <f t="shared" si="9"/>
        <v>0</v>
      </c>
      <c r="W13">
        <v>1</v>
      </c>
      <c r="X13" s="26">
        <f t="shared" si="10"/>
        <v>0</v>
      </c>
    </row>
    <row r="14" spans="2:26" x14ac:dyDescent="0.35">
      <c r="B14" s="5">
        <v>1997</v>
      </c>
      <c r="C14" s="3">
        <v>3</v>
      </c>
      <c r="D14" s="3" t="str">
        <f t="shared" si="0"/>
        <v>Lava Lollipop Land</v>
      </c>
      <c r="E14" s="3">
        <f t="shared" si="1"/>
        <v>39.75</v>
      </c>
      <c r="F14" s="3">
        <f t="shared" si="2"/>
        <v>-93.41</v>
      </c>
      <c r="G14" s="3">
        <v>7</v>
      </c>
      <c r="H14" s="3" t="str">
        <f t="shared" si="3"/>
        <v>Toblerone Tower</v>
      </c>
      <c r="I14" s="3">
        <f t="shared" si="4"/>
        <v>31.1</v>
      </c>
      <c r="J14" s="3">
        <f t="shared" si="5"/>
        <v>-93.42</v>
      </c>
      <c r="K14" s="4">
        <v>20</v>
      </c>
      <c r="L14" s="22">
        <f t="shared" si="6"/>
        <v>8.6500057803448875</v>
      </c>
      <c r="M14" s="18">
        <v>103</v>
      </c>
      <c r="N14" s="18">
        <f t="shared" si="7"/>
        <v>1</v>
      </c>
      <c r="O14" s="16">
        <v>0</v>
      </c>
    </row>
    <row r="15" spans="2:26" x14ac:dyDescent="0.35">
      <c r="B15" s="5">
        <v>0</v>
      </c>
      <c r="C15" s="3">
        <v>4</v>
      </c>
      <c r="D15" s="3" t="str">
        <f t="shared" si="0"/>
        <v>Macaron Market</v>
      </c>
      <c r="E15" s="3">
        <f t="shared" si="1"/>
        <v>37.78</v>
      </c>
      <c r="F15" s="3">
        <f t="shared" si="2"/>
        <v>-114.08</v>
      </c>
      <c r="G15" s="3">
        <v>3</v>
      </c>
      <c r="H15" s="3" t="str">
        <f t="shared" si="3"/>
        <v>Lava Lollipop Land</v>
      </c>
      <c r="I15" s="3">
        <f t="shared" si="4"/>
        <v>39.75</v>
      </c>
      <c r="J15" s="3">
        <f t="shared" si="5"/>
        <v>-93.41</v>
      </c>
      <c r="K15" s="4">
        <v>11</v>
      </c>
      <c r="L15" s="22">
        <f t="shared" si="6"/>
        <v>20.763665379696331</v>
      </c>
      <c r="M15" s="18">
        <v>96</v>
      </c>
      <c r="N15" s="18">
        <f t="shared" si="7"/>
        <v>1</v>
      </c>
      <c r="O15" s="16">
        <v>1</v>
      </c>
    </row>
    <row r="16" spans="2:26" x14ac:dyDescent="0.35">
      <c r="B16" s="5">
        <v>0</v>
      </c>
      <c r="C16" s="3">
        <v>4</v>
      </c>
      <c r="D16" s="3" t="str">
        <f t="shared" si="0"/>
        <v>Macaron Market</v>
      </c>
      <c r="E16" s="3">
        <f t="shared" si="1"/>
        <v>37.78</v>
      </c>
      <c r="F16" s="3">
        <f t="shared" si="2"/>
        <v>-114.08</v>
      </c>
      <c r="G16" s="3">
        <v>5</v>
      </c>
      <c r="H16" s="3" t="str">
        <f t="shared" si="3"/>
        <v>Starburst Starlit Skies</v>
      </c>
      <c r="I16" s="3">
        <f t="shared" si="4"/>
        <v>31.84</v>
      </c>
      <c r="J16" s="3">
        <f t="shared" si="5"/>
        <v>-116.14</v>
      </c>
      <c r="K16" s="4">
        <v>24</v>
      </c>
      <c r="L16" s="22">
        <f t="shared" si="6"/>
        <v>6.2870660884072169</v>
      </c>
      <c r="M16" s="18">
        <v>23</v>
      </c>
      <c r="N16" s="18">
        <f t="shared" si="7"/>
        <v>0</v>
      </c>
      <c r="O16" s="16">
        <v>0</v>
      </c>
      <c r="R16" s="23" t="s">
        <v>45</v>
      </c>
    </row>
    <row r="17" spans="2:21" x14ac:dyDescent="0.35">
      <c r="B17" s="5">
        <v>1750</v>
      </c>
      <c r="C17" s="3">
        <v>4</v>
      </c>
      <c r="D17" s="3" t="str">
        <f t="shared" si="0"/>
        <v>Macaron Market</v>
      </c>
      <c r="E17" s="3">
        <f t="shared" si="1"/>
        <v>37.78</v>
      </c>
      <c r="F17" s="3">
        <f t="shared" si="2"/>
        <v>-114.08</v>
      </c>
      <c r="G17" s="3">
        <v>6</v>
      </c>
      <c r="H17" s="3" t="str">
        <f t="shared" si="3"/>
        <v>Strawberry Swirl Stream</v>
      </c>
      <c r="I17" s="3">
        <f t="shared" si="4"/>
        <v>30.09</v>
      </c>
      <c r="J17" s="3">
        <f t="shared" si="5"/>
        <v>-91.83</v>
      </c>
      <c r="K17" s="4">
        <v>6</v>
      </c>
      <c r="L17" s="22">
        <f t="shared" si="6"/>
        <v>23.541423066586269</v>
      </c>
      <c r="M17" s="18">
        <v>32</v>
      </c>
      <c r="N17" s="18">
        <f t="shared" si="7"/>
        <v>0</v>
      </c>
      <c r="O17" s="16">
        <v>1</v>
      </c>
      <c r="R17" s="24" t="s">
        <v>53</v>
      </c>
      <c r="S17">
        <v>0</v>
      </c>
    </row>
    <row r="18" spans="2:21" x14ac:dyDescent="0.35">
      <c r="B18" s="5">
        <v>0</v>
      </c>
      <c r="C18" s="3">
        <v>4</v>
      </c>
      <c r="D18" s="3" t="str">
        <f t="shared" si="0"/>
        <v>Macaron Market</v>
      </c>
      <c r="E18" s="3">
        <f t="shared" si="1"/>
        <v>37.78</v>
      </c>
      <c r="F18" s="3">
        <f t="shared" si="2"/>
        <v>-114.08</v>
      </c>
      <c r="G18" s="3">
        <v>7</v>
      </c>
      <c r="H18" s="3" t="str">
        <f t="shared" si="3"/>
        <v>Toblerone Tower</v>
      </c>
      <c r="I18" s="3">
        <f t="shared" si="4"/>
        <v>31.1</v>
      </c>
      <c r="J18" s="3">
        <f t="shared" si="5"/>
        <v>-93.42</v>
      </c>
      <c r="K18" s="4">
        <v>5</v>
      </c>
      <c r="L18" s="22">
        <f t="shared" si="6"/>
        <v>21.713083613342437</v>
      </c>
      <c r="M18" s="18">
        <v>100</v>
      </c>
      <c r="N18" s="18">
        <f t="shared" si="7"/>
        <v>1</v>
      </c>
      <c r="O18" s="16">
        <v>1</v>
      </c>
      <c r="R18" s="24"/>
    </row>
    <row r="19" spans="2:21" x14ac:dyDescent="0.35">
      <c r="B19" s="5">
        <v>0</v>
      </c>
      <c r="C19" s="3">
        <v>5</v>
      </c>
      <c r="D19" s="3" t="str">
        <f t="shared" si="0"/>
        <v>Starburst Starlit Skies</v>
      </c>
      <c r="E19" s="3">
        <f t="shared" si="1"/>
        <v>31.84</v>
      </c>
      <c r="F19" s="3">
        <f t="shared" si="2"/>
        <v>-116.14</v>
      </c>
      <c r="G19" s="3">
        <v>1</v>
      </c>
      <c r="H19" s="3" t="str">
        <f t="shared" si="3"/>
        <v>Candy Cane Canyon</v>
      </c>
      <c r="I19" s="3">
        <f t="shared" si="4"/>
        <v>37.5</v>
      </c>
      <c r="J19" s="3">
        <f t="shared" si="5"/>
        <v>-102.5</v>
      </c>
      <c r="K19" s="4">
        <v>10</v>
      </c>
      <c r="L19" s="22">
        <f t="shared" si="6"/>
        <v>14.767708014448283</v>
      </c>
      <c r="M19" s="18">
        <v>91</v>
      </c>
      <c r="N19" s="18">
        <f t="shared" si="7"/>
        <v>1</v>
      </c>
      <c r="O19" s="16">
        <v>1</v>
      </c>
      <c r="R19" s="24"/>
    </row>
    <row r="20" spans="2:21" x14ac:dyDescent="0.35">
      <c r="B20" s="5">
        <v>0</v>
      </c>
      <c r="C20" s="3">
        <v>5</v>
      </c>
      <c r="D20" s="3" t="str">
        <f t="shared" si="0"/>
        <v>Starburst Starlit Skies</v>
      </c>
      <c r="E20" s="3">
        <f t="shared" si="1"/>
        <v>31.84</v>
      </c>
      <c r="F20" s="3">
        <f t="shared" si="2"/>
        <v>-116.14</v>
      </c>
      <c r="G20" s="3">
        <v>4</v>
      </c>
      <c r="H20" s="3" t="str">
        <f t="shared" si="3"/>
        <v>Macaron Market</v>
      </c>
      <c r="I20" s="3">
        <f t="shared" si="4"/>
        <v>37.78</v>
      </c>
      <c r="J20" s="3">
        <f t="shared" si="5"/>
        <v>-114.08</v>
      </c>
      <c r="K20" s="4">
        <v>12</v>
      </c>
      <c r="L20" s="22">
        <f t="shared" si="6"/>
        <v>6.2870660884072169</v>
      </c>
      <c r="M20" s="18">
        <v>95</v>
      </c>
      <c r="N20" s="18">
        <f t="shared" si="7"/>
        <v>1</v>
      </c>
      <c r="O20" s="16">
        <v>1</v>
      </c>
      <c r="R20" s="24"/>
    </row>
    <row r="21" spans="2:21" x14ac:dyDescent="0.35">
      <c r="B21" s="5">
        <v>0</v>
      </c>
      <c r="C21" s="3">
        <v>5</v>
      </c>
      <c r="D21" s="3" t="str">
        <f t="shared" si="0"/>
        <v>Starburst Starlit Skies</v>
      </c>
      <c r="E21" s="3">
        <f t="shared" si="1"/>
        <v>31.84</v>
      </c>
      <c r="F21" s="3">
        <f t="shared" si="2"/>
        <v>-116.14</v>
      </c>
      <c r="G21" s="3">
        <v>7</v>
      </c>
      <c r="H21" s="3" t="str">
        <f t="shared" si="3"/>
        <v>Toblerone Tower</v>
      </c>
      <c r="I21" s="3">
        <f t="shared" si="4"/>
        <v>31.1</v>
      </c>
      <c r="J21" s="3">
        <f t="shared" si="5"/>
        <v>-93.42</v>
      </c>
      <c r="K21" s="4">
        <v>16</v>
      </c>
      <c r="L21" s="22">
        <f t="shared" si="6"/>
        <v>22.732047861994307</v>
      </c>
      <c r="M21" s="18">
        <v>95</v>
      </c>
      <c r="N21" s="18">
        <f t="shared" si="7"/>
        <v>1</v>
      </c>
      <c r="O21" s="16">
        <v>1</v>
      </c>
    </row>
    <row r="22" spans="2:21" x14ac:dyDescent="0.35">
      <c r="B22" s="5">
        <v>0</v>
      </c>
      <c r="C22" s="3">
        <v>6</v>
      </c>
      <c r="D22" s="3" t="str">
        <f t="shared" si="0"/>
        <v>Strawberry Swirl Stream</v>
      </c>
      <c r="E22" s="3">
        <f t="shared" si="1"/>
        <v>30.09</v>
      </c>
      <c r="F22" s="3">
        <f t="shared" si="2"/>
        <v>-91.83</v>
      </c>
      <c r="G22" s="3">
        <v>2</v>
      </c>
      <c r="H22" s="3" t="str">
        <f t="shared" si="3"/>
        <v>Coconut Cream Cove</v>
      </c>
      <c r="I22" s="3">
        <f t="shared" si="4"/>
        <v>44.94</v>
      </c>
      <c r="J22" s="3">
        <f t="shared" si="5"/>
        <v>-90.81</v>
      </c>
      <c r="K22" s="4">
        <v>16</v>
      </c>
      <c r="L22" s="22">
        <f t="shared" si="6"/>
        <v>14.884989082965426</v>
      </c>
      <c r="M22" s="18">
        <v>96</v>
      </c>
      <c r="N22" s="18">
        <f t="shared" si="7"/>
        <v>1</v>
      </c>
      <c r="O22" s="16">
        <v>1</v>
      </c>
    </row>
    <row r="23" spans="2:21" x14ac:dyDescent="0.35">
      <c r="B23" s="5">
        <v>0</v>
      </c>
      <c r="C23" s="3">
        <v>6</v>
      </c>
      <c r="D23" s="3" t="str">
        <f t="shared" si="0"/>
        <v>Strawberry Swirl Stream</v>
      </c>
      <c r="E23" s="3">
        <f t="shared" si="1"/>
        <v>30.09</v>
      </c>
      <c r="F23" s="3">
        <f t="shared" si="2"/>
        <v>-91.83</v>
      </c>
      <c r="G23" s="3">
        <v>4</v>
      </c>
      <c r="H23" s="3" t="str">
        <f t="shared" si="3"/>
        <v>Macaron Market</v>
      </c>
      <c r="I23" s="3">
        <f t="shared" si="4"/>
        <v>37.78</v>
      </c>
      <c r="J23" s="3">
        <f t="shared" si="5"/>
        <v>-114.08</v>
      </c>
      <c r="K23" s="4">
        <v>19</v>
      </c>
      <c r="L23" s="22">
        <f t="shared" si="6"/>
        <v>23.541423066586269</v>
      </c>
      <c r="M23" s="18">
        <v>84</v>
      </c>
      <c r="N23" s="18">
        <f t="shared" si="7"/>
        <v>1</v>
      </c>
      <c r="O23" s="16">
        <v>1</v>
      </c>
    </row>
    <row r="24" spans="2:21" x14ac:dyDescent="0.35">
      <c r="B24" s="5">
        <v>0</v>
      </c>
      <c r="C24" s="3">
        <v>6</v>
      </c>
      <c r="D24" s="3" t="str">
        <f t="shared" si="0"/>
        <v>Strawberry Swirl Stream</v>
      </c>
      <c r="E24" s="3">
        <f t="shared" si="1"/>
        <v>30.09</v>
      </c>
      <c r="F24" s="3">
        <f t="shared" si="2"/>
        <v>-91.83</v>
      </c>
      <c r="G24" s="3">
        <v>5</v>
      </c>
      <c r="H24" s="3" t="str">
        <f t="shared" si="3"/>
        <v>Starburst Starlit Skies</v>
      </c>
      <c r="I24" s="3">
        <f t="shared" si="4"/>
        <v>31.84</v>
      </c>
      <c r="J24" s="3">
        <f t="shared" si="5"/>
        <v>-116.14</v>
      </c>
      <c r="K24" s="4">
        <v>5</v>
      </c>
      <c r="L24" s="22">
        <f t="shared" si="6"/>
        <v>24.372907089635412</v>
      </c>
      <c r="M24" s="18">
        <v>95</v>
      </c>
      <c r="N24" s="18">
        <f t="shared" si="7"/>
        <v>1</v>
      </c>
      <c r="O24" s="16">
        <v>1</v>
      </c>
    </row>
    <row r="25" spans="2:21" x14ac:dyDescent="0.35">
      <c r="B25" s="5">
        <v>0</v>
      </c>
      <c r="C25" s="3">
        <v>6</v>
      </c>
      <c r="D25" s="3" t="str">
        <f t="shared" si="0"/>
        <v>Strawberry Swirl Stream</v>
      </c>
      <c r="E25" s="3">
        <f t="shared" si="1"/>
        <v>30.09</v>
      </c>
      <c r="F25" s="3">
        <f t="shared" si="2"/>
        <v>-91.83</v>
      </c>
      <c r="G25" s="3">
        <v>7</v>
      </c>
      <c r="H25" s="3" t="str">
        <f t="shared" si="3"/>
        <v>Toblerone Tower</v>
      </c>
      <c r="I25" s="3">
        <f t="shared" si="4"/>
        <v>31.1</v>
      </c>
      <c r="J25" s="3">
        <f t="shared" si="5"/>
        <v>-93.42</v>
      </c>
      <c r="K25" s="4">
        <v>17</v>
      </c>
      <c r="L25" s="22">
        <f t="shared" si="6"/>
        <v>1.883666637173365</v>
      </c>
      <c r="M25" s="18">
        <v>96</v>
      </c>
      <c r="N25" s="18">
        <f t="shared" si="7"/>
        <v>1</v>
      </c>
      <c r="O25" s="16">
        <v>0</v>
      </c>
      <c r="R25" t="s">
        <v>11</v>
      </c>
      <c r="T25" t="s">
        <v>28</v>
      </c>
      <c r="U25" t="s">
        <v>29</v>
      </c>
    </row>
    <row r="26" spans="2:21" x14ac:dyDescent="0.35">
      <c r="B26" s="5">
        <v>0</v>
      </c>
      <c r="C26" s="3">
        <v>7</v>
      </c>
      <c r="D26" s="3" t="str">
        <f t="shared" si="0"/>
        <v>Toblerone Tower</v>
      </c>
      <c r="E26" s="3">
        <f t="shared" si="1"/>
        <v>31.1</v>
      </c>
      <c r="F26" s="3">
        <f t="shared" si="2"/>
        <v>-93.42</v>
      </c>
      <c r="G26" s="3">
        <v>1</v>
      </c>
      <c r="H26" s="3" t="str">
        <f t="shared" si="3"/>
        <v>Candy Cane Canyon</v>
      </c>
      <c r="I26" s="3">
        <f t="shared" si="4"/>
        <v>37.5</v>
      </c>
      <c r="J26" s="3">
        <f t="shared" si="5"/>
        <v>-102.5</v>
      </c>
      <c r="K26" s="4">
        <v>10</v>
      </c>
      <c r="L26" s="22">
        <f t="shared" ref="L26:L28" si="11">SQRT((E26-I26)^2+(F26-J26)^2)</f>
        <v>11.108843324126951</v>
      </c>
      <c r="M26" s="18">
        <v>70</v>
      </c>
      <c r="N26" s="18">
        <f t="shared" si="7"/>
        <v>1</v>
      </c>
      <c r="O26" s="16">
        <v>1</v>
      </c>
      <c r="R26" t="s">
        <v>6</v>
      </c>
      <c r="T26">
        <v>-9859</v>
      </c>
      <c r="U26" t="s">
        <v>30</v>
      </c>
    </row>
    <row r="27" spans="2:21" x14ac:dyDescent="0.35">
      <c r="B27" s="5">
        <v>0</v>
      </c>
      <c r="C27" s="3">
        <v>7</v>
      </c>
      <c r="D27" s="3" t="str">
        <f t="shared" si="0"/>
        <v>Toblerone Tower</v>
      </c>
      <c r="E27" s="3">
        <f t="shared" si="1"/>
        <v>31.1</v>
      </c>
      <c r="F27" s="3">
        <f t="shared" si="2"/>
        <v>-93.42</v>
      </c>
      <c r="G27" s="3">
        <v>2</v>
      </c>
      <c r="H27" s="3" t="str">
        <f t="shared" si="3"/>
        <v>Coconut Cream Cove</v>
      </c>
      <c r="I27" s="3">
        <f t="shared" si="4"/>
        <v>44.94</v>
      </c>
      <c r="J27" s="3">
        <f t="shared" si="5"/>
        <v>-90.81</v>
      </c>
      <c r="K27" s="4">
        <v>18</v>
      </c>
      <c r="L27" s="22">
        <f t="shared" si="11"/>
        <v>14.083951860184694</v>
      </c>
      <c r="M27" s="18">
        <v>97</v>
      </c>
      <c r="N27" s="18">
        <f t="shared" si="7"/>
        <v>1</v>
      </c>
      <c r="O27" s="16">
        <v>1</v>
      </c>
      <c r="R27" t="s">
        <v>5</v>
      </c>
      <c r="T27">
        <v>1465</v>
      </c>
      <c r="U27" t="s">
        <v>31</v>
      </c>
    </row>
    <row r="28" spans="2:21" x14ac:dyDescent="0.35">
      <c r="B28" s="5">
        <v>0</v>
      </c>
      <c r="C28" s="3">
        <v>7</v>
      </c>
      <c r="D28" s="3" t="str">
        <f t="shared" si="0"/>
        <v>Toblerone Tower</v>
      </c>
      <c r="E28" s="3">
        <f t="shared" si="1"/>
        <v>31.1</v>
      </c>
      <c r="F28" s="3">
        <f t="shared" si="2"/>
        <v>-93.42</v>
      </c>
      <c r="G28" s="3">
        <v>5</v>
      </c>
      <c r="H28" s="3" t="str">
        <f t="shared" si="3"/>
        <v>Starburst Starlit Skies</v>
      </c>
      <c r="I28" s="3">
        <f t="shared" si="4"/>
        <v>31.84</v>
      </c>
      <c r="J28" s="3">
        <f t="shared" si="5"/>
        <v>-116.14</v>
      </c>
      <c r="K28" s="4">
        <v>18</v>
      </c>
      <c r="L28" s="22">
        <f t="shared" si="11"/>
        <v>22.732047861994307</v>
      </c>
      <c r="M28" s="18">
        <v>99</v>
      </c>
      <c r="N28" s="18">
        <f t="shared" si="7"/>
        <v>1</v>
      </c>
      <c r="O28" s="16">
        <v>0</v>
      </c>
      <c r="R28" t="s">
        <v>4</v>
      </c>
      <c r="T28">
        <v>1242</v>
      </c>
      <c r="U28" t="s">
        <v>31</v>
      </c>
    </row>
    <row r="29" spans="2:21" x14ac:dyDescent="0.35">
      <c r="R29" t="s">
        <v>3</v>
      </c>
      <c r="T29">
        <v>1717</v>
      </c>
      <c r="U29" t="s">
        <v>31</v>
      </c>
    </row>
    <row r="30" spans="2:21" x14ac:dyDescent="0.35">
      <c r="R30" t="s">
        <v>2</v>
      </c>
      <c r="T30">
        <v>1688</v>
      </c>
      <c r="U30" t="s">
        <v>31</v>
      </c>
    </row>
    <row r="31" spans="2:21" x14ac:dyDescent="0.35">
      <c r="R31" t="s">
        <v>1</v>
      </c>
      <c r="T31">
        <v>1750</v>
      </c>
      <c r="U31" t="s">
        <v>31</v>
      </c>
    </row>
    <row r="32" spans="2:21" x14ac:dyDescent="0.35">
      <c r="R32" t="s">
        <v>0</v>
      </c>
      <c r="T32">
        <v>1997</v>
      </c>
      <c r="U32" t="s">
        <v>31</v>
      </c>
    </row>
    <row r="33" spans="2:15" x14ac:dyDescent="0.35">
      <c r="B33" t="s">
        <v>22</v>
      </c>
      <c r="C33" t="s">
        <v>11</v>
      </c>
      <c r="D33" t="s">
        <v>10</v>
      </c>
      <c r="E33" t="s">
        <v>9</v>
      </c>
      <c r="F33" t="s">
        <v>8</v>
      </c>
      <c r="G33" t="s">
        <v>7</v>
      </c>
      <c r="L33" t="s">
        <v>22</v>
      </c>
      <c r="M33" t="s">
        <v>11</v>
      </c>
      <c r="N33" t="s">
        <v>28</v>
      </c>
      <c r="O33" t="s">
        <v>29</v>
      </c>
    </row>
    <row r="34" spans="2:15" x14ac:dyDescent="0.35">
      <c r="B34">
        <v>1</v>
      </c>
      <c r="C34" t="s">
        <v>6</v>
      </c>
      <c r="D34">
        <v>37.5</v>
      </c>
      <c r="E34">
        <v>-102.5</v>
      </c>
      <c r="F34">
        <v>9859</v>
      </c>
      <c r="L34">
        <v>1</v>
      </c>
      <c r="M34" t="s">
        <v>6</v>
      </c>
      <c r="N34">
        <v>-9859</v>
      </c>
      <c r="O34" t="s">
        <v>30</v>
      </c>
    </row>
    <row r="35" spans="2:15" x14ac:dyDescent="0.35">
      <c r="B35">
        <v>2</v>
      </c>
      <c r="C35" t="s">
        <v>5</v>
      </c>
      <c r="D35">
        <v>44.94</v>
      </c>
      <c r="E35">
        <v>-90.81</v>
      </c>
      <c r="G35">
        <v>1465</v>
      </c>
      <c r="L35">
        <v>2</v>
      </c>
      <c r="M35" t="s">
        <v>5</v>
      </c>
      <c r="N35">
        <v>1465</v>
      </c>
      <c r="O35" t="s">
        <v>31</v>
      </c>
    </row>
    <row r="36" spans="2:15" x14ac:dyDescent="0.35">
      <c r="B36">
        <v>3</v>
      </c>
      <c r="C36" t="s">
        <v>4</v>
      </c>
      <c r="D36">
        <v>39.75</v>
      </c>
      <c r="E36">
        <v>-93.41</v>
      </c>
      <c r="G36">
        <v>1242</v>
      </c>
      <c r="L36">
        <v>3</v>
      </c>
      <c r="M36" t="s">
        <v>4</v>
      </c>
      <c r="N36">
        <v>1242</v>
      </c>
      <c r="O36" t="s">
        <v>31</v>
      </c>
    </row>
    <row r="37" spans="2:15" x14ac:dyDescent="0.35">
      <c r="B37">
        <v>4</v>
      </c>
      <c r="C37" t="s">
        <v>3</v>
      </c>
      <c r="D37">
        <v>37.78</v>
      </c>
      <c r="E37">
        <v>-114.08</v>
      </c>
      <c r="G37">
        <v>1717</v>
      </c>
      <c r="L37">
        <v>4</v>
      </c>
      <c r="M37" t="s">
        <v>3</v>
      </c>
      <c r="N37">
        <v>1717</v>
      </c>
      <c r="O37" t="s">
        <v>31</v>
      </c>
    </row>
    <row r="38" spans="2:15" x14ac:dyDescent="0.35">
      <c r="B38">
        <v>5</v>
      </c>
      <c r="C38" t="s">
        <v>2</v>
      </c>
      <c r="D38">
        <v>31.84</v>
      </c>
      <c r="E38">
        <v>-116.14</v>
      </c>
      <c r="G38">
        <v>1688</v>
      </c>
      <c r="L38">
        <v>5</v>
      </c>
      <c r="M38" t="s">
        <v>2</v>
      </c>
      <c r="N38">
        <v>1688</v>
      </c>
      <c r="O38" t="s">
        <v>31</v>
      </c>
    </row>
    <row r="39" spans="2:15" x14ac:dyDescent="0.35">
      <c r="B39">
        <v>6</v>
      </c>
      <c r="C39" t="s">
        <v>1</v>
      </c>
      <c r="D39">
        <v>30.09</v>
      </c>
      <c r="E39">
        <v>-91.83</v>
      </c>
      <c r="G39">
        <v>1750</v>
      </c>
      <c r="L39">
        <v>6</v>
      </c>
      <c r="M39" t="s">
        <v>1</v>
      </c>
      <c r="N39">
        <v>1750</v>
      </c>
      <c r="O39" t="s">
        <v>31</v>
      </c>
    </row>
    <row r="40" spans="2:15" x14ac:dyDescent="0.35">
      <c r="B40">
        <v>7</v>
      </c>
      <c r="C40" t="s">
        <v>0</v>
      </c>
      <c r="D40">
        <v>31.1</v>
      </c>
      <c r="E40">
        <v>-93.42</v>
      </c>
      <c r="G40">
        <v>1997</v>
      </c>
      <c r="L40">
        <v>7</v>
      </c>
      <c r="M40" t="s">
        <v>0</v>
      </c>
      <c r="N40">
        <v>1997</v>
      </c>
      <c r="O40" t="s">
        <v>31</v>
      </c>
    </row>
    <row r="43" spans="2:15" x14ac:dyDescent="0.35">
      <c r="E43" t="s">
        <v>26</v>
      </c>
      <c r="F43" t="s">
        <v>27</v>
      </c>
      <c r="G43" t="s">
        <v>32</v>
      </c>
      <c r="H43" t="s">
        <v>33</v>
      </c>
    </row>
    <row r="44" spans="2:15" x14ac:dyDescent="0.35">
      <c r="C44">
        <v>1</v>
      </c>
      <c r="D44" t="s">
        <v>6</v>
      </c>
      <c r="E44">
        <f>SUMIF($G$5:$G$28,C44,$B$5:$B$28)</f>
        <v>0</v>
      </c>
      <c r="F44">
        <f>SUMIF($C$5:$C$28,C44,$B$5:$B$28)</f>
        <v>9859</v>
      </c>
      <c r="G44">
        <f>E44-F44</f>
        <v>-9859</v>
      </c>
      <c r="H44">
        <v>-9859</v>
      </c>
    </row>
    <row r="45" spans="2:15" x14ac:dyDescent="0.35">
      <c r="C45">
        <v>2</v>
      </c>
      <c r="D45" t="s">
        <v>5</v>
      </c>
      <c r="E45">
        <f t="shared" ref="E45:E50" si="12">SUMIF($G$5:$G$28,C45,$B$5:$B$28)</f>
        <v>1465</v>
      </c>
      <c r="F45">
        <f t="shared" ref="F45:F50" si="13">SUMIF($C$5:$C$28,C45,$B$5:$B$28)</f>
        <v>0</v>
      </c>
      <c r="G45">
        <f t="shared" ref="G45:G50" si="14">E45-F45</f>
        <v>1465</v>
      </c>
      <c r="H45">
        <v>1465</v>
      </c>
    </row>
    <row r="46" spans="2:15" x14ac:dyDescent="0.35">
      <c r="C46">
        <v>3</v>
      </c>
      <c r="D46" t="s">
        <v>4</v>
      </c>
      <c r="E46">
        <f t="shared" si="12"/>
        <v>3239</v>
      </c>
      <c r="F46">
        <f t="shared" si="13"/>
        <v>1997</v>
      </c>
      <c r="G46">
        <f t="shared" si="14"/>
        <v>1242</v>
      </c>
      <c r="H46">
        <v>1242</v>
      </c>
    </row>
    <row r="47" spans="2:15" x14ac:dyDescent="0.35">
      <c r="C47" s="2">
        <v>4</v>
      </c>
      <c r="D47" t="s">
        <v>3</v>
      </c>
      <c r="E47">
        <f t="shared" si="12"/>
        <v>3467</v>
      </c>
      <c r="F47">
        <f t="shared" si="13"/>
        <v>1750</v>
      </c>
      <c r="G47">
        <f t="shared" si="14"/>
        <v>1717</v>
      </c>
      <c r="H47">
        <v>1717</v>
      </c>
    </row>
    <row r="48" spans="2:15" x14ac:dyDescent="0.35">
      <c r="C48" s="2">
        <v>5</v>
      </c>
      <c r="D48" t="s">
        <v>2</v>
      </c>
      <c r="E48">
        <f t="shared" si="12"/>
        <v>1688</v>
      </c>
      <c r="F48">
        <f t="shared" si="13"/>
        <v>0</v>
      </c>
      <c r="G48">
        <f t="shared" si="14"/>
        <v>1688</v>
      </c>
      <c r="H48">
        <v>1688</v>
      </c>
    </row>
    <row r="49" spans="2:8" x14ac:dyDescent="0.35">
      <c r="C49" s="2">
        <v>6</v>
      </c>
      <c r="D49" t="s">
        <v>1</v>
      </c>
      <c r="E49">
        <f t="shared" si="12"/>
        <v>1750</v>
      </c>
      <c r="F49">
        <f t="shared" si="13"/>
        <v>0</v>
      </c>
      <c r="G49">
        <f t="shared" si="14"/>
        <v>1750</v>
      </c>
      <c r="H49">
        <v>1750</v>
      </c>
    </row>
    <row r="50" spans="2:8" x14ac:dyDescent="0.35">
      <c r="C50" s="2">
        <v>7</v>
      </c>
      <c r="D50" t="s">
        <v>0</v>
      </c>
      <c r="E50">
        <f t="shared" si="12"/>
        <v>1997</v>
      </c>
      <c r="F50">
        <f t="shared" si="13"/>
        <v>0</v>
      </c>
      <c r="G50">
        <f t="shared" si="14"/>
        <v>1997</v>
      </c>
      <c r="H50">
        <v>1997</v>
      </c>
    </row>
    <row r="51" spans="2:8" x14ac:dyDescent="0.35">
      <c r="B51" s="2"/>
    </row>
    <row r="52" spans="2:8" x14ac:dyDescent="0.35">
      <c r="B52" s="2"/>
    </row>
    <row r="53" spans="2:8" x14ac:dyDescent="0.35">
      <c r="B53" s="2"/>
    </row>
    <row r="54" spans="2:8" x14ac:dyDescent="0.35">
      <c r="C54" t="s">
        <v>35</v>
      </c>
      <c r="D54" s="9">
        <f>SUMPRODUCT(B5:B28,L5:L28)</f>
        <v>174190.23752874986</v>
      </c>
    </row>
  </sheetData>
  <mergeCells count="5">
    <mergeCell ref="C3:F3"/>
    <mergeCell ref="G3:J3"/>
    <mergeCell ref="C4:D4"/>
    <mergeCell ref="G4:H4"/>
    <mergeCell ref="M4:N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D82E8-4195-4A35-BBF2-223A9F38B520}">
  <dimension ref="B1:U40"/>
  <sheetViews>
    <sheetView zoomScale="70" workbookViewId="0">
      <selection activeCell="Q22" sqref="Q22"/>
    </sheetView>
  </sheetViews>
  <sheetFormatPr defaultRowHeight="14.5" x14ac:dyDescent="0.35"/>
  <cols>
    <col min="2" max="2" width="16" bestFit="1" customWidth="1"/>
    <col min="3" max="3" width="3.90625" customWidth="1"/>
    <col min="4" max="4" width="20" bestFit="1" customWidth="1"/>
    <col min="5" max="5" width="5.6328125" customWidth="1"/>
    <col min="6" max="6" width="6.90625" customWidth="1"/>
    <col min="7" max="7" width="2.7265625" bestFit="1" customWidth="1"/>
    <col min="8" max="8" width="23.6328125" bestFit="1" customWidth="1"/>
    <col min="9" max="10" width="5.26953125" customWidth="1"/>
    <col min="11" max="11" width="27.81640625" bestFit="1" customWidth="1"/>
    <col min="12" max="12" width="20" bestFit="1" customWidth="1"/>
    <col min="13" max="13" width="24.453125" bestFit="1" customWidth="1"/>
    <col min="15" max="15" width="5" customWidth="1"/>
    <col min="16" max="16" width="20" bestFit="1" customWidth="1"/>
    <col min="17" max="17" width="21.36328125" bestFit="1" customWidth="1"/>
    <col min="18" max="18" width="18.1796875" bestFit="1" customWidth="1"/>
    <col min="19" max="19" width="16.1796875" bestFit="1" customWidth="1"/>
    <col min="20" max="20" width="14.1796875" bestFit="1" customWidth="1"/>
    <col min="21" max="21" width="18.26953125" bestFit="1" customWidth="1"/>
    <col min="22" max="22" width="20.26953125" bestFit="1" customWidth="1"/>
    <col min="23" max="23" width="14.453125" bestFit="1" customWidth="1"/>
  </cols>
  <sheetData>
    <row r="1" spans="2:21" x14ac:dyDescent="0.35">
      <c r="M1" s="3" t="s">
        <v>14</v>
      </c>
      <c r="O1" t="s">
        <v>22</v>
      </c>
      <c r="P1" t="s">
        <v>11</v>
      </c>
      <c r="Q1" t="s">
        <v>10</v>
      </c>
      <c r="R1" t="s">
        <v>9</v>
      </c>
      <c r="S1" t="s">
        <v>8</v>
      </c>
      <c r="T1" t="s">
        <v>7</v>
      </c>
    </row>
    <row r="2" spans="2:21" x14ac:dyDescent="0.35">
      <c r="M2" s="3" t="s">
        <v>15</v>
      </c>
      <c r="O2">
        <v>1</v>
      </c>
      <c r="P2" t="s">
        <v>6</v>
      </c>
      <c r="Q2">
        <v>37.5</v>
      </c>
      <c r="R2">
        <v>-102.5</v>
      </c>
      <c r="S2">
        <v>9859</v>
      </c>
    </row>
    <row r="3" spans="2:21" x14ac:dyDescent="0.35">
      <c r="C3" s="33" t="s">
        <v>25</v>
      </c>
      <c r="D3" s="33"/>
      <c r="E3" s="33"/>
      <c r="F3" s="33"/>
      <c r="G3" s="34" t="s">
        <v>24</v>
      </c>
      <c r="H3" s="34"/>
      <c r="I3" s="34"/>
      <c r="J3" s="34"/>
      <c r="M3" s="3" t="s">
        <v>16</v>
      </c>
      <c r="O3">
        <v>2</v>
      </c>
      <c r="P3" t="s">
        <v>5</v>
      </c>
      <c r="Q3">
        <v>44.94</v>
      </c>
      <c r="R3">
        <v>-90.81</v>
      </c>
      <c r="T3">
        <v>1465</v>
      </c>
    </row>
    <row r="4" spans="2:21" x14ac:dyDescent="0.35">
      <c r="B4" s="6" t="s">
        <v>36</v>
      </c>
      <c r="C4" s="35" t="s">
        <v>23</v>
      </c>
      <c r="D4" s="36"/>
      <c r="E4" s="8" t="s">
        <v>37</v>
      </c>
      <c r="F4" s="8" t="s">
        <v>38</v>
      </c>
      <c r="G4" s="37" t="s">
        <v>23</v>
      </c>
      <c r="H4" s="38"/>
      <c r="I4" s="7" t="s">
        <v>37</v>
      </c>
      <c r="J4" s="7" t="s">
        <v>38</v>
      </c>
      <c r="K4" s="6" t="s">
        <v>12</v>
      </c>
      <c r="L4" s="17" t="s">
        <v>41</v>
      </c>
      <c r="M4" s="15" t="s">
        <v>17</v>
      </c>
      <c r="O4">
        <v>3</v>
      </c>
      <c r="P4" t="s">
        <v>4</v>
      </c>
      <c r="Q4">
        <v>39.75</v>
      </c>
      <c r="R4">
        <v>-93.41</v>
      </c>
      <c r="T4">
        <v>1242</v>
      </c>
    </row>
    <row r="5" spans="2:21" x14ac:dyDescent="0.35">
      <c r="B5" s="5">
        <v>1465</v>
      </c>
      <c r="C5" s="3">
        <v>1</v>
      </c>
      <c r="D5" s="3" t="str">
        <f>_xlfn.XLOOKUP(C5,$O$2:$O$8,$P$2:$P$8)</f>
        <v>Candy Cane Canyon</v>
      </c>
      <c r="E5" s="3">
        <f>_xlfn.XLOOKUP(C5,$O$2:$O$8,$Q$2:$Q$8)</f>
        <v>37.5</v>
      </c>
      <c r="F5" s="3">
        <f>_xlfn.XLOOKUP(C5,$O$2:$O$8,$R$2:$R$8)</f>
        <v>-102.5</v>
      </c>
      <c r="G5" s="3">
        <v>2</v>
      </c>
      <c r="H5" s="3" t="str">
        <f>_xlfn.XLOOKUP(G5,$O$2:$O$8,$P$2:$P$8)</f>
        <v>Coconut Cream Cove</v>
      </c>
      <c r="I5" s="3">
        <f>_xlfn.XLOOKUP(G5,$O$2:$O$8,$Q$2:$Q$8)</f>
        <v>44.94</v>
      </c>
      <c r="J5" s="3">
        <f>_xlfn.XLOOKUP(G5,$O$2:$O$8,$R$2:$R$8)</f>
        <v>-90.81</v>
      </c>
      <c r="K5" s="3" t="s">
        <v>14</v>
      </c>
      <c r="L5" s="16">
        <f>IF(OR(K5="Electric/Hybrid Trucks", K5="Electrified Rail", K5="Wind-powered Ships", K5="Slow Steaming Cargo Ships"), 0, 1)</f>
        <v>1</v>
      </c>
      <c r="M5" s="15" t="s">
        <v>18</v>
      </c>
      <c r="O5">
        <v>4</v>
      </c>
      <c r="P5" t="s">
        <v>3</v>
      </c>
      <c r="Q5">
        <v>37.78</v>
      </c>
      <c r="R5">
        <v>-114.08</v>
      </c>
      <c r="T5">
        <v>1717</v>
      </c>
    </row>
    <row r="6" spans="2:21" x14ac:dyDescent="0.35">
      <c r="B6" s="5">
        <v>4927</v>
      </c>
      <c r="C6" s="3">
        <v>1</v>
      </c>
      <c r="D6" s="3" t="str">
        <f t="shared" ref="D6:D28" si="0">_xlfn.XLOOKUP(C6,$O$2:$O$8,$P$2:$P$8)</f>
        <v>Candy Cane Canyon</v>
      </c>
      <c r="E6" s="3">
        <f t="shared" ref="E6:E28" si="1">_xlfn.XLOOKUP(C6,$O$2:$O$8,$Q$2:$Q$8)</f>
        <v>37.5</v>
      </c>
      <c r="F6" s="3">
        <f t="shared" ref="F6:F28" si="2">_xlfn.XLOOKUP(C6,$O$2:$O$8,$R$2:$R$8)</f>
        <v>-102.5</v>
      </c>
      <c r="G6" s="3">
        <v>3</v>
      </c>
      <c r="H6" s="3" t="str">
        <f t="shared" ref="H6:H28" si="3">_xlfn.XLOOKUP(G6,$O$2:$O$8,$P$2:$P$8)</f>
        <v>Lava Lollipop Land</v>
      </c>
      <c r="I6" s="3">
        <f t="shared" ref="I6:I28" si="4">_xlfn.XLOOKUP(G6,$O$2:$O$8,$Q$2:$Q$8)</f>
        <v>39.75</v>
      </c>
      <c r="J6" s="3">
        <f t="shared" ref="J6:J28" si="5">_xlfn.XLOOKUP(G6,$O$2:$O$8,$R$2:$R$8)</f>
        <v>-93.41</v>
      </c>
      <c r="K6" s="3" t="s">
        <v>15</v>
      </c>
      <c r="L6" s="16">
        <f t="shared" ref="L6:L28" si="6">IF(OR(K6="Electric/Hybrid Trucks", K6="Electrified Rail", K6="Wind-powered Ships", K6="Slow Steaming Cargo Ships"), 0, 1)</f>
        <v>0</v>
      </c>
      <c r="M6" s="15" t="s">
        <v>19</v>
      </c>
      <c r="O6">
        <v>5</v>
      </c>
      <c r="P6" t="s">
        <v>2</v>
      </c>
      <c r="Q6">
        <v>31.84</v>
      </c>
      <c r="R6">
        <v>-116.14</v>
      </c>
      <c r="T6">
        <v>1688</v>
      </c>
    </row>
    <row r="7" spans="2:21" x14ac:dyDescent="0.35">
      <c r="B7" s="5">
        <v>3467</v>
      </c>
      <c r="C7" s="3">
        <v>1</v>
      </c>
      <c r="D7" s="3" t="str">
        <f t="shared" si="0"/>
        <v>Candy Cane Canyon</v>
      </c>
      <c r="E7" s="3">
        <f t="shared" si="1"/>
        <v>37.5</v>
      </c>
      <c r="F7" s="3">
        <f t="shared" si="2"/>
        <v>-102.5</v>
      </c>
      <c r="G7" s="3">
        <v>4</v>
      </c>
      <c r="H7" s="3" t="str">
        <f t="shared" si="3"/>
        <v>Macaron Market</v>
      </c>
      <c r="I7" s="3">
        <f t="shared" si="4"/>
        <v>37.78</v>
      </c>
      <c r="J7" s="3">
        <f t="shared" si="5"/>
        <v>-114.08</v>
      </c>
      <c r="K7" s="3" t="s">
        <v>16</v>
      </c>
      <c r="L7" s="16">
        <f t="shared" si="6"/>
        <v>1</v>
      </c>
      <c r="O7">
        <v>6</v>
      </c>
      <c r="P7" t="s">
        <v>1</v>
      </c>
      <c r="Q7">
        <v>30.09</v>
      </c>
      <c r="R7">
        <v>-91.83</v>
      </c>
      <c r="T7">
        <v>1750</v>
      </c>
    </row>
    <row r="8" spans="2:21" x14ac:dyDescent="0.35">
      <c r="B8" s="5">
        <v>0</v>
      </c>
      <c r="C8" s="3">
        <v>1</v>
      </c>
      <c r="D8" s="3" t="str">
        <f t="shared" si="0"/>
        <v>Candy Cane Canyon</v>
      </c>
      <c r="E8" s="3">
        <f t="shared" si="1"/>
        <v>37.5</v>
      </c>
      <c r="F8" s="3">
        <f t="shared" si="2"/>
        <v>-102.5</v>
      </c>
      <c r="G8" s="3">
        <v>5</v>
      </c>
      <c r="H8" s="3" t="str">
        <f t="shared" si="3"/>
        <v>Starburst Starlit Skies</v>
      </c>
      <c r="I8" s="3">
        <f t="shared" si="4"/>
        <v>31.84</v>
      </c>
      <c r="J8" s="3">
        <f t="shared" si="5"/>
        <v>-116.14</v>
      </c>
      <c r="K8" s="3" t="s">
        <v>17</v>
      </c>
      <c r="L8" s="16">
        <f t="shared" si="6"/>
        <v>1</v>
      </c>
      <c r="O8">
        <v>7</v>
      </c>
      <c r="P8" t="s">
        <v>0</v>
      </c>
      <c r="Q8">
        <v>31.1</v>
      </c>
      <c r="R8">
        <v>-93.42</v>
      </c>
      <c r="T8">
        <v>1997</v>
      </c>
    </row>
    <row r="9" spans="2:21" x14ac:dyDescent="0.35">
      <c r="B9" s="5">
        <v>0</v>
      </c>
      <c r="C9" s="3">
        <v>2</v>
      </c>
      <c r="D9" s="3" t="str">
        <f t="shared" si="0"/>
        <v>Coconut Cream Cove</v>
      </c>
      <c r="E9" s="3">
        <f t="shared" si="1"/>
        <v>44.94</v>
      </c>
      <c r="F9" s="3">
        <f t="shared" si="2"/>
        <v>-90.81</v>
      </c>
      <c r="G9" s="3">
        <v>3</v>
      </c>
      <c r="H9" s="3" t="str">
        <f t="shared" si="3"/>
        <v>Lava Lollipop Land</v>
      </c>
      <c r="I9" s="3">
        <f t="shared" si="4"/>
        <v>39.75</v>
      </c>
      <c r="J9" s="3">
        <f t="shared" si="5"/>
        <v>-93.41</v>
      </c>
      <c r="K9" s="3" t="s">
        <v>18</v>
      </c>
      <c r="L9" s="16">
        <f t="shared" si="6"/>
        <v>1</v>
      </c>
    </row>
    <row r="10" spans="2:21" x14ac:dyDescent="0.35">
      <c r="B10" s="5">
        <v>0</v>
      </c>
      <c r="C10" s="3">
        <v>2</v>
      </c>
      <c r="D10" s="3" t="str">
        <f t="shared" si="0"/>
        <v>Coconut Cream Cove</v>
      </c>
      <c r="E10" s="3">
        <f t="shared" si="1"/>
        <v>44.94</v>
      </c>
      <c r="F10" s="3">
        <f t="shared" si="2"/>
        <v>-90.81</v>
      </c>
      <c r="G10" s="3">
        <v>4</v>
      </c>
      <c r="H10" s="3" t="str">
        <f t="shared" si="3"/>
        <v>Macaron Market</v>
      </c>
      <c r="I10" s="3">
        <f t="shared" si="4"/>
        <v>37.78</v>
      </c>
      <c r="J10" s="3">
        <f t="shared" si="5"/>
        <v>-114.08</v>
      </c>
      <c r="K10" s="3" t="s">
        <v>16</v>
      </c>
      <c r="L10" s="16">
        <f t="shared" si="6"/>
        <v>1</v>
      </c>
    </row>
    <row r="11" spans="2:21" x14ac:dyDescent="0.35">
      <c r="B11" s="5">
        <v>0</v>
      </c>
      <c r="C11" s="3">
        <v>2</v>
      </c>
      <c r="D11" s="3" t="str">
        <f t="shared" si="0"/>
        <v>Coconut Cream Cove</v>
      </c>
      <c r="E11" s="3">
        <f t="shared" si="1"/>
        <v>44.94</v>
      </c>
      <c r="F11" s="3">
        <f t="shared" si="2"/>
        <v>-90.81</v>
      </c>
      <c r="G11" s="3">
        <v>5</v>
      </c>
      <c r="H11" s="3" t="str">
        <f t="shared" si="3"/>
        <v>Starburst Starlit Skies</v>
      </c>
      <c r="I11" s="3">
        <f t="shared" si="4"/>
        <v>31.84</v>
      </c>
      <c r="J11" s="3">
        <f t="shared" si="5"/>
        <v>-116.14</v>
      </c>
      <c r="K11" s="3" t="s">
        <v>14</v>
      </c>
      <c r="L11" s="16">
        <f t="shared" si="6"/>
        <v>1</v>
      </c>
      <c r="R11" t="s">
        <v>26</v>
      </c>
      <c r="S11" t="s">
        <v>27</v>
      </c>
      <c r="T11" t="s">
        <v>32</v>
      </c>
      <c r="U11" t="s">
        <v>33</v>
      </c>
    </row>
    <row r="12" spans="2:21" x14ac:dyDescent="0.35">
      <c r="B12" s="5">
        <v>0</v>
      </c>
      <c r="C12" s="3">
        <v>3</v>
      </c>
      <c r="D12" s="3" t="str">
        <f t="shared" si="0"/>
        <v>Lava Lollipop Land</v>
      </c>
      <c r="E12" s="3">
        <f t="shared" si="1"/>
        <v>39.75</v>
      </c>
      <c r="F12" s="3">
        <f t="shared" si="2"/>
        <v>-93.41</v>
      </c>
      <c r="G12" s="3">
        <v>1</v>
      </c>
      <c r="H12" s="3" t="str">
        <f t="shared" si="3"/>
        <v>Candy Cane Canyon</v>
      </c>
      <c r="I12" s="3">
        <f t="shared" si="4"/>
        <v>37.5</v>
      </c>
      <c r="J12" s="3">
        <f t="shared" si="5"/>
        <v>-102.5</v>
      </c>
      <c r="K12" s="3" t="s">
        <v>18</v>
      </c>
      <c r="L12" s="16">
        <f t="shared" si="6"/>
        <v>1</v>
      </c>
      <c r="P12">
        <v>1</v>
      </c>
      <c r="Q12" t="s">
        <v>6</v>
      </c>
      <c r="R12">
        <f>SUMIF($G$5:$G$28,P12,$B$5:$B$28)</f>
        <v>0</v>
      </c>
      <c r="S12">
        <f>SUMIF($C$5:$C$28,P12,$B$5:$B$28)</f>
        <v>9859</v>
      </c>
      <c r="T12">
        <f>R12-S12</f>
        <v>-9859</v>
      </c>
      <c r="U12">
        <v>-9859</v>
      </c>
    </row>
    <row r="13" spans="2:21" ht="14.5" customHeight="1" x14ac:dyDescent="0.35">
      <c r="B13" s="5">
        <v>0</v>
      </c>
      <c r="C13" s="3">
        <v>3</v>
      </c>
      <c r="D13" s="3" t="str">
        <f t="shared" si="0"/>
        <v>Lava Lollipop Land</v>
      </c>
      <c r="E13" s="3">
        <f t="shared" si="1"/>
        <v>39.75</v>
      </c>
      <c r="F13" s="3">
        <f t="shared" si="2"/>
        <v>-93.41</v>
      </c>
      <c r="G13" s="3">
        <v>5</v>
      </c>
      <c r="H13" s="3" t="str">
        <f t="shared" si="3"/>
        <v>Starburst Starlit Skies</v>
      </c>
      <c r="I13" s="3">
        <f t="shared" si="4"/>
        <v>31.84</v>
      </c>
      <c r="J13" s="3">
        <f t="shared" si="5"/>
        <v>-116.14</v>
      </c>
      <c r="K13" s="3" t="s">
        <v>17</v>
      </c>
      <c r="L13" s="16">
        <f t="shared" si="6"/>
        <v>1</v>
      </c>
      <c r="P13">
        <v>2</v>
      </c>
      <c r="Q13" t="s">
        <v>5</v>
      </c>
      <c r="R13">
        <f t="shared" ref="R13:R18" si="7">SUMIF($G$5:$G$28,P13,$B$5:$B$28)</f>
        <v>1465</v>
      </c>
      <c r="S13">
        <f t="shared" ref="S13:S18" si="8">SUMIF($C$5:$C$28,P13,$B$5:$B$28)</f>
        <v>0</v>
      </c>
      <c r="T13">
        <f t="shared" ref="T13:T18" si="9">R13-S13</f>
        <v>1465</v>
      </c>
      <c r="U13">
        <v>1465</v>
      </c>
    </row>
    <row r="14" spans="2:21" x14ac:dyDescent="0.35">
      <c r="B14" s="5">
        <v>3685</v>
      </c>
      <c r="C14" s="3">
        <v>3</v>
      </c>
      <c r="D14" s="3" t="str">
        <f t="shared" si="0"/>
        <v>Lava Lollipop Land</v>
      </c>
      <c r="E14" s="3">
        <f t="shared" si="1"/>
        <v>39.75</v>
      </c>
      <c r="F14" s="3">
        <f t="shared" si="2"/>
        <v>-93.41</v>
      </c>
      <c r="G14" s="3">
        <v>7</v>
      </c>
      <c r="H14" s="3" t="str">
        <f t="shared" si="3"/>
        <v>Toblerone Tower</v>
      </c>
      <c r="I14" s="3">
        <f t="shared" si="4"/>
        <v>31.1</v>
      </c>
      <c r="J14" s="3">
        <f t="shared" si="5"/>
        <v>-93.42</v>
      </c>
      <c r="K14" s="3" t="s">
        <v>19</v>
      </c>
      <c r="L14" s="16">
        <f t="shared" si="6"/>
        <v>0</v>
      </c>
      <c r="P14">
        <v>3</v>
      </c>
      <c r="Q14" t="s">
        <v>4</v>
      </c>
      <c r="R14">
        <f t="shared" si="7"/>
        <v>4927</v>
      </c>
      <c r="S14">
        <f t="shared" si="8"/>
        <v>3685</v>
      </c>
      <c r="T14">
        <f t="shared" si="9"/>
        <v>1242</v>
      </c>
      <c r="U14">
        <v>1242</v>
      </c>
    </row>
    <row r="15" spans="2:21" x14ac:dyDescent="0.35">
      <c r="B15" s="5">
        <v>0</v>
      </c>
      <c r="C15" s="3">
        <v>4</v>
      </c>
      <c r="D15" s="3" t="str">
        <f t="shared" si="0"/>
        <v>Macaron Market</v>
      </c>
      <c r="E15" s="3">
        <f t="shared" si="1"/>
        <v>37.78</v>
      </c>
      <c r="F15" s="3">
        <f t="shared" si="2"/>
        <v>-114.08</v>
      </c>
      <c r="G15" s="3">
        <v>3</v>
      </c>
      <c r="H15" s="3" t="str">
        <f t="shared" si="3"/>
        <v>Lava Lollipop Land</v>
      </c>
      <c r="I15" s="3">
        <f t="shared" si="4"/>
        <v>39.75</v>
      </c>
      <c r="J15" s="3">
        <f t="shared" si="5"/>
        <v>-93.41</v>
      </c>
      <c r="K15" s="3" t="s">
        <v>18</v>
      </c>
      <c r="L15" s="16">
        <f t="shared" si="6"/>
        <v>1</v>
      </c>
      <c r="P15" s="2">
        <v>4</v>
      </c>
      <c r="Q15" t="s">
        <v>3</v>
      </c>
      <c r="R15">
        <f t="shared" si="7"/>
        <v>3467</v>
      </c>
      <c r="S15">
        <f t="shared" si="8"/>
        <v>1750</v>
      </c>
      <c r="T15">
        <f t="shared" si="9"/>
        <v>1717</v>
      </c>
      <c r="U15">
        <v>1717</v>
      </c>
    </row>
    <row r="16" spans="2:21" x14ac:dyDescent="0.35">
      <c r="B16" s="5">
        <v>0</v>
      </c>
      <c r="C16" s="3">
        <v>4</v>
      </c>
      <c r="D16" s="3" t="str">
        <f t="shared" si="0"/>
        <v>Macaron Market</v>
      </c>
      <c r="E16" s="3">
        <f t="shared" si="1"/>
        <v>37.78</v>
      </c>
      <c r="F16" s="3">
        <f t="shared" si="2"/>
        <v>-114.08</v>
      </c>
      <c r="G16" s="3">
        <v>5</v>
      </c>
      <c r="H16" s="3" t="str">
        <f t="shared" si="3"/>
        <v>Starburst Starlit Skies</v>
      </c>
      <c r="I16" s="3">
        <f t="shared" si="4"/>
        <v>31.84</v>
      </c>
      <c r="J16" s="3">
        <f t="shared" si="5"/>
        <v>-116.14</v>
      </c>
      <c r="K16" s="3" t="s">
        <v>20</v>
      </c>
      <c r="L16" s="16">
        <f t="shared" si="6"/>
        <v>0</v>
      </c>
      <c r="P16" s="2">
        <v>5</v>
      </c>
      <c r="Q16" t="s">
        <v>2</v>
      </c>
      <c r="R16">
        <f t="shared" si="7"/>
        <v>1688</v>
      </c>
      <c r="S16">
        <f t="shared" si="8"/>
        <v>0</v>
      </c>
      <c r="T16">
        <f t="shared" si="9"/>
        <v>1688</v>
      </c>
      <c r="U16">
        <v>1688</v>
      </c>
    </row>
    <row r="17" spans="2:21" x14ac:dyDescent="0.35">
      <c r="B17" s="5">
        <v>1750</v>
      </c>
      <c r="C17" s="3">
        <v>4</v>
      </c>
      <c r="D17" s="3" t="str">
        <f t="shared" si="0"/>
        <v>Macaron Market</v>
      </c>
      <c r="E17" s="3">
        <f t="shared" si="1"/>
        <v>37.78</v>
      </c>
      <c r="F17" s="3">
        <f t="shared" si="2"/>
        <v>-114.08</v>
      </c>
      <c r="G17" s="3">
        <v>6</v>
      </c>
      <c r="H17" s="3" t="str">
        <f t="shared" si="3"/>
        <v>Strawberry Swirl Stream</v>
      </c>
      <c r="I17" s="3">
        <f t="shared" si="4"/>
        <v>30.09</v>
      </c>
      <c r="J17" s="3">
        <f t="shared" si="5"/>
        <v>-91.83</v>
      </c>
      <c r="K17" s="3" t="s">
        <v>14</v>
      </c>
      <c r="L17" s="16">
        <f t="shared" si="6"/>
        <v>1</v>
      </c>
      <c r="P17" s="2">
        <v>6</v>
      </c>
      <c r="Q17" t="s">
        <v>1</v>
      </c>
      <c r="R17">
        <f t="shared" si="7"/>
        <v>1750</v>
      </c>
      <c r="S17">
        <f t="shared" si="8"/>
        <v>0</v>
      </c>
      <c r="T17">
        <f t="shared" si="9"/>
        <v>1750</v>
      </c>
      <c r="U17">
        <v>1750</v>
      </c>
    </row>
    <row r="18" spans="2:21" x14ac:dyDescent="0.35">
      <c r="B18" s="5">
        <v>0</v>
      </c>
      <c r="C18" s="3">
        <v>4</v>
      </c>
      <c r="D18" s="3" t="str">
        <f t="shared" si="0"/>
        <v>Macaron Market</v>
      </c>
      <c r="E18" s="3">
        <f t="shared" si="1"/>
        <v>37.78</v>
      </c>
      <c r="F18" s="3">
        <f t="shared" si="2"/>
        <v>-114.08</v>
      </c>
      <c r="G18" s="3">
        <v>7</v>
      </c>
      <c r="H18" s="3" t="str">
        <f t="shared" si="3"/>
        <v>Toblerone Tower</v>
      </c>
      <c r="I18" s="3">
        <f t="shared" si="4"/>
        <v>31.1</v>
      </c>
      <c r="J18" s="3">
        <f t="shared" si="5"/>
        <v>-93.42</v>
      </c>
      <c r="K18" s="3" t="s">
        <v>17</v>
      </c>
      <c r="L18" s="16">
        <f t="shared" si="6"/>
        <v>1</v>
      </c>
      <c r="P18" s="2">
        <v>7</v>
      </c>
      <c r="Q18" t="s">
        <v>0</v>
      </c>
      <c r="R18">
        <f t="shared" si="7"/>
        <v>3685</v>
      </c>
      <c r="S18">
        <f t="shared" si="8"/>
        <v>1688</v>
      </c>
      <c r="T18">
        <f t="shared" si="9"/>
        <v>1997</v>
      </c>
      <c r="U18">
        <v>1997</v>
      </c>
    </row>
    <row r="19" spans="2:21" x14ac:dyDescent="0.35">
      <c r="B19" s="5">
        <v>0</v>
      </c>
      <c r="C19" s="3">
        <v>5</v>
      </c>
      <c r="D19" s="3" t="str">
        <f t="shared" si="0"/>
        <v>Starburst Starlit Skies</v>
      </c>
      <c r="E19" s="3">
        <f t="shared" si="1"/>
        <v>31.84</v>
      </c>
      <c r="F19" s="3">
        <f t="shared" si="2"/>
        <v>-116.14</v>
      </c>
      <c r="G19" s="3">
        <v>1</v>
      </c>
      <c r="H19" s="3" t="str">
        <f t="shared" si="3"/>
        <v>Candy Cane Canyon</v>
      </c>
      <c r="I19" s="3">
        <f t="shared" si="4"/>
        <v>37.5</v>
      </c>
      <c r="J19" s="3">
        <f t="shared" si="5"/>
        <v>-102.5</v>
      </c>
      <c r="K19" s="3" t="s">
        <v>14</v>
      </c>
      <c r="L19" s="16">
        <f t="shared" si="6"/>
        <v>1</v>
      </c>
      <c r="O19" s="2"/>
    </row>
    <row r="20" spans="2:21" x14ac:dyDescent="0.35">
      <c r="B20" s="5">
        <v>0</v>
      </c>
      <c r="C20" s="3">
        <v>5</v>
      </c>
      <c r="D20" s="3" t="str">
        <f t="shared" si="0"/>
        <v>Starburst Starlit Skies</v>
      </c>
      <c r="E20" s="3">
        <f t="shared" si="1"/>
        <v>31.84</v>
      </c>
      <c r="F20" s="3">
        <f t="shared" si="2"/>
        <v>-116.14</v>
      </c>
      <c r="G20" s="3">
        <v>4</v>
      </c>
      <c r="H20" s="3" t="str">
        <f t="shared" si="3"/>
        <v>Macaron Market</v>
      </c>
      <c r="I20" s="3">
        <f t="shared" si="4"/>
        <v>37.78</v>
      </c>
      <c r="J20" s="3">
        <f t="shared" si="5"/>
        <v>-114.08</v>
      </c>
      <c r="K20" s="3" t="s">
        <v>17</v>
      </c>
      <c r="L20" s="16">
        <f t="shared" si="6"/>
        <v>1</v>
      </c>
      <c r="O20" s="2"/>
    </row>
    <row r="21" spans="2:21" x14ac:dyDescent="0.35">
      <c r="B21" s="5">
        <v>0</v>
      </c>
      <c r="C21" s="3">
        <v>5</v>
      </c>
      <c r="D21" s="3" t="str">
        <f t="shared" si="0"/>
        <v>Starburst Starlit Skies</v>
      </c>
      <c r="E21" s="3">
        <f t="shared" si="1"/>
        <v>31.84</v>
      </c>
      <c r="F21" s="3">
        <f t="shared" si="2"/>
        <v>-116.14</v>
      </c>
      <c r="G21" s="3">
        <v>7</v>
      </c>
      <c r="H21" s="3" t="str">
        <f t="shared" si="3"/>
        <v>Toblerone Tower</v>
      </c>
      <c r="I21" s="3">
        <f t="shared" si="4"/>
        <v>31.1</v>
      </c>
      <c r="J21" s="3">
        <f t="shared" si="5"/>
        <v>-93.42</v>
      </c>
      <c r="K21" s="3" t="s">
        <v>18</v>
      </c>
      <c r="L21" s="16">
        <f t="shared" si="6"/>
        <v>1</v>
      </c>
      <c r="O21" s="2"/>
    </row>
    <row r="22" spans="2:21" x14ac:dyDescent="0.35">
      <c r="B22" s="5">
        <v>0</v>
      </c>
      <c r="C22" s="3">
        <v>6</v>
      </c>
      <c r="D22" s="3" t="str">
        <f t="shared" si="0"/>
        <v>Strawberry Swirl Stream</v>
      </c>
      <c r="E22" s="3">
        <f t="shared" si="1"/>
        <v>30.09</v>
      </c>
      <c r="F22" s="3">
        <f t="shared" si="2"/>
        <v>-91.83</v>
      </c>
      <c r="G22" s="3">
        <v>2</v>
      </c>
      <c r="H22" s="3" t="str">
        <f t="shared" si="3"/>
        <v>Coconut Cream Cove</v>
      </c>
      <c r="I22" s="3">
        <f t="shared" si="4"/>
        <v>44.94</v>
      </c>
      <c r="J22" s="3">
        <f t="shared" si="5"/>
        <v>-90.81</v>
      </c>
      <c r="K22" s="3" t="s">
        <v>16</v>
      </c>
      <c r="L22" s="16">
        <f t="shared" si="6"/>
        <v>1</v>
      </c>
      <c r="P22" t="s">
        <v>35</v>
      </c>
      <c r="Q22" s="9">
        <f>SUMPRODUCT(B5:B28,L5:L28)</f>
        <v>6682</v>
      </c>
    </row>
    <row r="23" spans="2:21" x14ac:dyDescent="0.35">
      <c r="B23" s="5">
        <v>0</v>
      </c>
      <c r="C23" s="3">
        <v>6</v>
      </c>
      <c r="D23" s="3" t="str">
        <f t="shared" si="0"/>
        <v>Strawberry Swirl Stream</v>
      </c>
      <c r="E23" s="3">
        <f t="shared" si="1"/>
        <v>30.09</v>
      </c>
      <c r="F23" s="3">
        <f t="shared" si="2"/>
        <v>-91.83</v>
      </c>
      <c r="G23" s="3">
        <v>4</v>
      </c>
      <c r="H23" s="3" t="str">
        <f t="shared" si="3"/>
        <v>Macaron Market</v>
      </c>
      <c r="I23" s="3">
        <f t="shared" si="4"/>
        <v>37.78</v>
      </c>
      <c r="J23" s="3">
        <f t="shared" si="5"/>
        <v>-114.08</v>
      </c>
      <c r="K23" s="3" t="s">
        <v>18</v>
      </c>
      <c r="L23" s="16">
        <f t="shared" si="6"/>
        <v>1</v>
      </c>
    </row>
    <row r="24" spans="2:21" x14ac:dyDescent="0.35">
      <c r="B24" s="5">
        <v>0</v>
      </c>
      <c r="C24" s="3">
        <v>6</v>
      </c>
      <c r="D24" s="3" t="str">
        <f t="shared" si="0"/>
        <v>Strawberry Swirl Stream</v>
      </c>
      <c r="E24" s="3">
        <f t="shared" si="1"/>
        <v>30.09</v>
      </c>
      <c r="F24" s="3">
        <f t="shared" si="2"/>
        <v>-91.83</v>
      </c>
      <c r="G24" s="3">
        <v>5</v>
      </c>
      <c r="H24" s="3" t="str">
        <f t="shared" si="3"/>
        <v>Starburst Starlit Skies</v>
      </c>
      <c r="I24" s="3">
        <f t="shared" si="4"/>
        <v>31.84</v>
      </c>
      <c r="J24" s="3">
        <f t="shared" si="5"/>
        <v>-116.14</v>
      </c>
      <c r="K24" s="3" t="s">
        <v>17</v>
      </c>
      <c r="L24" s="16">
        <f t="shared" si="6"/>
        <v>1</v>
      </c>
    </row>
    <row r="25" spans="2:21" x14ac:dyDescent="0.35">
      <c r="B25" s="5">
        <v>0</v>
      </c>
      <c r="C25" s="3">
        <v>6</v>
      </c>
      <c r="D25" s="3" t="str">
        <f t="shared" si="0"/>
        <v>Strawberry Swirl Stream</v>
      </c>
      <c r="E25" s="3">
        <f t="shared" si="1"/>
        <v>30.09</v>
      </c>
      <c r="F25" s="3">
        <f t="shared" si="2"/>
        <v>-91.83</v>
      </c>
      <c r="G25" s="3">
        <v>7</v>
      </c>
      <c r="H25" s="3" t="str">
        <f t="shared" si="3"/>
        <v>Toblerone Tower</v>
      </c>
      <c r="I25" s="3">
        <f t="shared" si="4"/>
        <v>31.1</v>
      </c>
      <c r="J25" s="3">
        <f t="shared" si="5"/>
        <v>-93.42</v>
      </c>
      <c r="K25" s="3" t="s">
        <v>15</v>
      </c>
      <c r="L25" s="16">
        <f t="shared" si="6"/>
        <v>0</v>
      </c>
    </row>
    <row r="26" spans="2:21" x14ac:dyDescent="0.35">
      <c r="B26" s="5">
        <v>0</v>
      </c>
      <c r="C26" s="3">
        <v>7</v>
      </c>
      <c r="D26" s="3" t="str">
        <f t="shared" si="0"/>
        <v>Toblerone Tower</v>
      </c>
      <c r="E26" s="3">
        <f t="shared" si="1"/>
        <v>31.1</v>
      </c>
      <c r="F26" s="3">
        <f t="shared" si="2"/>
        <v>-93.42</v>
      </c>
      <c r="G26" s="3">
        <v>1</v>
      </c>
      <c r="H26" s="3" t="str">
        <f t="shared" si="3"/>
        <v>Candy Cane Canyon</v>
      </c>
      <c r="I26" s="3">
        <f t="shared" si="4"/>
        <v>37.5</v>
      </c>
      <c r="J26" s="3">
        <f t="shared" si="5"/>
        <v>-102.5</v>
      </c>
      <c r="K26" s="3" t="s">
        <v>18</v>
      </c>
      <c r="L26" s="16">
        <f t="shared" si="6"/>
        <v>1</v>
      </c>
    </row>
    <row r="27" spans="2:21" x14ac:dyDescent="0.35">
      <c r="B27" s="5">
        <v>0</v>
      </c>
      <c r="C27" s="3">
        <v>7</v>
      </c>
      <c r="D27" s="3" t="str">
        <f t="shared" si="0"/>
        <v>Toblerone Tower</v>
      </c>
      <c r="E27" s="3">
        <f t="shared" si="1"/>
        <v>31.1</v>
      </c>
      <c r="F27" s="3">
        <f t="shared" si="2"/>
        <v>-93.42</v>
      </c>
      <c r="G27" s="3">
        <v>2</v>
      </c>
      <c r="H27" s="3" t="str">
        <f t="shared" si="3"/>
        <v>Coconut Cream Cove</v>
      </c>
      <c r="I27" s="3">
        <f t="shared" si="4"/>
        <v>44.94</v>
      </c>
      <c r="J27" s="3">
        <f t="shared" si="5"/>
        <v>-90.81</v>
      </c>
      <c r="K27" s="3" t="s">
        <v>14</v>
      </c>
      <c r="L27" s="16">
        <f t="shared" si="6"/>
        <v>1</v>
      </c>
    </row>
    <row r="28" spans="2:21" x14ac:dyDescent="0.35">
      <c r="B28" s="5">
        <v>1688</v>
      </c>
      <c r="C28" s="3">
        <v>7</v>
      </c>
      <c r="D28" s="3" t="str">
        <f t="shared" si="0"/>
        <v>Toblerone Tower</v>
      </c>
      <c r="E28" s="3">
        <f t="shared" si="1"/>
        <v>31.1</v>
      </c>
      <c r="F28" s="3">
        <f t="shared" si="2"/>
        <v>-93.42</v>
      </c>
      <c r="G28" s="3">
        <v>5</v>
      </c>
      <c r="H28" s="3" t="str">
        <f t="shared" si="3"/>
        <v>Starburst Starlit Skies</v>
      </c>
      <c r="I28" s="3">
        <f t="shared" si="4"/>
        <v>31.84</v>
      </c>
      <c r="J28" s="3">
        <f t="shared" si="5"/>
        <v>-116.14</v>
      </c>
      <c r="K28" s="3" t="s">
        <v>19</v>
      </c>
      <c r="L28" s="16">
        <f t="shared" si="6"/>
        <v>0</v>
      </c>
    </row>
    <row r="33" spans="11:14" x14ac:dyDescent="0.35">
      <c r="K33" t="s">
        <v>22</v>
      </c>
      <c r="L33" t="s">
        <v>11</v>
      </c>
      <c r="M33" t="s">
        <v>28</v>
      </c>
      <c r="N33" t="s">
        <v>29</v>
      </c>
    </row>
    <row r="34" spans="11:14" x14ac:dyDescent="0.35">
      <c r="K34">
        <v>1</v>
      </c>
      <c r="L34" t="s">
        <v>6</v>
      </c>
      <c r="M34">
        <v>-9859</v>
      </c>
      <c r="N34" t="s">
        <v>30</v>
      </c>
    </row>
    <row r="35" spans="11:14" x14ac:dyDescent="0.35">
      <c r="K35">
        <v>2</v>
      </c>
      <c r="L35" t="s">
        <v>5</v>
      </c>
      <c r="M35">
        <v>1465</v>
      </c>
      <c r="N35" t="s">
        <v>31</v>
      </c>
    </row>
    <row r="36" spans="11:14" x14ac:dyDescent="0.35">
      <c r="K36">
        <v>3</v>
      </c>
      <c r="L36" t="s">
        <v>4</v>
      </c>
      <c r="M36">
        <v>1242</v>
      </c>
      <c r="N36" t="s">
        <v>31</v>
      </c>
    </row>
    <row r="37" spans="11:14" x14ac:dyDescent="0.35">
      <c r="K37">
        <v>4</v>
      </c>
      <c r="L37" t="s">
        <v>3</v>
      </c>
      <c r="M37">
        <v>1717</v>
      </c>
      <c r="N37" t="s">
        <v>31</v>
      </c>
    </row>
    <row r="38" spans="11:14" x14ac:dyDescent="0.35">
      <c r="K38">
        <v>5</v>
      </c>
      <c r="L38" t="s">
        <v>2</v>
      </c>
      <c r="M38">
        <v>1688</v>
      </c>
      <c r="N38" t="s">
        <v>31</v>
      </c>
    </row>
    <row r="39" spans="11:14" x14ac:dyDescent="0.35">
      <c r="K39">
        <v>6</v>
      </c>
      <c r="L39" t="s">
        <v>1</v>
      </c>
      <c r="M39">
        <v>1750</v>
      </c>
      <c r="N39" t="s">
        <v>31</v>
      </c>
    </row>
    <row r="40" spans="11:14" x14ac:dyDescent="0.35">
      <c r="K40">
        <v>7</v>
      </c>
      <c r="L40" t="s">
        <v>0</v>
      </c>
      <c r="M40">
        <v>1997</v>
      </c>
      <c r="N40" t="s">
        <v>31</v>
      </c>
    </row>
  </sheetData>
  <mergeCells count="4">
    <mergeCell ref="C3:F3"/>
    <mergeCell ref="G3:J3"/>
    <mergeCell ref="C4:D4"/>
    <mergeCell ref="G4:H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E7A81-8DF4-40F1-8BA6-4F1F29BC1A75}">
  <dimension ref="B1:U40"/>
  <sheetViews>
    <sheetView topLeftCell="E1" zoomScale="62" workbookViewId="0">
      <selection activeCell="K33" sqref="K33:N41"/>
    </sheetView>
  </sheetViews>
  <sheetFormatPr defaultRowHeight="14.5" x14ac:dyDescent="0.35"/>
  <cols>
    <col min="2" max="2" width="16" bestFit="1" customWidth="1"/>
    <col min="3" max="3" width="3.90625" customWidth="1"/>
    <col min="4" max="4" width="20" bestFit="1" customWidth="1"/>
    <col min="5" max="5" width="5.6328125" customWidth="1"/>
    <col min="6" max="6" width="6.90625" customWidth="1"/>
    <col min="7" max="7" width="2.7265625" bestFit="1" customWidth="1"/>
    <col min="8" max="8" width="23.6328125" bestFit="1" customWidth="1"/>
    <col min="9" max="10" width="5.26953125" customWidth="1"/>
    <col min="11" max="11" width="20.453125" bestFit="1" customWidth="1"/>
    <col min="13" max="13" width="24.453125" bestFit="1" customWidth="1"/>
    <col min="15" max="15" width="5" customWidth="1"/>
    <col min="16" max="16" width="20" bestFit="1" customWidth="1"/>
    <col min="17" max="17" width="21.36328125" bestFit="1" customWidth="1"/>
    <col min="18" max="18" width="18.1796875" bestFit="1" customWidth="1"/>
    <col min="19" max="19" width="16.1796875" bestFit="1" customWidth="1"/>
    <col min="20" max="20" width="14.1796875" bestFit="1" customWidth="1"/>
    <col min="21" max="21" width="18.26953125" bestFit="1" customWidth="1"/>
    <col min="22" max="22" width="20.26953125" bestFit="1" customWidth="1"/>
    <col min="23" max="23" width="14.453125" bestFit="1" customWidth="1"/>
  </cols>
  <sheetData>
    <row r="1" spans="2:21" x14ac:dyDescent="0.35">
      <c r="O1" t="s">
        <v>22</v>
      </c>
      <c r="P1" t="s">
        <v>11</v>
      </c>
      <c r="Q1" t="s">
        <v>10</v>
      </c>
      <c r="R1" t="s">
        <v>9</v>
      </c>
      <c r="S1" t="s">
        <v>8</v>
      </c>
      <c r="T1" t="s">
        <v>7</v>
      </c>
    </row>
    <row r="2" spans="2:21" x14ac:dyDescent="0.35">
      <c r="O2">
        <v>1</v>
      </c>
      <c r="P2" t="s">
        <v>6</v>
      </c>
      <c r="Q2">
        <v>37.5</v>
      </c>
      <c r="R2">
        <v>-102.5</v>
      </c>
      <c r="S2">
        <v>9859</v>
      </c>
    </row>
    <row r="3" spans="2:21" x14ac:dyDescent="0.35">
      <c r="C3" s="33" t="s">
        <v>25</v>
      </c>
      <c r="D3" s="33"/>
      <c r="E3" s="33"/>
      <c r="F3" s="33"/>
      <c r="G3" s="34" t="s">
        <v>24</v>
      </c>
      <c r="H3" s="34"/>
      <c r="I3" s="34"/>
      <c r="J3" s="34"/>
      <c r="O3">
        <v>2</v>
      </c>
      <c r="P3" t="s">
        <v>5</v>
      </c>
      <c r="Q3">
        <v>44.94</v>
      </c>
      <c r="R3">
        <v>-90.81</v>
      </c>
      <c r="T3">
        <v>1465</v>
      </c>
    </row>
    <row r="4" spans="2:21" x14ac:dyDescent="0.35">
      <c r="B4" s="6" t="s">
        <v>36</v>
      </c>
      <c r="C4" s="35" t="s">
        <v>23</v>
      </c>
      <c r="D4" s="36"/>
      <c r="E4" s="8" t="s">
        <v>37</v>
      </c>
      <c r="F4" s="8" t="s">
        <v>38</v>
      </c>
      <c r="G4" s="37" t="s">
        <v>23</v>
      </c>
      <c r="H4" s="38"/>
      <c r="I4" s="7" t="s">
        <v>37</v>
      </c>
      <c r="J4" s="7" t="s">
        <v>38</v>
      </c>
      <c r="K4" s="40" t="s">
        <v>40</v>
      </c>
      <c r="L4" s="40"/>
      <c r="O4">
        <v>3</v>
      </c>
      <c r="P4" t="s">
        <v>4</v>
      </c>
      <c r="Q4">
        <v>39.75</v>
      </c>
      <c r="R4">
        <v>-93.41</v>
      </c>
      <c r="T4">
        <v>1242</v>
      </c>
    </row>
    <row r="5" spans="2:21" x14ac:dyDescent="0.35">
      <c r="B5" s="5">
        <v>8617</v>
      </c>
      <c r="C5" s="3">
        <v>1</v>
      </c>
      <c r="D5" s="3" t="str">
        <f>_xlfn.XLOOKUP(C5,$O$2:$O$8,$P$2:$P$8)</f>
        <v>Candy Cane Canyon</v>
      </c>
      <c r="E5" s="3">
        <f>_xlfn.XLOOKUP(C5,$O$2:$O$8,$Q$2:$Q$8)</f>
        <v>37.5</v>
      </c>
      <c r="F5" s="3">
        <f>_xlfn.XLOOKUP(C5,$O$2:$O$8,$R$2:$R$8)</f>
        <v>-102.5</v>
      </c>
      <c r="G5" s="3">
        <v>2</v>
      </c>
      <c r="H5" s="3" t="str">
        <f>_xlfn.XLOOKUP(G5,$O$2:$O$8,$P$2:$P$8)</f>
        <v>Coconut Cream Cove</v>
      </c>
      <c r="I5" s="20">
        <f>_xlfn.XLOOKUP(G5,$O$2:$O$8,$Q$2:$Q$8)</f>
        <v>44.94</v>
      </c>
      <c r="J5" s="20">
        <f>_xlfn.XLOOKUP(G5,$O$2:$O$8,$R$2:$R$8)</f>
        <v>-90.81</v>
      </c>
      <c r="K5" s="18">
        <v>31</v>
      </c>
      <c r="L5" s="19">
        <f>IF(K5&gt;=70,1,0)</f>
        <v>0</v>
      </c>
      <c r="O5">
        <v>4</v>
      </c>
      <c r="P5" t="s">
        <v>3</v>
      </c>
      <c r="Q5">
        <v>37.78</v>
      </c>
      <c r="R5">
        <v>-114.08</v>
      </c>
      <c r="T5">
        <v>1717</v>
      </c>
    </row>
    <row r="6" spans="2:21" x14ac:dyDescent="0.35">
      <c r="B6" s="5">
        <v>1242</v>
      </c>
      <c r="C6" s="3">
        <v>1</v>
      </c>
      <c r="D6" s="3" t="str">
        <f t="shared" ref="D6:D28" si="0">_xlfn.XLOOKUP(C6,$O$2:$O$8,$P$2:$P$8)</f>
        <v>Candy Cane Canyon</v>
      </c>
      <c r="E6" s="3">
        <f t="shared" ref="E6:E28" si="1">_xlfn.XLOOKUP(C6,$O$2:$O$8,$Q$2:$Q$8)</f>
        <v>37.5</v>
      </c>
      <c r="F6" s="3">
        <f t="shared" ref="F6:F28" si="2">_xlfn.XLOOKUP(C6,$O$2:$O$8,$R$2:$R$8)</f>
        <v>-102.5</v>
      </c>
      <c r="G6" s="3">
        <v>3</v>
      </c>
      <c r="H6" s="3" t="str">
        <f t="shared" ref="H6:H28" si="3">_xlfn.XLOOKUP(G6,$O$2:$O$8,$P$2:$P$8)</f>
        <v>Lava Lollipop Land</v>
      </c>
      <c r="I6" s="20">
        <f t="shared" ref="I6:I28" si="4">_xlfn.XLOOKUP(G6,$O$2:$O$8,$Q$2:$Q$8)</f>
        <v>39.75</v>
      </c>
      <c r="J6" s="20">
        <f t="shared" ref="J6:J28" si="5">_xlfn.XLOOKUP(G6,$O$2:$O$8,$R$2:$R$8)</f>
        <v>-93.41</v>
      </c>
      <c r="K6" s="18">
        <v>79</v>
      </c>
      <c r="L6" s="19">
        <f>IF(K6&gt;=70,1,0)</f>
        <v>1</v>
      </c>
      <c r="O6">
        <v>5</v>
      </c>
      <c r="P6" t="s">
        <v>2</v>
      </c>
      <c r="Q6">
        <v>31.84</v>
      </c>
      <c r="R6">
        <v>-116.14</v>
      </c>
      <c r="T6">
        <v>1688</v>
      </c>
    </row>
    <row r="7" spans="2:21" x14ac:dyDescent="0.35">
      <c r="B7" s="5">
        <v>0</v>
      </c>
      <c r="C7" s="3">
        <v>1</v>
      </c>
      <c r="D7" s="3" t="str">
        <f t="shared" si="0"/>
        <v>Candy Cane Canyon</v>
      </c>
      <c r="E7" s="3">
        <f t="shared" si="1"/>
        <v>37.5</v>
      </c>
      <c r="F7" s="3">
        <f t="shared" si="2"/>
        <v>-102.5</v>
      </c>
      <c r="G7" s="3">
        <v>4</v>
      </c>
      <c r="H7" s="3" t="str">
        <f t="shared" si="3"/>
        <v>Macaron Market</v>
      </c>
      <c r="I7" s="20">
        <f t="shared" si="4"/>
        <v>37.78</v>
      </c>
      <c r="J7" s="20">
        <f t="shared" si="5"/>
        <v>-114.08</v>
      </c>
      <c r="K7" s="18">
        <v>106</v>
      </c>
      <c r="L7" s="19">
        <f t="shared" ref="L7:L28" si="6">IF(K7&gt;=70,1,0)</f>
        <v>1</v>
      </c>
      <c r="O7">
        <v>6</v>
      </c>
      <c r="P7" t="s">
        <v>1</v>
      </c>
      <c r="Q7">
        <v>30.09</v>
      </c>
      <c r="R7">
        <v>-91.83</v>
      </c>
      <c r="T7">
        <v>1750</v>
      </c>
    </row>
    <row r="8" spans="2:21" x14ac:dyDescent="0.35">
      <c r="B8" s="5">
        <v>0</v>
      </c>
      <c r="C8" s="3">
        <v>1</v>
      </c>
      <c r="D8" s="3" t="str">
        <f t="shared" si="0"/>
        <v>Candy Cane Canyon</v>
      </c>
      <c r="E8" s="3">
        <f t="shared" si="1"/>
        <v>37.5</v>
      </c>
      <c r="F8" s="3">
        <f t="shared" si="2"/>
        <v>-102.5</v>
      </c>
      <c r="G8" s="3">
        <v>5</v>
      </c>
      <c r="H8" s="3" t="str">
        <f t="shared" si="3"/>
        <v>Starburst Starlit Skies</v>
      </c>
      <c r="I8" s="20">
        <f t="shared" si="4"/>
        <v>31.84</v>
      </c>
      <c r="J8" s="20">
        <f t="shared" si="5"/>
        <v>-116.14</v>
      </c>
      <c r="K8" s="18">
        <v>115</v>
      </c>
      <c r="L8" s="19">
        <f t="shared" si="6"/>
        <v>1</v>
      </c>
      <c r="O8">
        <v>7</v>
      </c>
      <c r="P8" t="s">
        <v>0</v>
      </c>
      <c r="Q8">
        <v>31.1</v>
      </c>
      <c r="R8">
        <v>-93.42</v>
      </c>
      <c r="T8">
        <v>1997</v>
      </c>
    </row>
    <row r="9" spans="2:21" x14ac:dyDescent="0.35">
      <c r="B9" s="5">
        <v>0</v>
      </c>
      <c r="C9" s="3">
        <v>2</v>
      </c>
      <c r="D9" s="3" t="str">
        <f t="shared" si="0"/>
        <v>Coconut Cream Cove</v>
      </c>
      <c r="E9" s="3">
        <f t="shared" si="1"/>
        <v>44.94</v>
      </c>
      <c r="F9" s="3">
        <f t="shared" si="2"/>
        <v>-90.81</v>
      </c>
      <c r="G9" s="3">
        <v>3</v>
      </c>
      <c r="H9" s="3" t="str">
        <f t="shared" si="3"/>
        <v>Lava Lollipop Land</v>
      </c>
      <c r="I9" s="20">
        <f t="shared" si="4"/>
        <v>39.75</v>
      </c>
      <c r="J9" s="20">
        <f t="shared" si="5"/>
        <v>-93.41</v>
      </c>
      <c r="K9" s="18">
        <v>93</v>
      </c>
      <c r="L9" s="19">
        <f t="shared" si="6"/>
        <v>1</v>
      </c>
    </row>
    <row r="10" spans="2:21" x14ac:dyDescent="0.35">
      <c r="B10" s="5">
        <v>7152</v>
      </c>
      <c r="C10" s="3">
        <v>2</v>
      </c>
      <c r="D10" s="3" t="str">
        <f t="shared" si="0"/>
        <v>Coconut Cream Cove</v>
      </c>
      <c r="E10" s="3">
        <f t="shared" si="1"/>
        <v>44.94</v>
      </c>
      <c r="F10" s="3">
        <f t="shared" si="2"/>
        <v>-90.81</v>
      </c>
      <c r="G10" s="3">
        <v>4</v>
      </c>
      <c r="H10" s="3" t="str">
        <f t="shared" si="3"/>
        <v>Macaron Market</v>
      </c>
      <c r="I10" s="20">
        <f t="shared" si="4"/>
        <v>37.78</v>
      </c>
      <c r="J10" s="20">
        <f t="shared" si="5"/>
        <v>-114.08</v>
      </c>
      <c r="K10" s="18">
        <v>33</v>
      </c>
      <c r="L10" s="19">
        <f t="shared" si="6"/>
        <v>0</v>
      </c>
    </row>
    <row r="11" spans="2:21" x14ac:dyDescent="0.35">
      <c r="B11" s="5">
        <v>0</v>
      </c>
      <c r="C11" s="3">
        <v>2</v>
      </c>
      <c r="D11" s="3" t="str">
        <f t="shared" si="0"/>
        <v>Coconut Cream Cove</v>
      </c>
      <c r="E11" s="3">
        <f t="shared" si="1"/>
        <v>44.94</v>
      </c>
      <c r="F11" s="3">
        <f t="shared" si="2"/>
        <v>-90.81</v>
      </c>
      <c r="G11" s="3">
        <v>5</v>
      </c>
      <c r="H11" s="3" t="str">
        <f t="shared" si="3"/>
        <v>Starburst Starlit Skies</v>
      </c>
      <c r="I11" s="20">
        <f t="shared" si="4"/>
        <v>31.84</v>
      </c>
      <c r="J11" s="20">
        <f t="shared" si="5"/>
        <v>-116.14</v>
      </c>
      <c r="K11" s="18">
        <v>80</v>
      </c>
      <c r="L11" s="19">
        <f t="shared" si="6"/>
        <v>1</v>
      </c>
      <c r="R11" t="s">
        <v>26</v>
      </c>
      <c r="S11" t="s">
        <v>27</v>
      </c>
      <c r="T11" t="s">
        <v>32</v>
      </c>
      <c r="U11" t="s">
        <v>33</v>
      </c>
    </row>
    <row r="12" spans="2:21" x14ac:dyDescent="0.35">
      <c r="B12" s="5">
        <v>0</v>
      </c>
      <c r="C12" s="3">
        <v>3</v>
      </c>
      <c r="D12" s="3" t="str">
        <f t="shared" si="0"/>
        <v>Lava Lollipop Land</v>
      </c>
      <c r="E12" s="3">
        <f t="shared" si="1"/>
        <v>39.75</v>
      </c>
      <c r="F12" s="3">
        <f t="shared" si="2"/>
        <v>-93.41</v>
      </c>
      <c r="G12" s="3">
        <v>1</v>
      </c>
      <c r="H12" s="3" t="str">
        <f t="shared" si="3"/>
        <v>Candy Cane Canyon</v>
      </c>
      <c r="I12" s="20">
        <f t="shared" si="4"/>
        <v>37.5</v>
      </c>
      <c r="J12" s="20">
        <f t="shared" si="5"/>
        <v>-102.5</v>
      </c>
      <c r="K12" s="18">
        <v>27</v>
      </c>
      <c r="L12" s="19">
        <f t="shared" si="6"/>
        <v>0</v>
      </c>
      <c r="P12">
        <v>1</v>
      </c>
      <c r="Q12" t="s">
        <v>6</v>
      </c>
      <c r="R12">
        <f>SUMIF($G$5:$G$28,P12,$B$5:$B$28)</f>
        <v>0</v>
      </c>
      <c r="S12">
        <f>SUMIF($C$5:$C$28,P12,$B$5:$B$28)</f>
        <v>9859</v>
      </c>
      <c r="T12">
        <f>R12-S12</f>
        <v>-9859</v>
      </c>
      <c r="U12">
        <v>-9859</v>
      </c>
    </row>
    <row r="13" spans="2:21" ht="14.5" customHeight="1" x14ac:dyDescent="0.35">
      <c r="B13" s="5">
        <v>0</v>
      </c>
      <c r="C13" s="3">
        <v>3</v>
      </c>
      <c r="D13" s="3" t="str">
        <f t="shared" si="0"/>
        <v>Lava Lollipop Land</v>
      </c>
      <c r="E13" s="3">
        <f t="shared" si="1"/>
        <v>39.75</v>
      </c>
      <c r="F13" s="3">
        <f t="shared" si="2"/>
        <v>-93.41</v>
      </c>
      <c r="G13" s="3">
        <v>5</v>
      </c>
      <c r="H13" s="3" t="str">
        <f t="shared" si="3"/>
        <v>Starburst Starlit Skies</v>
      </c>
      <c r="I13" s="20">
        <f t="shared" si="4"/>
        <v>31.84</v>
      </c>
      <c r="J13" s="20">
        <f t="shared" si="5"/>
        <v>-116.14</v>
      </c>
      <c r="K13" s="18">
        <v>90</v>
      </c>
      <c r="L13" s="19">
        <f t="shared" si="6"/>
        <v>1</v>
      </c>
      <c r="P13">
        <v>2</v>
      </c>
      <c r="Q13" t="s">
        <v>5</v>
      </c>
      <c r="R13">
        <f t="shared" ref="R13:R18" si="7">SUMIF($G$5:$G$28,P13,$B$5:$B$28)</f>
        <v>8617</v>
      </c>
      <c r="S13">
        <f t="shared" ref="S13:S18" si="8">SUMIF($C$5:$C$28,P13,$B$5:$B$28)</f>
        <v>7152</v>
      </c>
      <c r="T13">
        <f t="shared" ref="T13:T18" si="9">R13-S13</f>
        <v>1465</v>
      </c>
      <c r="U13">
        <v>1465</v>
      </c>
    </row>
    <row r="14" spans="2:21" x14ac:dyDescent="0.35">
      <c r="B14" s="5">
        <v>0</v>
      </c>
      <c r="C14" s="3">
        <v>3</v>
      </c>
      <c r="D14" s="3" t="str">
        <f t="shared" si="0"/>
        <v>Lava Lollipop Land</v>
      </c>
      <c r="E14" s="3">
        <f t="shared" si="1"/>
        <v>39.75</v>
      </c>
      <c r="F14" s="3">
        <f t="shared" si="2"/>
        <v>-93.41</v>
      </c>
      <c r="G14" s="3">
        <v>7</v>
      </c>
      <c r="H14" s="3" t="str">
        <f t="shared" si="3"/>
        <v>Toblerone Tower</v>
      </c>
      <c r="I14" s="20">
        <f t="shared" si="4"/>
        <v>31.1</v>
      </c>
      <c r="J14" s="20">
        <f t="shared" si="5"/>
        <v>-93.42</v>
      </c>
      <c r="K14" s="18">
        <v>103</v>
      </c>
      <c r="L14" s="19">
        <f t="shared" si="6"/>
        <v>1</v>
      </c>
      <c r="P14">
        <v>3</v>
      </c>
      <c r="Q14" t="s">
        <v>4</v>
      </c>
      <c r="R14">
        <f t="shared" si="7"/>
        <v>1242</v>
      </c>
      <c r="S14">
        <f t="shared" si="8"/>
        <v>0</v>
      </c>
      <c r="T14">
        <f t="shared" si="9"/>
        <v>1242</v>
      </c>
      <c r="U14">
        <v>1242</v>
      </c>
    </row>
    <row r="15" spans="2:21" x14ac:dyDescent="0.35">
      <c r="B15" s="5">
        <v>0</v>
      </c>
      <c r="C15" s="3">
        <v>4</v>
      </c>
      <c r="D15" s="3" t="str">
        <f t="shared" si="0"/>
        <v>Macaron Market</v>
      </c>
      <c r="E15" s="3">
        <f t="shared" si="1"/>
        <v>37.78</v>
      </c>
      <c r="F15" s="3">
        <f t="shared" si="2"/>
        <v>-114.08</v>
      </c>
      <c r="G15" s="3">
        <v>3</v>
      </c>
      <c r="H15" s="3" t="str">
        <f t="shared" si="3"/>
        <v>Lava Lollipop Land</v>
      </c>
      <c r="I15" s="20">
        <f t="shared" si="4"/>
        <v>39.75</v>
      </c>
      <c r="J15" s="20">
        <f t="shared" si="5"/>
        <v>-93.41</v>
      </c>
      <c r="K15" s="18">
        <v>96</v>
      </c>
      <c r="L15" s="19">
        <f t="shared" si="6"/>
        <v>1</v>
      </c>
      <c r="P15" s="2">
        <v>4</v>
      </c>
      <c r="Q15" t="s">
        <v>3</v>
      </c>
      <c r="R15">
        <f t="shared" si="7"/>
        <v>7152</v>
      </c>
      <c r="S15">
        <f t="shared" si="8"/>
        <v>5435</v>
      </c>
      <c r="T15">
        <f t="shared" si="9"/>
        <v>1717</v>
      </c>
      <c r="U15">
        <v>1717</v>
      </c>
    </row>
    <row r="16" spans="2:21" x14ac:dyDescent="0.35">
      <c r="B16" s="5">
        <v>1688</v>
      </c>
      <c r="C16" s="3">
        <v>4</v>
      </c>
      <c r="D16" s="3" t="str">
        <f t="shared" si="0"/>
        <v>Macaron Market</v>
      </c>
      <c r="E16" s="3">
        <f t="shared" si="1"/>
        <v>37.78</v>
      </c>
      <c r="F16" s="3">
        <f t="shared" si="2"/>
        <v>-114.08</v>
      </c>
      <c r="G16" s="3">
        <v>5</v>
      </c>
      <c r="H16" s="3" t="str">
        <f t="shared" si="3"/>
        <v>Starburst Starlit Skies</v>
      </c>
      <c r="I16" s="20">
        <f t="shared" si="4"/>
        <v>31.84</v>
      </c>
      <c r="J16" s="20">
        <f t="shared" si="5"/>
        <v>-116.14</v>
      </c>
      <c r="K16" s="18">
        <v>23</v>
      </c>
      <c r="L16" s="19">
        <f t="shared" si="6"/>
        <v>0</v>
      </c>
      <c r="P16" s="2">
        <v>5</v>
      </c>
      <c r="Q16" t="s">
        <v>2</v>
      </c>
      <c r="R16">
        <f t="shared" si="7"/>
        <v>1688</v>
      </c>
      <c r="S16">
        <f t="shared" si="8"/>
        <v>0</v>
      </c>
      <c r="T16">
        <f t="shared" si="9"/>
        <v>1688</v>
      </c>
      <c r="U16">
        <v>1688</v>
      </c>
    </row>
    <row r="17" spans="2:21" x14ac:dyDescent="0.35">
      <c r="B17" s="5">
        <v>1750</v>
      </c>
      <c r="C17" s="3">
        <v>4</v>
      </c>
      <c r="D17" s="3" t="str">
        <f t="shared" si="0"/>
        <v>Macaron Market</v>
      </c>
      <c r="E17" s="3">
        <f t="shared" si="1"/>
        <v>37.78</v>
      </c>
      <c r="F17" s="3">
        <f t="shared" si="2"/>
        <v>-114.08</v>
      </c>
      <c r="G17" s="3">
        <v>6</v>
      </c>
      <c r="H17" s="3" t="str">
        <f t="shared" si="3"/>
        <v>Strawberry Swirl Stream</v>
      </c>
      <c r="I17" s="20">
        <f t="shared" si="4"/>
        <v>30.09</v>
      </c>
      <c r="J17" s="20">
        <f t="shared" si="5"/>
        <v>-91.83</v>
      </c>
      <c r="K17" s="18">
        <v>32</v>
      </c>
      <c r="L17" s="19">
        <f t="shared" si="6"/>
        <v>0</v>
      </c>
      <c r="P17" s="2">
        <v>6</v>
      </c>
      <c r="Q17" t="s">
        <v>1</v>
      </c>
      <c r="R17">
        <f t="shared" si="7"/>
        <v>1750</v>
      </c>
      <c r="S17">
        <f t="shared" si="8"/>
        <v>0</v>
      </c>
      <c r="T17">
        <f t="shared" si="9"/>
        <v>1750</v>
      </c>
      <c r="U17">
        <v>1750</v>
      </c>
    </row>
    <row r="18" spans="2:21" x14ac:dyDescent="0.35">
      <c r="B18" s="5">
        <v>1997</v>
      </c>
      <c r="C18" s="3">
        <v>4</v>
      </c>
      <c r="D18" s="3" t="str">
        <f t="shared" si="0"/>
        <v>Macaron Market</v>
      </c>
      <c r="E18" s="3">
        <f t="shared" si="1"/>
        <v>37.78</v>
      </c>
      <c r="F18" s="3">
        <f t="shared" si="2"/>
        <v>-114.08</v>
      </c>
      <c r="G18" s="3">
        <v>7</v>
      </c>
      <c r="H18" s="3" t="str">
        <f t="shared" si="3"/>
        <v>Toblerone Tower</v>
      </c>
      <c r="I18" s="20">
        <f t="shared" si="4"/>
        <v>31.1</v>
      </c>
      <c r="J18" s="20">
        <f t="shared" si="5"/>
        <v>-93.42</v>
      </c>
      <c r="K18" s="18">
        <v>100</v>
      </c>
      <c r="L18" s="19">
        <f t="shared" si="6"/>
        <v>1</v>
      </c>
      <c r="P18" s="2">
        <v>7</v>
      </c>
      <c r="Q18" t="s">
        <v>0</v>
      </c>
      <c r="R18">
        <f t="shared" si="7"/>
        <v>1997</v>
      </c>
      <c r="S18">
        <f t="shared" si="8"/>
        <v>0</v>
      </c>
      <c r="T18">
        <f t="shared" si="9"/>
        <v>1997</v>
      </c>
      <c r="U18">
        <v>1997</v>
      </c>
    </row>
    <row r="19" spans="2:21" x14ac:dyDescent="0.35">
      <c r="B19" s="5">
        <v>0</v>
      </c>
      <c r="C19" s="3">
        <v>5</v>
      </c>
      <c r="D19" s="3" t="str">
        <f t="shared" si="0"/>
        <v>Starburst Starlit Skies</v>
      </c>
      <c r="E19" s="3">
        <f t="shared" si="1"/>
        <v>31.84</v>
      </c>
      <c r="F19" s="3">
        <f t="shared" si="2"/>
        <v>-116.14</v>
      </c>
      <c r="G19" s="3">
        <v>1</v>
      </c>
      <c r="H19" s="3" t="str">
        <f t="shared" si="3"/>
        <v>Candy Cane Canyon</v>
      </c>
      <c r="I19" s="20">
        <f t="shared" si="4"/>
        <v>37.5</v>
      </c>
      <c r="J19" s="20">
        <f t="shared" si="5"/>
        <v>-102.5</v>
      </c>
      <c r="K19" s="18">
        <v>91</v>
      </c>
      <c r="L19" s="19">
        <f t="shared" si="6"/>
        <v>1</v>
      </c>
      <c r="O19" s="2"/>
    </row>
    <row r="20" spans="2:21" x14ac:dyDescent="0.35">
      <c r="B20" s="5">
        <v>0</v>
      </c>
      <c r="C20" s="3">
        <v>5</v>
      </c>
      <c r="D20" s="3" t="str">
        <f t="shared" si="0"/>
        <v>Starburst Starlit Skies</v>
      </c>
      <c r="E20" s="3">
        <f t="shared" si="1"/>
        <v>31.84</v>
      </c>
      <c r="F20" s="3">
        <f t="shared" si="2"/>
        <v>-116.14</v>
      </c>
      <c r="G20" s="3">
        <v>4</v>
      </c>
      <c r="H20" s="3" t="str">
        <f t="shared" si="3"/>
        <v>Macaron Market</v>
      </c>
      <c r="I20" s="20">
        <f t="shared" si="4"/>
        <v>37.78</v>
      </c>
      <c r="J20" s="20">
        <f t="shared" si="5"/>
        <v>-114.08</v>
      </c>
      <c r="K20" s="18">
        <v>95</v>
      </c>
      <c r="L20" s="19">
        <f t="shared" si="6"/>
        <v>1</v>
      </c>
      <c r="O20" s="2"/>
    </row>
    <row r="21" spans="2:21" x14ac:dyDescent="0.35">
      <c r="B21" s="5">
        <v>0</v>
      </c>
      <c r="C21" s="3">
        <v>5</v>
      </c>
      <c r="D21" s="3" t="str">
        <f t="shared" si="0"/>
        <v>Starburst Starlit Skies</v>
      </c>
      <c r="E21" s="3">
        <f t="shared" si="1"/>
        <v>31.84</v>
      </c>
      <c r="F21" s="3">
        <f t="shared" si="2"/>
        <v>-116.14</v>
      </c>
      <c r="G21" s="3">
        <v>7</v>
      </c>
      <c r="H21" s="3" t="str">
        <f t="shared" si="3"/>
        <v>Toblerone Tower</v>
      </c>
      <c r="I21" s="20">
        <f t="shared" si="4"/>
        <v>31.1</v>
      </c>
      <c r="J21" s="20">
        <f t="shared" si="5"/>
        <v>-93.42</v>
      </c>
      <c r="K21" s="18">
        <v>95</v>
      </c>
      <c r="L21" s="19">
        <f t="shared" si="6"/>
        <v>1</v>
      </c>
      <c r="O21" s="2"/>
    </row>
    <row r="22" spans="2:21" x14ac:dyDescent="0.35">
      <c r="B22" s="5">
        <v>0</v>
      </c>
      <c r="C22" s="3">
        <v>6</v>
      </c>
      <c r="D22" s="3" t="str">
        <f t="shared" si="0"/>
        <v>Strawberry Swirl Stream</v>
      </c>
      <c r="E22" s="3">
        <f t="shared" si="1"/>
        <v>30.09</v>
      </c>
      <c r="F22" s="3">
        <f t="shared" si="2"/>
        <v>-91.83</v>
      </c>
      <c r="G22" s="3">
        <v>2</v>
      </c>
      <c r="H22" s="3" t="str">
        <f t="shared" si="3"/>
        <v>Coconut Cream Cove</v>
      </c>
      <c r="I22" s="20">
        <f t="shared" si="4"/>
        <v>44.94</v>
      </c>
      <c r="J22" s="20">
        <f t="shared" si="5"/>
        <v>-90.81</v>
      </c>
      <c r="K22" s="18">
        <v>96</v>
      </c>
      <c r="L22" s="19">
        <f t="shared" si="6"/>
        <v>1</v>
      </c>
      <c r="P22" t="s">
        <v>35</v>
      </c>
      <c r="Q22" s="9">
        <f>SUMPRODUCT(B5:B28,L5:L28)</f>
        <v>3239</v>
      </c>
    </row>
    <row r="23" spans="2:21" x14ac:dyDescent="0.35">
      <c r="B23" s="5">
        <v>0</v>
      </c>
      <c r="C23" s="3">
        <v>6</v>
      </c>
      <c r="D23" s="3" t="str">
        <f t="shared" si="0"/>
        <v>Strawberry Swirl Stream</v>
      </c>
      <c r="E23" s="3">
        <f t="shared" si="1"/>
        <v>30.09</v>
      </c>
      <c r="F23" s="3">
        <f t="shared" si="2"/>
        <v>-91.83</v>
      </c>
      <c r="G23" s="3">
        <v>4</v>
      </c>
      <c r="H23" s="3" t="str">
        <f t="shared" si="3"/>
        <v>Macaron Market</v>
      </c>
      <c r="I23" s="20">
        <f t="shared" si="4"/>
        <v>37.78</v>
      </c>
      <c r="J23" s="20">
        <f t="shared" si="5"/>
        <v>-114.08</v>
      </c>
      <c r="K23" s="18">
        <v>84</v>
      </c>
      <c r="L23" s="19">
        <f t="shared" si="6"/>
        <v>1</v>
      </c>
    </row>
    <row r="24" spans="2:21" x14ac:dyDescent="0.35">
      <c r="B24" s="5">
        <v>0</v>
      </c>
      <c r="C24" s="3">
        <v>6</v>
      </c>
      <c r="D24" s="3" t="str">
        <f t="shared" si="0"/>
        <v>Strawberry Swirl Stream</v>
      </c>
      <c r="E24" s="3">
        <f t="shared" si="1"/>
        <v>30.09</v>
      </c>
      <c r="F24" s="3">
        <f t="shared" si="2"/>
        <v>-91.83</v>
      </c>
      <c r="G24" s="3">
        <v>5</v>
      </c>
      <c r="H24" s="3" t="str">
        <f t="shared" si="3"/>
        <v>Starburst Starlit Skies</v>
      </c>
      <c r="I24" s="20">
        <f t="shared" si="4"/>
        <v>31.84</v>
      </c>
      <c r="J24" s="20">
        <f t="shared" si="5"/>
        <v>-116.14</v>
      </c>
      <c r="K24" s="18">
        <v>95</v>
      </c>
      <c r="L24" s="19">
        <f t="shared" si="6"/>
        <v>1</v>
      </c>
    </row>
    <row r="25" spans="2:21" x14ac:dyDescent="0.35">
      <c r="B25" s="5">
        <v>0</v>
      </c>
      <c r="C25" s="3">
        <v>6</v>
      </c>
      <c r="D25" s="3" t="str">
        <f t="shared" si="0"/>
        <v>Strawberry Swirl Stream</v>
      </c>
      <c r="E25" s="3">
        <f t="shared" si="1"/>
        <v>30.09</v>
      </c>
      <c r="F25" s="3">
        <f t="shared" si="2"/>
        <v>-91.83</v>
      </c>
      <c r="G25" s="3">
        <v>7</v>
      </c>
      <c r="H25" s="3" t="str">
        <f t="shared" si="3"/>
        <v>Toblerone Tower</v>
      </c>
      <c r="I25" s="20">
        <f t="shared" si="4"/>
        <v>31.1</v>
      </c>
      <c r="J25" s="20">
        <f t="shared" si="5"/>
        <v>-93.42</v>
      </c>
      <c r="K25" s="18">
        <v>96</v>
      </c>
      <c r="L25" s="19">
        <f t="shared" si="6"/>
        <v>1</v>
      </c>
    </row>
    <row r="26" spans="2:21" x14ac:dyDescent="0.35">
      <c r="B26" s="5">
        <v>0</v>
      </c>
      <c r="C26" s="3">
        <v>7</v>
      </c>
      <c r="D26" s="3" t="str">
        <f t="shared" si="0"/>
        <v>Toblerone Tower</v>
      </c>
      <c r="E26" s="3">
        <f t="shared" si="1"/>
        <v>31.1</v>
      </c>
      <c r="F26" s="3">
        <f t="shared" si="2"/>
        <v>-93.42</v>
      </c>
      <c r="G26" s="3">
        <v>1</v>
      </c>
      <c r="H26" s="3" t="str">
        <f t="shared" si="3"/>
        <v>Candy Cane Canyon</v>
      </c>
      <c r="I26" s="20">
        <f t="shared" si="4"/>
        <v>37.5</v>
      </c>
      <c r="J26" s="20">
        <f t="shared" si="5"/>
        <v>-102.5</v>
      </c>
      <c r="K26" s="18">
        <v>70</v>
      </c>
      <c r="L26" s="19">
        <f t="shared" si="6"/>
        <v>1</v>
      </c>
    </row>
    <row r="27" spans="2:21" x14ac:dyDescent="0.35">
      <c r="B27" s="5">
        <v>0</v>
      </c>
      <c r="C27" s="3">
        <v>7</v>
      </c>
      <c r="D27" s="3" t="str">
        <f t="shared" si="0"/>
        <v>Toblerone Tower</v>
      </c>
      <c r="E27" s="3">
        <f t="shared" si="1"/>
        <v>31.1</v>
      </c>
      <c r="F27" s="3">
        <f t="shared" si="2"/>
        <v>-93.42</v>
      </c>
      <c r="G27" s="3">
        <v>2</v>
      </c>
      <c r="H27" s="3" t="str">
        <f t="shared" si="3"/>
        <v>Coconut Cream Cove</v>
      </c>
      <c r="I27" s="20">
        <f t="shared" si="4"/>
        <v>44.94</v>
      </c>
      <c r="J27" s="20">
        <f t="shared" si="5"/>
        <v>-90.81</v>
      </c>
      <c r="K27" s="18">
        <v>97</v>
      </c>
      <c r="L27" s="19">
        <f t="shared" si="6"/>
        <v>1</v>
      </c>
    </row>
    <row r="28" spans="2:21" x14ac:dyDescent="0.35">
      <c r="B28" s="5">
        <v>0</v>
      </c>
      <c r="C28" s="3">
        <v>7</v>
      </c>
      <c r="D28" s="3" t="str">
        <f t="shared" si="0"/>
        <v>Toblerone Tower</v>
      </c>
      <c r="E28" s="3">
        <f t="shared" si="1"/>
        <v>31.1</v>
      </c>
      <c r="F28" s="3">
        <f t="shared" si="2"/>
        <v>-93.42</v>
      </c>
      <c r="G28" s="3">
        <v>5</v>
      </c>
      <c r="H28" s="3" t="str">
        <f t="shared" si="3"/>
        <v>Starburst Starlit Skies</v>
      </c>
      <c r="I28" s="20">
        <f t="shared" si="4"/>
        <v>31.84</v>
      </c>
      <c r="J28" s="20">
        <f t="shared" si="5"/>
        <v>-116.14</v>
      </c>
      <c r="K28" s="18">
        <v>99</v>
      </c>
      <c r="L28" s="19">
        <f t="shared" si="6"/>
        <v>1</v>
      </c>
    </row>
    <row r="33" spans="11:14" x14ac:dyDescent="0.35">
      <c r="K33" t="s">
        <v>11</v>
      </c>
      <c r="M33" t="s">
        <v>28</v>
      </c>
      <c r="N33" t="s">
        <v>29</v>
      </c>
    </row>
    <row r="34" spans="11:14" x14ac:dyDescent="0.35">
      <c r="K34" t="s">
        <v>6</v>
      </c>
      <c r="M34">
        <v>-9859</v>
      </c>
      <c r="N34" t="s">
        <v>30</v>
      </c>
    </row>
    <row r="35" spans="11:14" x14ac:dyDescent="0.35">
      <c r="K35" t="s">
        <v>5</v>
      </c>
      <c r="M35">
        <v>1465</v>
      </c>
      <c r="N35" t="s">
        <v>31</v>
      </c>
    </row>
    <row r="36" spans="11:14" x14ac:dyDescent="0.35">
      <c r="K36" t="s">
        <v>4</v>
      </c>
      <c r="M36">
        <v>1242</v>
      </c>
      <c r="N36" t="s">
        <v>31</v>
      </c>
    </row>
    <row r="37" spans="11:14" x14ac:dyDescent="0.35">
      <c r="K37" t="s">
        <v>3</v>
      </c>
      <c r="M37">
        <v>1717</v>
      </c>
      <c r="N37" t="s">
        <v>31</v>
      </c>
    </row>
    <row r="38" spans="11:14" x14ac:dyDescent="0.35">
      <c r="K38" t="s">
        <v>2</v>
      </c>
      <c r="M38">
        <v>1688</v>
      </c>
      <c r="N38" t="s">
        <v>31</v>
      </c>
    </row>
    <row r="39" spans="11:14" x14ac:dyDescent="0.35">
      <c r="K39" t="s">
        <v>1</v>
      </c>
      <c r="M39">
        <v>1750</v>
      </c>
      <c r="N39" t="s">
        <v>31</v>
      </c>
    </row>
    <row r="40" spans="11:14" x14ac:dyDescent="0.35">
      <c r="K40" t="s">
        <v>0</v>
      </c>
      <c r="M40">
        <v>1997</v>
      </c>
      <c r="N40" t="s">
        <v>31</v>
      </c>
    </row>
  </sheetData>
  <mergeCells count="5">
    <mergeCell ref="C3:F3"/>
    <mergeCell ref="G3:J3"/>
    <mergeCell ref="C4:D4"/>
    <mergeCell ref="G4:H4"/>
    <mergeCell ref="K4:L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1D333-A718-4133-BEE1-8C971A702644}">
  <dimension ref="B1:U40"/>
  <sheetViews>
    <sheetView topLeftCell="F1" zoomScale="76" workbookViewId="0">
      <selection activeCell="Q21" sqref="Q21"/>
    </sheetView>
  </sheetViews>
  <sheetFormatPr defaultRowHeight="14.5" x14ac:dyDescent="0.35"/>
  <cols>
    <col min="2" max="2" width="16" bestFit="1" customWidth="1"/>
    <col min="3" max="3" width="3.90625" customWidth="1"/>
    <col min="4" max="4" width="20" bestFit="1" customWidth="1"/>
    <col min="5" max="5" width="5.6328125" customWidth="1"/>
    <col min="6" max="6" width="6.90625" customWidth="1"/>
    <col min="7" max="7" width="2.7265625" bestFit="1" customWidth="1"/>
    <col min="8" max="8" width="23.6328125" bestFit="1" customWidth="1"/>
    <col min="9" max="10" width="5.26953125" customWidth="1"/>
    <col min="11" max="11" width="9.90625" customWidth="1"/>
    <col min="12" max="12" width="24.08984375" bestFit="1" customWidth="1"/>
    <col min="13" max="13" width="24.453125" bestFit="1" customWidth="1"/>
    <col min="15" max="15" width="5" customWidth="1"/>
    <col min="16" max="16" width="20" bestFit="1" customWidth="1"/>
    <col min="17" max="17" width="21.36328125" bestFit="1" customWidth="1"/>
    <col min="18" max="18" width="18.1796875" bestFit="1" customWidth="1"/>
    <col min="19" max="19" width="16.1796875" bestFit="1" customWidth="1"/>
    <col min="20" max="20" width="14.1796875" bestFit="1" customWidth="1"/>
    <col min="21" max="21" width="18.26953125" bestFit="1" customWidth="1"/>
    <col min="22" max="22" width="20.26953125" bestFit="1" customWidth="1"/>
    <col min="23" max="23" width="14.453125" bestFit="1" customWidth="1"/>
  </cols>
  <sheetData>
    <row r="1" spans="2:21" x14ac:dyDescent="0.35">
      <c r="O1" t="s">
        <v>22</v>
      </c>
      <c r="P1" t="s">
        <v>11</v>
      </c>
      <c r="Q1" t="s">
        <v>10</v>
      </c>
      <c r="R1" t="s">
        <v>9</v>
      </c>
      <c r="S1" t="s">
        <v>8</v>
      </c>
      <c r="T1" t="s">
        <v>7</v>
      </c>
    </row>
    <row r="2" spans="2:21" x14ac:dyDescent="0.35">
      <c r="O2">
        <v>1</v>
      </c>
      <c r="P2" t="s">
        <v>6</v>
      </c>
      <c r="Q2">
        <v>37.5</v>
      </c>
      <c r="R2">
        <v>-102.5</v>
      </c>
      <c r="S2">
        <v>9859</v>
      </c>
    </row>
    <row r="3" spans="2:21" x14ac:dyDescent="0.35">
      <c r="C3" s="33" t="s">
        <v>25</v>
      </c>
      <c r="D3" s="33"/>
      <c r="E3" s="33"/>
      <c r="F3" s="33"/>
      <c r="G3" s="34" t="s">
        <v>24</v>
      </c>
      <c r="H3" s="34"/>
      <c r="I3" s="34"/>
      <c r="J3" s="34"/>
      <c r="O3">
        <v>2</v>
      </c>
      <c r="P3" t="s">
        <v>5</v>
      </c>
      <c r="Q3">
        <v>44.94</v>
      </c>
      <c r="R3">
        <v>-90.81</v>
      </c>
      <c r="T3">
        <v>1465</v>
      </c>
    </row>
    <row r="4" spans="2:21" x14ac:dyDescent="0.35">
      <c r="B4" s="6" t="s">
        <v>36</v>
      </c>
      <c r="C4" s="35" t="s">
        <v>23</v>
      </c>
      <c r="D4" s="36"/>
      <c r="E4" s="8" t="s">
        <v>37</v>
      </c>
      <c r="F4" s="8" t="s">
        <v>38</v>
      </c>
      <c r="G4" s="37" t="s">
        <v>23</v>
      </c>
      <c r="H4" s="38"/>
      <c r="I4" s="7" t="s">
        <v>37</v>
      </c>
      <c r="J4" s="7" t="s">
        <v>38</v>
      </c>
      <c r="K4" s="10" t="s">
        <v>39</v>
      </c>
      <c r="L4" s="6" t="s">
        <v>13</v>
      </c>
      <c r="M4" s="6" t="s">
        <v>12</v>
      </c>
      <c r="O4">
        <v>3</v>
      </c>
      <c r="P4" t="s">
        <v>4</v>
      </c>
      <c r="Q4">
        <v>39.75</v>
      </c>
      <c r="R4">
        <v>-93.41</v>
      </c>
      <c r="T4">
        <v>1242</v>
      </c>
    </row>
    <row r="5" spans="2:21" x14ac:dyDescent="0.35">
      <c r="B5" s="5">
        <v>1465</v>
      </c>
      <c r="C5" s="3">
        <v>1</v>
      </c>
      <c r="D5" s="3" t="str">
        <f>_xlfn.XLOOKUP(C5,$O$2:$O$8,$P$2:$P$8)</f>
        <v>Candy Cane Canyon</v>
      </c>
      <c r="E5" s="3">
        <f>_xlfn.XLOOKUP(C5,$O$2:$O$8,$Q$2:$Q$8)</f>
        <v>37.5</v>
      </c>
      <c r="F5" s="3">
        <f>_xlfn.XLOOKUP(C5,$O$2:$O$8,$R$2:$R$8)</f>
        <v>-102.5</v>
      </c>
      <c r="G5" s="3">
        <v>2</v>
      </c>
      <c r="H5" s="3" t="str">
        <f>_xlfn.XLOOKUP(G5,$O$2:$O$8,$P$2:$P$8)</f>
        <v>Coconut Cream Cove</v>
      </c>
      <c r="I5" s="3">
        <f>_xlfn.XLOOKUP(G5,$O$2:$O$8,$Q$2:$Q$8)</f>
        <v>44.94</v>
      </c>
      <c r="J5" s="3">
        <f>_xlfn.XLOOKUP(G5,$O$2:$O$8,$R$2:$R$8)</f>
        <v>-90.81</v>
      </c>
      <c r="K5" s="9">
        <f>SQRT((E5-I5)^2+(F5-J5)^2)</f>
        <v>13.856756474731016</v>
      </c>
      <c r="L5" s="3">
        <v>31</v>
      </c>
      <c r="M5" s="3" t="s">
        <v>14</v>
      </c>
      <c r="O5">
        <v>4</v>
      </c>
      <c r="P5" t="s">
        <v>3</v>
      </c>
      <c r="Q5">
        <v>37.78</v>
      </c>
      <c r="R5">
        <v>-114.08</v>
      </c>
      <c r="T5">
        <v>1717</v>
      </c>
    </row>
    <row r="6" spans="2:21" x14ac:dyDescent="0.35">
      <c r="B6" s="5">
        <v>3239</v>
      </c>
      <c r="C6" s="3">
        <v>1</v>
      </c>
      <c r="D6" s="3" t="str">
        <f t="shared" ref="D6:D28" si="0">_xlfn.XLOOKUP(C6,$O$2:$O$8,$P$2:$P$8)</f>
        <v>Candy Cane Canyon</v>
      </c>
      <c r="E6" s="3">
        <f t="shared" ref="E6:E28" si="1">_xlfn.XLOOKUP(C6,$O$2:$O$8,$Q$2:$Q$8)</f>
        <v>37.5</v>
      </c>
      <c r="F6" s="3">
        <f t="shared" ref="F6:F28" si="2">_xlfn.XLOOKUP(C6,$O$2:$O$8,$R$2:$R$8)</f>
        <v>-102.5</v>
      </c>
      <c r="G6" s="3">
        <v>3</v>
      </c>
      <c r="H6" s="3" t="str">
        <f t="shared" ref="H6:H28" si="3">_xlfn.XLOOKUP(G6,$O$2:$O$8,$P$2:$P$8)</f>
        <v>Lava Lollipop Land</v>
      </c>
      <c r="I6" s="3">
        <f t="shared" ref="I6:I28" si="4">_xlfn.XLOOKUP(G6,$O$2:$O$8,$Q$2:$Q$8)</f>
        <v>39.75</v>
      </c>
      <c r="J6" s="3">
        <f t="shared" ref="J6:J28" si="5">_xlfn.XLOOKUP(G6,$O$2:$O$8,$R$2:$R$8)</f>
        <v>-93.41</v>
      </c>
      <c r="K6" s="9">
        <f t="shared" ref="K6:K28" si="6">SQRT((E6-I6)^2+(F6-J6)^2)</f>
        <v>9.3643259234180896</v>
      </c>
      <c r="L6" s="3">
        <v>79</v>
      </c>
      <c r="M6" s="3" t="s">
        <v>15</v>
      </c>
      <c r="O6">
        <v>5</v>
      </c>
      <c r="P6" t="s">
        <v>2</v>
      </c>
      <c r="Q6">
        <v>31.84</v>
      </c>
      <c r="R6">
        <v>-116.14</v>
      </c>
      <c r="T6">
        <v>1688</v>
      </c>
    </row>
    <row r="7" spans="2:21" x14ac:dyDescent="0.35">
      <c r="B7" s="5">
        <v>3467</v>
      </c>
      <c r="C7" s="3">
        <v>1</v>
      </c>
      <c r="D7" s="3" t="str">
        <f t="shared" si="0"/>
        <v>Candy Cane Canyon</v>
      </c>
      <c r="E7" s="3">
        <f t="shared" si="1"/>
        <v>37.5</v>
      </c>
      <c r="F7" s="3">
        <f t="shared" si="2"/>
        <v>-102.5</v>
      </c>
      <c r="G7" s="3">
        <v>4</v>
      </c>
      <c r="H7" s="3" t="str">
        <f t="shared" si="3"/>
        <v>Macaron Market</v>
      </c>
      <c r="I7" s="3">
        <f t="shared" si="4"/>
        <v>37.78</v>
      </c>
      <c r="J7" s="3">
        <f t="shared" si="5"/>
        <v>-114.08</v>
      </c>
      <c r="K7" s="9">
        <f t="shared" si="6"/>
        <v>11.583384652164494</v>
      </c>
      <c r="L7" s="3">
        <v>106</v>
      </c>
      <c r="M7" s="3" t="s">
        <v>16</v>
      </c>
      <c r="O7">
        <v>6</v>
      </c>
      <c r="P7" t="s">
        <v>1</v>
      </c>
      <c r="Q7">
        <v>30.09</v>
      </c>
      <c r="R7">
        <v>-91.83</v>
      </c>
      <c r="T7">
        <v>1750</v>
      </c>
    </row>
    <row r="8" spans="2:21" x14ac:dyDescent="0.35">
      <c r="B8" s="5">
        <v>1688</v>
      </c>
      <c r="C8" s="3">
        <v>1</v>
      </c>
      <c r="D8" s="3" t="str">
        <f t="shared" si="0"/>
        <v>Candy Cane Canyon</v>
      </c>
      <c r="E8" s="3">
        <f t="shared" si="1"/>
        <v>37.5</v>
      </c>
      <c r="F8" s="3">
        <f t="shared" si="2"/>
        <v>-102.5</v>
      </c>
      <c r="G8" s="3">
        <v>5</v>
      </c>
      <c r="H8" s="3" t="str">
        <f t="shared" si="3"/>
        <v>Starburst Starlit Skies</v>
      </c>
      <c r="I8" s="3">
        <f t="shared" si="4"/>
        <v>31.84</v>
      </c>
      <c r="J8" s="3">
        <f t="shared" si="5"/>
        <v>-116.14</v>
      </c>
      <c r="K8" s="9">
        <f t="shared" si="6"/>
        <v>14.767708014448283</v>
      </c>
      <c r="L8" s="3">
        <v>115</v>
      </c>
      <c r="M8" s="3" t="s">
        <v>17</v>
      </c>
      <c r="O8">
        <v>7</v>
      </c>
      <c r="P8" t="s">
        <v>0</v>
      </c>
      <c r="Q8">
        <v>31.1</v>
      </c>
      <c r="R8">
        <v>-93.42</v>
      </c>
      <c r="T8">
        <v>1997</v>
      </c>
    </row>
    <row r="9" spans="2:21" x14ac:dyDescent="0.35">
      <c r="B9" s="5">
        <v>0</v>
      </c>
      <c r="C9" s="3">
        <v>2</v>
      </c>
      <c r="D9" s="3" t="str">
        <f t="shared" si="0"/>
        <v>Coconut Cream Cove</v>
      </c>
      <c r="E9" s="3">
        <f t="shared" si="1"/>
        <v>44.94</v>
      </c>
      <c r="F9" s="3">
        <f t="shared" si="2"/>
        <v>-90.81</v>
      </c>
      <c r="G9" s="3">
        <v>3</v>
      </c>
      <c r="H9" s="3" t="str">
        <f t="shared" si="3"/>
        <v>Lava Lollipop Land</v>
      </c>
      <c r="I9" s="3">
        <f t="shared" si="4"/>
        <v>39.75</v>
      </c>
      <c r="J9" s="3">
        <f t="shared" si="5"/>
        <v>-93.41</v>
      </c>
      <c r="K9" s="9">
        <f t="shared" si="6"/>
        <v>5.8048341922917954</v>
      </c>
      <c r="L9" s="3">
        <v>93</v>
      </c>
      <c r="M9" s="3" t="s">
        <v>18</v>
      </c>
    </row>
    <row r="10" spans="2:21" x14ac:dyDescent="0.35">
      <c r="B10" s="5">
        <v>0</v>
      </c>
      <c r="C10" s="3">
        <v>2</v>
      </c>
      <c r="D10" s="3" t="str">
        <f t="shared" si="0"/>
        <v>Coconut Cream Cove</v>
      </c>
      <c r="E10" s="3">
        <f t="shared" si="1"/>
        <v>44.94</v>
      </c>
      <c r="F10" s="3">
        <f t="shared" si="2"/>
        <v>-90.81</v>
      </c>
      <c r="G10" s="3">
        <v>4</v>
      </c>
      <c r="H10" s="3" t="str">
        <f t="shared" si="3"/>
        <v>Macaron Market</v>
      </c>
      <c r="I10" s="3">
        <f t="shared" si="4"/>
        <v>37.78</v>
      </c>
      <c r="J10" s="3">
        <f t="shared" si="5"/>
        <v>-114.08</v>
      </c>
      <c r="K10" s="9">
        <f t="shared" si="6"/>
        <v>24.346632210636439</v>
      </c>
      <c r="L10" s="3">
        <v>33</v>
      </c>
      <c r="M10" s="3" t="s">
        <v>16</v>
      </c>
    </row>
    <row r="11" spans="2:21" x14ac:dyDescent="0.35">
      <c r="B11" s="5">
        <v>0</v>
      </c>
      <c r="C11" s="3">
        <v>2</v>
      </c>
      <c r="D11" s="3" t="str">
        <f t="shared" si="0"/>
        <v>Coconut Cream Cove</v>
      </c>
      <c r="E11" s="3">
        <f t="shared" si="1"/>
        <v>44.94</v>
      </c>
      <c r="F11" s="3">
        <f t="shared" si="2"/>
        <v>-90.81</v>
      </c>
      <c r="G11" s="3">
        <v>5</v>
      </c>
      <c r="H11" s="3" t="str">
        <f t="shared" si="3"/>
        <v>Starburst Starlit Skies</v>
      </c>
      <c r="I11" s="3">
        <f t="shared" si="4"/>
        <v>31.84</v>
      </c>
      <c r="J11" s="3">
        <f t="shared" si="5"/>
        <v>-116.14</v>
      </c>
      <c r="K11" s="9">
        <f t="shared" si="6"/>
        <v>28.516993179506141</v>
      </c>
      <c r="L11" s="3">
        <v>80</v>
      </c>
      <c r="M11" s="3" t="s">
        <v>14</v>
      </c>
      <c r="R11" t="s">
        <v>26</v>
      </c>
      <c r="S11" t="s">
        <v>27</v>
      </c>
      <c r="T11" t="s">
        <v>32</v>
      </c>
      <c r="U11" t="s">
        <v>33</v>
      </c>
    </row>
    <row r="12" spans="2:21" x14ac:dyDescent="0.35">
      <c r="B12" s="5">
        <v>0</v>
      </c>
      <c r="C12" s="3">
        <v>3</v>
      </c>
      <c r="D12" s="3" t="str">
        <f t="shared" si="0"/>
        <v>Lava Lollipop Land</v>
      </c>
      <c r="E12" s="3">
        <f t="shared" si="1"/>
        <v>39.75</v>
      </c>
      <c r="F12" s="3">
        <f t="shared" si="2"/>
        <v>-93.41</v>
      </c>
      <c r="G12" s="3">
        <v>1</v>
      </c>
      <c r="H12" s="3" t="str">
        <f t="shared" si="3"/>
        <v>Candy Cane Canyon</v>
      </c>
      <c r="I12" s="3">
        <f t="shared" si="4"/>
        <v>37.5</v>
      </c>
      <c r="J12" s="3">
        <f t="shared" si="5"/>
        <v>-102.5</v>
      </c>
      <c r="K12" s="9">
        <f t="shared" si="6"/>
        <v>9.3643259234180896</v>
      </c>
      <c r="L12" s="3">
        <v>27</v>
      </c>
      <c r="M12" s="3" t="s">
        <v>18</v>
      </c>
      <c r="P12">
        <v>1</v>
      </c>
      <c r="Q12" t="s">
        <v>6</v>
      </c>
      <c r="R12">
        <f>SUMIF($G$5:$G$28,P12,$B$5:$B$28)</f>
        <v>0</v>
      </c>
      <c r="S12">
        <f>SUMIF($C$5:$C$28,P12,$B$5:$B$28)</f>
        <v>9859</v>
      </c>
      <c r="T12">
        <f>R12-S12</f>
        <v>-9859</v>
      </c>
      <c r="U12">
        <v>-9859</v>
      </c>
    </row>
    <row r="13" spans="2:21" ht="14.5" customHeight="1" x14ac:dyDescent="0.35">
      <c r="B13" s="5">
        <v>0</v>
      </c>
      <c r="C13" s="3">
        <v>3</v>
      </c>
      <c r="D13" s="3" t="str">
        <f t="shared" si="0"/>
        <v>Lava Lollipop Land</v>
      </c>
      <c r="E13" s="3">
        <f t="shared" si="1"/>
        <v>39.75</v>
      </c>
      <c r="F13" s="3">
        <f t="shared" si="2"/>
        <v>-93.41</v>
      </c>
      <c r="G13" s="3">
        <v>5</v>
      </c>
      <c r="H13" s="3" t="str">
        <f t="shared" si="3"/>
        <v>Starburst Starlit Skies</v>
      </c>
      <c r="I13" s="3">
        <f t="shared" si="4"/>
        <v>31.84</v>
      </c>
      <c r="J13" s="3">
        <f t="shared" si="5"/>
        <v>-116.14</v>
      </c>
      <c r="K13" s="9">
        <f t="shared" si="6"/>
        <v>24.067010616194114</v>
      </c>
      <c r="L13" s="3">
        <v>90</v>
      </c>
      <c r="M13" s="3" t="s">
        <v>17</v>
      </c>
      <c r="P13">
        <v>2</v>
      </c>
      <c r="Q13" t="s">
        <v>5</v>
      </c>
      <c r="R13">
        <f t="shared" ref="R13:R18" si="7">SUMIF($G$5:$G$28,P13,$B$5:$B$28)</f>
        <v>1465</v>
      </c>
      <c r="S13">
        <f t="shared" ref="S13:S18" si="8">SUMIF($C$5:$C$28,P13,$B$5:$B$28)</f>
        <v>0</v>
      </c>
      <c r="T13">
        <f t="shared" ref="T13:T18" si="9">R13-S13</f>
        <v>1465</v>
      </c>
      <c r="U13">
        <v>1465</v>
      </c>
    </row>
    <row r="14" spans="2:21" x14ac:dyDescent="0.35">
      <c r="B14" s="5">
        <v>1997</v>
      </c>
      <c r="C14" s="3">
        <v>3</v>
      </c>
      <c r="D14" s="3" t="str">
        <f t="shared" si="0"/>
        <v>Lava Lollipop Land</v>
      </c>
      <c r="E14" s="3">
        <f t="shared" si="1"/>
        <v>39.75</v>
      </c>
      <c r="F14" s="3">
        <f t="shared" si="2"/>
        <v>-93.41</v>
      </c>
      <c r="G14" s="3">
        <v>7</v>
      </c>
      <c r="H14" s="3" t="str">
        <f t="shared" si="3"/>
        <v>Toblerone Tower</v>
      </c>
      <c r="I14" s="3">
        <f t="shared" si="4"/>
        <v>31.1</v>
      </c>
      <c r="J14" s="3">
        <f t="shared" si="5"/>
        <v>-93.42</v>
      </c>
      <c r="K14" s="9">
        <f t="shared" si="6"/>
        <v>8.6500057803448875</v>
      </c>
      <c r="L14" s="3">
        <v>103</v>
      </c>
      <c r="M14" s="3" t="s">
        <v>19</v>
      </c>
      <c r="P14">
        <v>3</v>
      </c>
      <c r="Q14" t="s">
        <v>4</v>
      </c>
      <c r="R14">
        <f t="shared" si="7"/>
        <v>3239</v>
      </c>
      <c r="S14">
        <f t="shared" si="8"/>
        <v>1997</v>
      </c>
      <c r="T14">
        <f t="shared" si="9"/>
        <v>1242</v>
      </c>
      <c r="U14">
        <v>1242</v>
      </c>
    </row>
    <row r="15" spans="2:21" x14ac:dyDescent="0.35">
      <c r="B15" s="5">
        <v>0</v>
      </c>
      <c r="C15" s="3">
        <v>4</v>
      </c>
      <c r="D15" s="3" t="str">
        <f t="shared" si="0"/>
        <v>Macaron Market</v>
      </c>
      <c r="E15" s="3">
        <f t="shared" si="1"/>
        <v>37.78</v>
      </c>
      <c r="F15" s="3">
        <f t="shared" si="2"/>
        <v>-114.08</v>
      </c>
      <c r="G15" s="3">
        <v>3</v>
      </c>
      <c r="H15" s="3" t="str">
        <f t="shared" si="3"/>
        <v>Lava Lollipop Land</v>
      </c>
      <c r="I15" s="3">
        <f t="shared" si="4"/>
        <v>39.75</v>
      </c>
      <c r="J15" s="3">
        <f t="shared" si="5"/>
        <v>-93.41</v>
      </c>
      <c r="K15" s="9">
        <f t="shared" si="6"/>
        <v>20.763665379696331</v>
      </c>
      <c r="L15" s="3">
        <v>96</v>
      </c>
      <c r="M15" s="3" t="s">
        <v>18</v>
      </c>
      <c r="P15" s="2">
        <v>4</v>
      </c>
      <c r="Q15" t="s">
        <v>3</v>
      </c>
      <c r="R15">
        <f t="shared" si="7"/>
        <v>3467</v>
      </c>
      <c r="S15">
        <f t="shared" si="8"/>
        <v>1750</v>
      </c>
      <c r="T15">
        <f t="shared" si="9"/>
        <v>1717</v>
      </c>
      <c r="U15">
        <v>1717</v>
      </c>
    </row>
    <row r="16" spans="2:21" x14ac:dyDescent="0.35">
      <c r="B16" s="5">
        <v>0</v>
      </c>
      <c r="C16" s="3">
        <v>4</v>
      </c>
      <c r="D16" s="3" t="str">
        <f t="shared" si="0"/>
        <v>Macaron Market</v>
      </c>
      <c r="E16" s="3">
        <f t="shared" si="1"/>
        <v>37.78</v>
      </c>
      <c r="F16" s="3">
        <f t="shared" si="2"/>
        <v>-114.08</v>
      </c>
      <c r="G16" s="3">
        <v>5</v>
      </c>
      <c r="H16" s="3" t="str">
        <f t="shared" si="3"/>
        <v>Starburst Starlit Skies</v>
      </c>
      <c r="I16" s="3">
        <f t="shared" si="4"/>
        <v>31.84</v>
      </c>
      <c r="J16" s="3">
        <f t="shared" si="5"/>
        <v>-116.14</v>
      </c>
      <c r="K16" s="9">
        <f t="shared" si="6"/>
        <v>6.2870660884072169</v>
      </c>
      <c r="L16" s="3">
        <v>23</v>
      </c>
      <c r="M16" s="3" t="s">
        <v>20</v>
      </c>
      <c r="P16" s="2">
        <v>5</v>
      </c>
      <c r="Q16" t="s">
        <v>2</v>
      </c>
      <c r="R16">
        <f t="shared" si="7"/>
        <v>1688</v>
      </c>
      <c r="S16">
        <f t="shared" si="8"/>
        <v>0</v>
      </c>
      <c r="T16">
        <f t="shared" si="9"/>
        <v>1688</v>
      </c>
      <c r="U16">
        <v>1688</v>
      </c>
    </row>
    <row r="17" spans="2:21" x14ac:dyDescent="0.35">
      <c r="B17" s="5">
        <v>1750</v>
      </c>
      <c r="C17" s="3">
        <v>4</v>
      </c>
      <c r="D17" s="3" t="str">
        <f t="shared" si="0"/>
        <v>Macaron Market</v>
      </c>
      <c r="E17" s="3">
        <f t="shared" si="1"/>
        <v>37.78</v>
      </c>
      <c r="F17" s="3">
        <f t="shared" si="2"/>
        <v>-114.08</v>
      </c>
      <c r="G17" s="3">
        <v>6</v>
      </c>
      <c r="H17" s="3" t="str">
        <f t="shared" si="3"/>
        <v>Strawberry Swirl Stream</v>
      </c>
      <c r="I17" s="3">
        <f t="shared" si="4"/>
        <v>30.09</v>
      </c>
      <c r="J17" s="3">
        <f t="shared" si="5"/>
        <v>-91.83</v>
      </c>
      <c r="K17" s="9">
        <f t="shared" si="6"/>
        <v>23.541423066586269</v>
      </c>
      <c r="L17" s="3">
        <v>32</v>
      </c>
      <c r="M17" s="3" t="s">
        <v>14</v>
      </c>
      <c r="P17" s="2">
        <v>6</v>
      </c>
      <c r="Q17" t="s">
        <v>1</v>
      </c>
      <c r="R17">
        <f t="shared" si="7"/>
        <v>1750</v>
      </c>
      <c r="S17">
        <f t="shared" si="8"/>
        <v>0</v>
      </c>
      <c r="T17">
        <f t="shared" si="9"/>
        <v>1750</v>
      </c>
      <c r="U17">
        <v>1750</v>
      </c>
    </row>
    <row r="18" spans="2:21" x14ac:dyDescent="0.35">
      <c r="B18" s="5">
        <v>0</v>
      </c>
      <c r="C18" s="3">
        <v>4</v>
      </c>
      <c r="D18" s="3" t="str">
        <f t="shared" si="0"/>
        <v>Macaron Market</v>
      </c>
      <c r="E18" s="3">
        <f t="shared" si="1"/>
        <v>37.78</v>
      </c>
      <c r="F18" s="3">
        <f t="shared" si="2"/>
        <v>-114.08</v>
      </c>
      <c r="G18" s="3">
        <v>7</v>
      </c>
      <c r="H18" s="3" t="str">
        <f t="shared" si="3"/>
        <v>Toblerone Tower</v>
      </c>
      <c r="I18" s="3">
        <f t="shared" si="4"/>
        <v>31.1</v>
      </c>
      <c r="J18" s="3">
        <f t="shared" si="5"/>
        <v>-93.42</v>
      </c>
      <c r="K18" s="9">
        <f t="shared" si="6"/>
        <v>21.713083613342437</v>
      </c>
      <c r="L18" s="3">
        <v>100</v>
      </c>
      <c r="M18" s="3" t="s">
        <v>17</v>
      </c>
      <c r="P18" s="2">
        <v>7</v>
      </c>
      <c r="Q18" t="s">
        <v>0</v>
      </c>
      <c r="R18">
        <f t="shared" si="7"/>
        <v>1997</v>
      </c>
      <c r="S18">
        <f t="shared" si="8"/>
        <v>0</v>
      </c>
      <c r="T18">
        <f t="shared" si="9"/>
        <v>1997</v>
      </c>
      <c r="U18">
        <v>1997</v>
      </c>
    </row>
    <row r="19" spans="2:21" x14ac:dyDescent="0.35">
      <c r="B19" s="5">
        <v>0</v>
      </c>
      <c r="C19" s="3">
        <v>5</v>
      </c>
      <c r="D19" s="3" t="str">
        <f t="shared" si="0"/>
        <v>Starburst Starlit Skies</v>
      </c>
      <c r="E19" s="3">
        <f t="shared" si="1"/>
        <v>31.84</v>
      </c>
      <c r="F19" s="3">
        <f t="shared" si="2"/>
        <v>-116.14</v>
      </c>
      <c r="G19" s="3">
        <v>1</v>
      </c>
      <c r="H19" s="3" t="str">
        <f t="shared" si="3"/>
        <v>Candy Cane Canyon</v>
      </c>
      <c r="I19" s="3">
        <f t="shared" si="4"/>
        <v>37.5</v>
      </c>
      <c r="J19" s="3">
        <f t="shared" si="5"/>
        <v>-102.5</v>
      </c>
      <c r="K19" s="9">
        <f t="shared" si="6"/>
        <v>14.767708014448283</v>
      </c>
      <c r="L19" s="3">
        <v>91</v>
      </c>
      <c r="M19" s="3" t="s">
        <v>14</v>
      </c>
      <c r="O19" s="2"/>
    </row>
    <row r="20" spans="2:21" x14ac:dyDescent="0.35">
      <c r="B20" s="5">
        <v>0</v>
      </c>
      <c r="C20" s="3">
        <v>5</v>
      </c>
      <c r="D20" s="3" t="str">
        <f t="shared" si="0"/>
        <v>Starburst Starlit Skies</v>
      </c>
      <c r="E20" s="3">
        <f t="shared" si="1"/>
        <v>31.84</v>
      </c>
      <c r="F20" s="3">
        <f t="shared" si="2"/>
        <v>-116.14</v>
      </c>
      <c r="G20" s="3">
        <v>4</v>
      </c>
      <c r="H20" s="3" t="str">
        <f t="shared" si="3"/>
        <v>Macaron Market</v>
      </c>
      <c r="I20" s="3">
        <f t="shared" si="4"/>
        <v>37.78</v>
      </c>
      <c r="J20" s="3">
        <f t="shared" si="5"/>
        <v>-114.08</v>
      </c>
      <c r="K20" s="9">
        <f t="shared" si="6"/>
        <v>6.2870660884072169</v>
      </c>
      <c r="L20" s="3">
        <v>95</v>
      </c>
      <c r="M20" s="3" t="s">
        <v>17</v>
      </c>
      <c r="O20" s="2"/>
    </row>
    <row r="21" spans="2:21" x14ac:dyDescent="0.35">
      <c r="B21" s="5">
        <v>0</v>
      </c>
      <c r="C21" s="3">
        <v>5</v>
      </c>
      <c r="D21" s="3" t="str">
        <f t="shared" si="0"/>
        <v>Starburst Starlit Skies</v>
      </c>
      <c r="E21" s="3">
        <f t="shared" si="1"/>
        <v>31.84</v>
      </c>
      <c r="F21" s="3">
        <f t="shared" si="2"/>
        <v>-116.14</v>
      </c>
      <c r="G21" s="3">
        <v>7</v>
      </c>
      <c r="H21" s="3" t="str">
        <f t="shared" si="3"/>
        <v>Toblerone Tower</v>
      </c>
      <c r="I21" s="3">
        <f t="shared" si="4"/>
        <v>31.1</v>
      </c>
      <c r="J21" s="3">
        <f t="shared" si="5"/>
        <v>-93.42</v>
      </c>
      <c r="K21" s="9">
        <f t="shared" si="6"/>
        <v>22.732047861994307</v>
      </c>
      <c r="L21" s="3">
        <v>95</v>
      </c>
      <c r="M21" s="3" t="s">
        <v>18</v>
      </c>
      <c r="O21" s="2"/>
      <c r="P21" t="s">
        <v>35</v>
      </c>
      <c r="Q21" s="9">
        <f>SUMPRODUCT(B5:B28,K5:K28)</f>
        <v>174190.23752874986</v>
      </c>
    </row>
    <row r="22" spans="2:21" x14ac:dyDescent="0.35">
      <c r="B22" s="5">
        <v>0</v>
      </c>
      <c r="C22" s="3">
        <v>6</v>
      </c>
      <c r="D22" s="3" t="str">
        <f t="shared" si="0"/>
        <v>Strawberry Swirl Stream</v>
      </c>
      <c r="E22" s="3">
        <f t="shared" si="1"/>
        <v>30.09</v>
      </c>
      <c r="F22" s="3">
        <f t="shared" si="2"/>
        <v>-91.83</v>
      </c>
      <c r="G22" s="3">
        <v>2</v>
      </c>
      <c r="H22" s="3" t="str">
        <f t="shared" si="3"/>
        <v>Coconut Cream Cove</v>
      </c>
      <c r="I22" s="3">
        <f t="shared" si="4"/>
        <v>44.94</v>
      </c>
      <c r="J22" s="3">
        <f t="shared" si="5"/>
        <v>-90.81</v>
      </c>
      <c r="K22" s="9">
        <f t="shared" si="6"/>
        <v>14.884989082965426</v>
      </c>
      <c r="L22" s="3">
        <v>96</v>
      </c>
      <c r="M22" s="3" t="s">
        <v>16</v>
      </c>
    </row>
    <row r="23" spans="2:21" x14ac:dyDescent="0.35">
      <c r="B23" s="5">
        <v>0</v>
      </c>
      <c r="C23" s="3">
        <v>6</v>
      </c>
      <c r="D23" s="3" t="str">
        <f t="shared" si="0"/>
        <v>Strawberry Swirl Stream</v>
      </c>
      <c r="E23" s="3">
        <f t="shared" si="1"/>
        <v>30.09</v>
      </c>
      <c r="F23" s="3">
        <f t="shared" si="2"/>
        <v>-91.83</v>
      </c>
      <c r="G23" s="3">
        <v>4</v>
      </c>
      <c r="H23" s="3" t="str">
        <f t="shared" si="3"/>
        <v>Macaron Market</v>
      </c>
      <c r="I23" s="3">
        <f t="shared" si="4"/>
        <v>37.78</v>
      </c>
      <c r="J23" s="3">
        <f t="shared" si="5"/>
        <v>-114.08</v>
      </c>
      <c r="K23" s="9">
        <f t="shared" si="6"/>
        <v>23.541423066586269</v>
      </c>
      <c r="L23" s="3">
        <v>84</v>
      </c>
      <c r="M23" s="3" t="s">
        <v>18</v>
      </c>
    </row>
    <row r="24" spans="2:21" x14ac:dyDescent="0.35">
      <c r="B24" s="5">
        <v>0</v>
      </c>
      <c r="C24" s="3">
        <v>6</v>
      </c>
      <c r="D24" s="3" t="str">
        <f t="shared" si="0"/>
        <v>Strawberry Swirl Stream</v>
      </c>
      <c r="E24" s="3">
        <f t="shared" si="1"/>
        <v>30.09</v>
      </c>
      <c r="F24" s="3">
        <f t="shared" si="2"/>
        <v>-91.83</v>
      </c>
      <c r="G24" s="3">
        <v>5</v>
      </c>
      <c r="H24" s="3" t="str">
        <f t="shared" si="3"/>
        <v>Starburst Starlit Skies</v>
      </c>
      <c r="I24" s="3">
        <f t="shared" si="4"/>
        <v>31.84</v>
      </c>
      <c r="J24" s="3">
        <f t="shared" si="5"/>
        <v>-116.14</v>
      </c>
      <c r="K24" s="9">
        <f t="shared" si="6"/>
        <v>24.372907089635412</v>
      </c>
      <c r="L24" s="3">
        <v>95</v>
      </c>
      <c r="M24" s="3" t="s">
        <v>17</v>
      </c>
    </row>
    <row r="25" spans="2:21" x14ac:dyDescent="0.35">
      <c r="B25" s="5">
        <v>0</v>
      </c>
      <c r="C25" s="3">
        <v>6</v>
      </c>
      <c r="D25" s="3" t="str">
        <f t="shared" si="0"/>
        <v>Strawberry Swirl Stream</v>
      </c>
      <c r="E25" s="3">
        <f t="shared" si="1"/>
        <v>30.09</v>
      </c>
      <c r="F25" s="3">
        <f t="shared" si="2"/>
        <v>-91.83</v>
      </c>
      <c r="G25" s="3">
        <v>7</v>
      </c>
      <c r="H25" s="3" t="str">
        <f t="shared" si="3"/>
        <v>Toblerone Tower</v>
      </c>
      <c r="I25" s="3">
        <f t="shared" si="4"/>
        <v>31.1</v>
      </c>
      <c r="J25" s="3">
        <f t="shared" si="5"/>
        <v>-93.42</v>
      </c>
      <c r="K25" s="9">
        <f t="shared" si="6"/>
        <v>1.883666637173365</v>
      </c>
      <c r="L25" s="3">
        <v>96</v>
      </c>
      <c r="M25" s="3" t="s">
        <v>15</v>
      </c>
    </row>
    <row r="26" spans="2:21" x14ac:dyDescent="0.35">
      <c r="B26" s="5">
        <v>0</v>
      </c>
      <c r="C26" s="3">
        <v>7</v>
      </c>
      <c r="D26" s="3" t="str">
        <f t="shared" si="0"/>
        <v>Toblerone Tower</v>
      </c>
      <c r="E26" s="3">
        <f t="shared" si="1"/>
        <v>31.1</v>
      </c>
      <c r="F26" s="3">
        <f t="shared" si="2"/>
        <v>-93.42</v>
      </c>
      <c r="G26" s="3">
        <v>1</v>
      </c>
      <c r="H26" s="3" t="str">
        <f t="shared" si="3"/>
        <v>Candy Cane Canyon</v>
      </c>
      <c r="I26" s="3">
        <f t="shared" si="4"/>
        <v>37.5</v>
      </c>
      <c r="J26" s="3">
        <f t="shared" si="5"/>
        <v>-102.5</v>
      </c>
      <c r="K26" s="9">
        <f t="shared" si="6"/>
        <v>11.108843324126951</v>
      </c>
      <c r="L26" s="3">
        <v>70</v>
      </c>
      <c r="M26" s="3" t="s">
        <v>18</v>
      </c>
    </row>
    <row r="27" spans="2:21" x14ac:dyDescent="0.35">
      <c r="B27" s="5">
        <v>0</v>
      </c>
      <c r="C27" s="3">
        <v>7</v>
      </c>
      <c r="D27" s="3" t="str">
        <f t="shared" si="0"/>
        <v>Toblerone Tower</v>
      </c>
      <c r="E27" s="3">
        <f t="shared" si="1"/>
        <v>31.1</v>
      </c>
      <c r="F27" s="3">
        <f t="shared" si="2"/>
        <v>-93.42</v>
      </c>
      <c r="G27" s="3">
        <v>2</v>
      </c>
      <c r="H27" s="3" t="str">
        <f t="shared" si="3"/>
        <v>Coconut Cream Cove</v>
      </c>
      <c r="I27" s="3">
        <f t="shared" si="4"/>
        <v>44.94</v>
      </c>
      <c r="J27" s="3">
        <f t="shared" si="5"/>
        <v>-90.81</v>
      </c>
      <c r="K27" s="9">
        <f t="shared" si="6"/>
        <v>14.083951860184694</v>
      </c>
      <c r="L27" s="3">
        <v>97</v>
      </c>
      <c r="M27" s="3" t="s">
        <v>14</v>
      </c>
    </row>
    <row r="28" spans="2:21" x14ac:dyDescent="0.35">
      <c r="B28" s="5">
        <v>0</v>
      </c>
      <c r="C28" s="3">
        <v>7</v>
      </c>
      <c r="D28" s="3" t="str">
        <f t="shared" si="0"/>
        <v>Toblerone Tower</v>
      </c>
      <c r="E28" s="3">
        <f t="shared" si="1"/>
        <v>31.1</v>
      </c>
      <c r="F28" s="3">
        <f t="shared" si="2"/>
        <v>-93.42</v>
      </c>
      <c r="G28" s="3">
        <v>5</v>
      </c>
      <c r="H28" s="3" t="str">
        <f t="shared" si="3"/>
        <v>Starburst Starlit Skies</v>
      </c>
      <c r="I28" s="3">
        <f t="shared" si="4"/>
        <v>31.84</v>
      </c>
      <c r="J28" s="3">
        <f t="shared" si="5"/>
        <v>-116.14</v>
      </c>
      <c r="K28" s="9">
        <f t="shared" si="6"/>
        <v>22.732047861994307</v>
      </c>
      <c r="L28" s="3">
        <v>99</v>
      </c>
      <c r="M28" s="3" t="s">
        <v>19</v>
      </c>
    </row>
    <row r="33" spans="11:14" x14ac:dyDescent="0.35">
      <c r="K33" t="s">
        <v>22</v>
      </c>
      <c r="L33" t="s">
        <v>11</v>
      </c>
      <c r="M33" t="s">
        <v>28</v>
      </c>
      <c r="N33" t="s">
        <v>29</v>
      </c>
    </row>
    <row r="34" spans="11:14" x14ac:dyDescent="0.35">
      <c r="K34">
        <v>1</v>
      </c>
      <c r="L34" t="s">
        <v>6</v>
      </c>
      <c r="M34">
        <v>-9859</v>
      </c>
      <c r="N34" t="s">
        <v>30</v>
      </c>
    </row>
    <row r="35" spans="11:14" x14ac:dyDescent="0.35">
      <c r="K35">
        <v>2</v>
      </c>
      <c r="L35" t="s">
        <v>5</v>
      </c>
      <c r="M35">
        <v>1465</v>
      </c>
      <c r="N35" t="s">
        <v>31</v>
      </c>
    </row>
    <row r="36" spans="11:14" x14ac:dyDescent="0.35">
      <c r="K36">
        <v>3</v>
      </c>
      <c r="L36" t="s">
        <v>4</v>
      </c>
      <c r="M36">
        <v>1242</v>
      </c>
      <c r="N36" t="s">
        <v>31</v>
      </c>
    </row>
    <row r="37" spans="11:14" x14ac:dyDescent="0.35">
      <c r="K37">
        <v>4</v>
      </c>
      <c r="L37" t="s">
        <v>3</v>
      </c>
      <c r="M37">
        <v>1717</v>
      </c>
      <c r="N37" t="s">
        <v>31</v>
      </c>
    </row>
    <row r="38" spans="11:14" x14ac:dyDescent="0.35">
      <c r="K38">
        <v>5</v>
      </c>
      <c r="L38" t="s">
        <v>2</v>
      </c>
      <c r="M38">
        <v>1688</v>
      </c>
      <c r="N38" t="s">
        <v>31</v>
      </c>
    </row>
    <row r="39" spans="11:14" x14ac:dyDescent="0.35">
      <c r="K39">
        <v>6</v>
      </c>
      <c r="L39" t="s">
        <v>1</v>
      </c>
      <c r="M39">
        <v>1750</v>
      </c>
      <c r="N39" t="s">
        <v>31</v>
      </c>
    </row>
    <row r="40" spans="11:14" x14ac:dyDescent="0.35">
      <c r="K40">
        <v>7</v>
      </c>
      <c r="L40" t="s">
        <v>0</v>
      </c>
      <c r="M40">
        <v>1997</v>
      </c>
      <c r="N40" t="s">
        <v>31</v>
      </c>
    </row>
  </sheetData>
  <mergeCells count="4">
    <mergeCell ref="C4:D4"/>
    <mergeCell ref="G4:H4"/>
    <mergeCell ref="G3:J3"/>
    <mergeCell ref="C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9BAC0-6926-41FE-ADCA-96F9771B9843}">
  <dimension ref="B1:Q40"/>
  <sheetViews>
    <sheetView zoomScale="63" workbookViewId="0">
      <selection activeCell="G4" sqref="G4:G28"/>
    </sheetView>
  </sheetViews>
  <sheetFormatPr defaultRowHeight="14.5" x14ac:dyDescent="0.35"/>
  <cols>
    <col min="3" max="3" width="3.90625" customWidth="1"/>
    <col min="4" max="4" width="20" bestFit="1" customWidth="1"/>
    <col min="5" max="5" width="2.7265625" bestFit="1" customWidth="1"/>
    <col min="6" max="6" width="23.6328125" bestFit="1" customWidth="1"/>
    <col min="7" max="7" width="9.54296875" customWidth="1"/>
    <col min="8" max="8" width="24.08984375" bestFit="1" customWidth="1"/>
    <col min="9" max="9" width="14.36328125" bestFit="1" customWidth="1"/>
    <col min="11" max="11" width="5" customWidth="1"/>
    <col min="12" max="12" width="20" bestFit="1" customWidth="1"/>
    <col min="13" max="13" width="21.36328125" bestFit="1" customWidth="1"/>
    <col min="14" max="14" width="18.1796875" bestFit="1" customWidth="1"/>
    <col min="15" max="15" width="16.1796875" bestFit="1" customWidth="1"/>
    <col min="16" max="16" width="14.1796875" bestFit="1" customWidth="1"/>
    <col min="17" max="17" width="18.26953125" bestFit="1" customWidth="1"/>
    <col min="18" max="18" width="20.26953125" bestFit="1" customWidth="1"/>
    <col min="19" max="19" width="14.453125" bestFit="1" customWidth="1"/>
  </cols>
  <sheetData>
    <row r="1" spans="2:17" x14ac:dyDescent="0.35">
      <c r="K1" t="s">
        <v>22</v>
      </c>
      <c r="L1" t="s">
        <v>11</v>
      </c>
      <c r="M1" t="s">
        <v>10</v>
      </c>
      <c r="N1" t="s">
        <v>9</v>
      </c>
      <c r="O1" t="s">
        <v>8</v>
      </c>
      <c r="P1" t="s">
        <v>7</v>
      </c>
    </row>
    <row r="2" spans="2:17" x14ac:dyDescent="0.35">
      <c r="K2">
        <v>1</v>
      </c>
      <c r="L2" t="s">
        <v>6</v>
      </c>
      <c r="M2">
        <v>37.5</v>
      </c>
      <c r="N2">
        <v>-102.5</v>
      </c>
      <c r="O2">
        <v>9859</v>
      </c>
    </row>
    <row r="3" spans="2:17" x14ac:dyDescent="0.35">
      <c r="C3" s="41" t="s">
        <v>25</v>
      </c>
      <c r="D3" s="42"/>
      <c r="E3" s="41" t="s">
        <v>24</v>
      </c>
      <c r="F3" s="41"/>
      <c r="K3">
        <v>2</v>
      </c>
      <c r="L3" t="s">
        <v>5</v>
      </c>
      <c r="M3">
        <v>44.94</v>
      </c>
      <c r="N3">
        <v>-90.81</v>
      </c>
      <c r="P3">
        <v>1465</v>
      </c>
    </row>
    <row r="4" spans="2:17" x14ac:dyDescent="0.35">
      <c r="B4" s="6" t="s">
        <v>34</v>
      </c>
      <c r="C4" s="6"/>
      <c r="D4" s="6" t="s">
        <v>23</v>
      </c>
      <c r="E4" s="6"/>
      <c r="F4" s="6" t="s">
        <v>23</v>
      </c>
      <c r="G4" s="6" t="s">
        <v>21</v>
      </c>
      <c r="H4" s="6" t="s">
        <v>12</v>
      </c>
      <c r="I4" s="6" t="s">
        <v>13</v>
      </c>
      <c r="K4">
        <v>3</v>
      </c>
      <c r="L4" t="s">
        <v>4</v>
      </c>
      <c r="M4">
        <v>39.75</v>
      </c>
      <c r="N4">
        <v>-93.41</v>
      </c>
      <c r="P4">
        <v>1242</v>
      </c>
    </row>
    <row r="5" spans="2:17" x14ac:dyDescent="0.35">
      <c r="B5" s="5">
        <v>1465</v>
      </c>
      <c r="C5" s="3">
        <v>1</v>
      </c>
      <c r="D5" s="3" t="str">
        <f>_xlfn.XLOOKUP(C5,$K$2:$K$8,$L$2:$L$8)</f>
        <v>Candy Cane Canyon</v>
      </c>
      <c r="E5" s="3">
        <v>2</v>
      </c>
      <c r="F5" s="3" t="str">
        <f>_xlfn.XLOOKUP(E5,$K$2:$K$8,$L$2:$L$8)</f>
        <v>Coconut Cream Cove</v>
      </c>
      <c r="G5" s="4">
        <v>15</v>
      </c>
      <c r="H5" s="3" t="s">
        <v>14</v>
      </c>
      <c r="I5" s="3">
        <v>31</v>
      </c>
      <c r="K5">
        <v>4</v>
      </c>
      <c r="L5" t="s">
        <v>3</v>
      </c>
      <c r="M5">
        <v>37.78</v>
      </c>
      <c r="N5">
        <v>-114.08</v>
      </c>
      <c r="P5">
        <v>1717</v>
      </c>
    </row>
    <row r="6" spans="2:17" x14ac:dyDescent="0.35">
      <c r="B6" s="5">
        <v>1242</v>
      </c>
      <c r="C6" s="3">
        <v>1</v>
      </c>
      <c r="D6" s="3" t="str">
        <f t="shared" ref="D6:D28" si="0">_xlfn.XLOOKUP(C6,$K$2:$K$8,$L$2:$L$8)</f>
        <v>Candy Cane Canyon</v>
      </c>
      <c r="E6" s="3">
        <v>3</v>
      </c>
      <c r="F6" s="3" t="str">
        <f t="shared" ref="F6:F28" si="1">_xlfn.XLOOKUP(E6,$K$2:$K$8,$L$2:$L$8)</f>
        <v>Lava Lollipop Land</v>
      </c>
      <c r="G6" s="4">
        <v>18</v>
      </c>
      <c r="H6" s="3" t="s">
        <v>15</v>
      </c>
      <c r="I6" s="3">
        <v>79</v>
      </c>
      <c r="K6">
        <v>5</v>
      </c>
      <c r="L6" t="s">
        <v>2</v>
      </c>
      <c r="M6">
        <v>31.84</v>
      </c>
      <c r="N6">
        <v>-116.14</v>
      </c>
      <c r="P6">
        <v>1688</v>
      </c>
    </row>
    <row r="7" spans="2:17" x14ac:dyDescent="0.35">
      <c r="B7" s="5">
        <v>5464</v>
      </c>
      <c r="C7" s="3">
        <v>1</v>
      </c>
      <c r="D7" s="3" t="str">
        <f t="shared" si="0"/>
        <v>Candy Cane Canyon</v>
      </c>
      <c r="E7" s="3">
        <v>4</v>
      </c>
      <c r="F7" s="3" t="str">
        <f t="shared" si="1"/>
        <v>Macaron Market</v>
      </c>
      <c r="G7" s="4">
        <v>9</v>
      </c>
      <c r="H7" s="3" t="s">
        <v>16</v>
      </c>
      <c r="I7" s="3">
        <v>106</v>
      </c>
      <c r="K7">
        <v>6</v>
      </c>
      <c r="L7" t="s">
        <v>1</v>
      </c>
      <c r="M7">
        <v>30.09</v>
      </c>
      <c r="N7">
        <v>-91.83</v>
      </c>
      <c r="P7">
        <v>1750</v>
      </c>
    </row>
    <row r="8" spans="2:17" x14ac:dyDescent="0.35">
      <c r="B8" s="5">
        <v>1688</v>
      </c>
      <c r="C8" s="3">
        <v>1</v>
      </c>
      <c r="D8" s="3" t="str">
        <f t="shared" si="0"/>
        <v>Candy Cane Canyon</v>
      </c>
      <c r="E8" s="3">
        <v>5</v>
      </c>
      <c r="F8" s="3" t="str">
        <f t="shared" si="1"/>
        <v>Starburst Starlit Skies</v>
      </c>
      <c r="G8" s="4">
        <v>20</v>
      </c>
      <c r="H8" s="3" t="s">
        <v>17</v>
      </c>
      <c r="I8" s="3">
        <v>115</v>
      </c>
      <c r="K8">
        <v>7</v>
      </c>
      <c r="L8" t="s">
        <v>0</v>
      </c>
      <c r="M8">
        <v>31.1</v>
      </c>
      <c r="N8">
        <v>-93.42</v>
      </c>
      <c r="P8">
        <v>1997</v>
      </c>
    </row>
    <row r="9" spans="2:17" x14ac:dyDescent="0.35">
      <c r="B9" s="5">
        <v>0</v>
      </c>
      <c r="C9" s="3">
        <v>2</v>
      </c>
      <c r="D9" s="3" t="str">
        <f t="shared" si="0"/>
        <v>Coconut Cream Cove</v>
      </c>
      <c r="E9" s="3">
        <v>3</v>
      </c>
      <c r="F9" s="3" t="str">
        <f t="shared" si="1"/>
        <v>Lava Lollipop Land</v>
      </c>
      <c r="G9" s="4">
        <v>8</v>
      </c>
      <c r="H9" s="3" t="s">
        <v>18</v>
      </c>
      <c r="I9" s="3">
        <v>93</v>
      </c>
    </row>
    <row r="10" spans="2:17" x14ac:dyDescent="0.35">
      <c r="B10" s="5">
        <v>0</v>
      </c>
      <c r="C10" s="3">
        <v>2</v>
      </c>
      <c r="D10" s="3" t="str">
        <f t="shared" si="0"/>
        <v>Coconut Cream Cove</v>
      </c>
      <c r="E10" s="3">
        <v>4</v>
      </c>
      <c r="F10" s="3" t="str">
        <f t="shared" si="1"/>
        <v>Macaron Market</v>
      </c>
      <c r="G10" s="4">
        <v>24</v>
      </c>
      <c r="H10" s="3" t="s">
        <v>16</v>
      </c>
      <c r="I10" s="3">
        <v>33</v>
      </c>
    </row>
    <row r="11" spans="2:17" x14ac:dyDescent="0.35">
      <c r="B11" s="5">
        <v>0</v>
      </c>
      <c r="C11" s="3">
        <v>2</v>
      </c>
      <c r="D11" s="3" t="str">
        <f t="shared" si="0"/>
        <v>Coconut Cream Cove</v>
      </c>
      <c r="E11" s="3">
        <v>5</v>
      </c>
      <c r="F11" s="3" t="str">
        <f t="shared" si="1"/>
        <v>Starburst Starlit Skies</v>
      </c>
      <c r="G11" s="4">
        <v>12</v>
      </c>
      <c r="H11" s="3" t="s">
        <v>14</v>
      </c>
      <c r="I11" s="3">
        <v>80</v>
      </c>
      <c r="L11" s="13"/>
      <c r="M11" s="13"/>
      <c r="N11" s="13" t="s">
        <v>26</v>
      </c>
      <c r="O11" s="13" t="s">
        <v>27</v>
      </c>
      <c r="P11" s="13" t="s">
        <v>32</v>
      </c>
      <c r="Q11" s="13" t="s">
        <v>33</v>
      </c>
    </row>
    <row r="12" spans="2:17" x14ac:dyDescent="0.35">
      <c r="B12" s="5">
        <v>0</v>
      </c>
      <c r="C12" s="3">
        <v>3</v>
      </c>
      <c r="D12" s="3" t="str">
        <f t="shared" si="0"/>
        <v>Lava Lollipop Land</v>
      </c>
      <c r="E12" s="3">
        <v>1</v>
      </c>
      <c r="F12" s="3" t="str">
        <f t="shared" si="1"/>
        <v>Candy Cane Canyon</v>
      </c>
      <c r="G12" s="4">
        <v>10</v>
      </c>
      <c r="H12" s="3" t="s">
        <v>18</v>
      </c>
      <c r="I12" s="3">
        <v>27</v>
      </c>
      <c r="L12" s="11">
        <v>1</v>
      </c>
      <c r="M12" s="14" t="s">
        <v>6</v>
      </c>
      <c r="N12" s="3">
        <f>SUMIF($E$5:$E$28,L12,$B$5:$B$28)</f>
        <v>0</v>
      </c>
      <c r="O12" s="3">
        <f>SUMIF($C$5:$C$28,L12,$B$5:$B$28)</f>
        <v>9859</v>
      </c>
      <c r="P12" s="3">
        <f>N12-O12</f>
        <v>-9859</v>
      </c>
      <c r="Q12" s="3">
        <v>-9859</v>
      </c>
    </row>
    <row r="13" spans="2:17" ht="14.5" customHeight="1" x14ac:dyDescent="0.35">
      <c r="B13" s="5">
        <v>0</v>
      </c>
      <c r="C13" s="3">
        <v>3</v>
      </c>
      <c r="D13" s="3" t="str">
        <f t="shared" si="0"/>
        <v>Lava Lollipop Land</v>
      </c>
      <c r="E13" s="3">
        <v>5</v>
      </c>
      <c r="F13" s="3" t="str">
        <f t="shared" si="1"/>
        <v>Starburst Starlit Skies</v>
      </c>
      <c r="G13" s="4">
        <v>14</v>
      </c>
      <c r="H13" s="3" t="s">
        <v>17</v>
      </c>
      <c r="I13" s="3">
        <v>90</v>
      </c>
      <c r="L13" s="11">
        <v>2</v>
      </c>
      <c r="M13" s="14" t="s">
        <v>5</v>
      </c>
      <c r="N13" s="3">
        <f t="shared" ref="N13:N18" si="2">SUMIF($E$5:$E$28,L13,$B$5:$B$28)</f>
        <v>1465</v>
      </c>
      <c r="O13" s="3">
        <f t="shared" ref="O13:O18" si="3">SUMIF($C$5:$C$28,L13,$B$5:$B$28)</f>
        <v>0</v>
      </c>
      <c r="P13" s="3">
        <f t="shared" ref="P13:P18" si="4">N13-O13</f>
        <v>1465</v>
      </c>
      <c r="Q13" s="3">
        <v>1465</v>
      </c>
    </row>
    <row r="14" spans="2:17" x14ac:dyDescent="0.35">
      <c r="B14" s="5">
        <v>0</v>
      </c>
      <c r="C14" s="3">
        <v>3</v>
      </c>
      <c r="D14" s="3" t="str">
        <f t="shared" si="0"/>
        <v>Lava Lollipop Land</v>
      </c>
      <c r="E14" s="3">
        <v>7</v>
      </c>
      <c r="F14" s="3" t="str">
        <f t="shared" si="1"/>
        <v>Toblerone Tower</v>
      </c>
      <c r="G14" s="4">
        <v>20</v>
      </c>
      <c r="H14" s="3" t="s">
        <v>19</v>
      </c>
      <c r="I14" s="3">
        <v>103</v>
      </c>
      <c r="L14" s="11">
        <v>3</v>
      </c>
      <c r="M14" s="14" t="s">
        <v>4</v>
      </c>
      <c r="N14" s="3">
        <f t="shared" si="2"/>
        <v>1242</v>
      </c>
      <c r="O14" s="3">
        <f t="shared" si="3"/>
        <v>0</v>
      </c>
      <c r="P14" s="3">
        <f t="shared" si="4"/>
        <v>1242</v>
      </c>
      <c r="Q14" s="3">
        <v>1242</v>
      </c>
    </row>
    <row r="15" spans="2:17" x14ac:dyDescent="0.35">
      <c r="B15" s="5">
        <v>0</v>
      </c>
      <c r="C15" s="3">
        <v>4</v>
      </c>
      <c r="D15" s="3" t="str">
        <f t="shared" si="0"/>
        <v>Macaron Market</v>
      </c>
      <c r="E15" s="3">
        <v>3</v>
      </c>
      <c r="F15" s="3" t="str">
        <f t="shared" si="1"/>
        <v>Lava Lollipop Land</v>
      </c>
      <c r="G15" s="4">
        <v>11</v>
      </c>
      <c r="H15" s="3" t="s">
        <v>18</v>
      </c>
      <c r="I15" s="3">
        <v>96</v>
      </c>
      <c r="L15" s="12">
        <v>4</v>
      </c>
      <c r="M15" s="14" t="s">
        <v>3</v>
      </c>
      <c r="N15" s="3">
        <f t="shared" si="2"/>
        <v>5464</v>
      </c>
      <c r="O15" s="3">
        <f t="shared" si="3"/>
        <v>3747</v>
      </c>
      <c r="P15" s="3">
        <f t="shared" si="4"/>
        <v>1717</v>
      </c>
      <c r="Q15" s="3">
        <v>1717</v>
      </c>
    </row>
    <row r="16" spans="2:17" x14ac:dyDescent="0.35">
      <c r="B16" s="5">
        <v>0</v>
      </c>
      <c r="C16" s="3">
        <v>4</v>
      </c>
      <c r="D16" s="3" t="str">
        <f t="shared" si="0"/>
        <v>Macaron Market</v>
      </c>
      <c r="E16" s="3">
        <v>5</v>
      </c>
      <c r="F16" s="3" t="str">
        <f t="shared" si="1"/>
        <v>Starburst Starlit Skies</v>
      </c>
      <c r="G16" s="4">
        <v>24</v>
      </c>
      <c r="H16" s="3" t="s">
        <v>20</v>
      </c>
      <c r="I16" s="3">
        <v>23</v>
      </c>
      <c r="L16" s="12">
        <v>5</v>
      </c>
      <c r="M16" s="14" t="s">
        <v>2</v>
      </c>
      <c r="N16" s="3">
        <f t="shared" si="2"/>
        <v>1688</v>
      </c>
      <c r="O16" s="3">
        <f t="shared" si="3"/>
        <v>0</v>
      </c>
      <c r="P16" s="3">
        <f t="shared" si="4"/>
        <v>1688</v>
      </c>
      <c r="Q16" s="3">
        <v>1688</v>
      </c>
    </row>
    <row r="17" spans="2:17" x14ac:dyDescent="0.35">
      <c r="B17" s="5">
        <v>1750</v>
      </c>
      <c r="C17" s="3">
        <v>4</v>
      </c>
      <c r="D17" s="3" t="str">
        <f t="shared" si="0"/>
        <v>Macaron Market</v>
      </c>
      <c r="E17" s="3">
        <v>6</v>
      </c>
      <c r="F17" s="3" t="str">
        <f t="shared" si="1"/>
        <v>Strawberry Swirl Stream</v>
      </c>
      <c r="G17" s="4">
        <v>6</v>
      </c>
      <c r="H17" s="3" t="s">
        <v>14</v>
      </c>
      <c r="I17" s="3">
        <v>32</v>
      </c>
      <c r="L17" s="12">
        <v>6</v>
      </c>
      <c r="M17" s="14" t="s">
        <v>1</v>
      </c>
      <c r="N17" s="3">
        <f t="shared" si="2"/>
        <v>1750</v>
      </c>
      <c r="O17" s="3">
        <f t="shared" si="3"/>
        <v>0</v>
      </c>
      <c r="P17" s="3">
        <f t="shared" si="4"/>
        <v>1750</v>
      </c>
      <c r="Q17" s="3">
        <v>1750</v>
      </c>
    </row>
    <row r="18" spans="2:17" x14ac:dyDescent="0.35">
      <c r="B18" s="5">
        <v>1997</v>
      </c>
      <c r="C18" s="3">
        <v>4</v>
      </c>
      <c r="D18" s="3" t="str">
        <f t="shared" si="0"/>
        <v>Macaron Market</v>
      </c>
      <c r="E18" s="3">
        <v>7</v>
      </c>
      <c r="F18" s="3" t="str">
        <f t="shared" si="1"/>
        <v>Toblerone Tower</v>
      </c>
      <c r="G18" s="4">
        <v>5</v>
      </c>
      <c r="H18" s="3" t="s">
        <v>17</v>
      </c>
      <c r="I18" s="3">
        <v>100</v>
      </c>
      <c r="L18" s="12">
        <v>7</v>
      </c>
      <c r="M18" s="14" t="s">
        <v>0</v>
      </c>
      <c r="N18" s="3">
        <f t="shared" si="2"/>
        <v>1997</v>
      </c>
      <c r="O18" s="3">
        <f t="shared" si="3"/>
        <v>0</v>
      </c>
      <c r="P18" s="3">
        <f t="shared" si="4"/>
        <v>1997</v>
      </c>
      <c r="Q18" s="3">
        <v>1997</v>
      </c>
    </row>
    <row r="19" spans="2:17" x14ac:dyDescent="0.35">
      <c r="B19" s="5">
        <v>0</v>
      </c>
      <c r="C19" s="3">
        <v>5</v>
      </c>
      <c r="D19" s="3" t="str">
        <f t="shared" si="0"/>
        <v>Starburst Starlit Skies</v>
      </c>
      <c r="E19" s="3">
        <v>1</v>
      </c>
      <c r="F19" s="3" t="str">
        <f t="shared" si="1"/>
        <v>Candy Cane Canyon</v>
      </c>
      <c r="G19" s="4">
        <v>10</v>
      </c>
      <c r="H19" s="3" t="s">
        <v>14</v>
      </c>
      <c r="I19" s="3">
        <v>91</v>
      </c>
      <c r="K19" s="2"/>
    </row>
    <row r="20" spans="2:17" x14ac:dyDescent="0.35">
      <c r="B20" s="5">
        <v>0</v>
      </c>
      <c r="C20" s="3">
        <v>5</v>
      </c>
      <c r="D20" s="3" t="str">
        <f t="shared" si="0"/>
        <v>Starburst Starlit Skies</v>
      </c>
      <c r="E20" s="3">
        <v>4</v>
      </c>
      <c r="F20" s="3" t="str">
        <f t="shared" si="1"/>
        <v>Macaron Market</v>
      </c>
      <c r="G20" s="4">
        <v>12</v>
      </c>
      <c r="H20" s="3" t="s">
        <v>17</v>
      </c>
      <c r="I20" s="3">
        <v>95</v>
      </c>
      <c r="K20" s="2"/>
    </row>
    <row r="21" spans="2:17" x14ac:dyDescent="0.35">
      <c r="B21" s="5">
        <v>0</v>
      </c>
      <c r="C21" s="3">
        <v>5</v>
      </c>
      <c r="D21" s="3" t="str">
        <f t="shared" si="0"/>
        <v>Starburst Starlit Skies</v>
      </c>
      <c r="E21" s="3">
        <v>7</v>
      </c>
      <c r="F21" s="3" t="str">
        <f t="shared" si="1"/>
        <v>Toblerone Tower</v>
      </c>
      <c r="G21" s="4">
        <v>16</v>
      </c>
      <c r="H21" s="3" t="s">
        <v>18</v>
      </c>
      <c r="I21" s="3">
        <v>95</v>
      </c>
      <c r="K21" s="2"/>
    </row>
    <row r="22" spans="2:17" x14ac:dyDescent="0.35">
      <c r="B22" s="5">
        <v>0</v>
      </c>
      <c r="C22" s="3">
        <v>6</v>
      </c>
      <c r="D22" s="3" t="str">
        <f t="shared" si="0"/>
        <v>Strawberry Swirl Stream</v>
      </c>
      <c r="E22" s="3">
        <v>2</v>
      </c>
      <c r="F22" s="3" t="str">
        <f t="shared" si="1"/>
        <v>Coconut Cream Cove</v>
      </c>
      <c r="G22" s="4">
        <v>16</v>
      </c>
      <c r="H22" s="3" t="s">
        <v>16</v>
      </c>
      <c r="I22" s="3">
        <v>96</v>
      </c>
      <c r="L22" t="s">
        <v>35</v>
      </c>
      <c r="M22">
        <f>SUMPRODUCT(B5:B28,G5:G28)</f>
        <v>147752</v>
      </c>
    </row>
    <row r="23" spans="2:17" x14ac:dyDescent="0.35">
      <c r="B23" s="5">
        <v>0</v>
      </c>
      <c r="C23" s="3">
        <v>6</v>
      </c>
      <c r="D23" s="3" t="str">
        <f t="shared" si="0"/>
        <v>Strawberry Swirl Stream</v>
      </c>
      <c r="E23" s="3">
        <v>4</v>
      </c>
      <c r="F23" s="3" t="str">
        <f t="shared" si="1"/>
        <v>Macaron Market</v>
      </c>
      <c r="G23" s="4">
        <v>19</v>
      </c>
      <c r="H23" s="3" t="s">
        <v>18</v>
      </c>
      <c r="I23" s="3">
        <v>84</v>
      </c>
    </row>
    <row r="24" spans="2:17" x14ac:dyDescent="0.35">
      <c r="B24" s="5">
        <v>0</v>
      </c>
      <c r="C24" s="3">
        <v>6</v>
      </c>
      <c r="D24" s="3" t="str">
        <f t="shared" si="0"/>
        <v>Strawberry Swirl Stream</v>
      </c>
      <c r="E24" s="3">
        <v>5</v>
      </c>
      <c r="F24" s="3" t="str">
        <f t="shared" si="1"/>
        <v>Starburst Starlit Skies</v>
      </c>
      <c r="G24" s="4">
        <v>5</v>
      </c>
      <c r="H24" s="3" t="s">
        <v>17</v>
      </c>
      <c r="I24" s="3">
        <v>95</v>
      </c>
    </row>
    <row r="25" spans="2:17" x14ac:dyDescent="0.35">
      <c r="B25" s="5">
        <v>0</v>
      </c>
      <c r="C25" s="3">
        <v>6</v>
      </c>
      <c r="D25" s="3" t="str">
        <f t="shared" si="0"/>
        <v>Strawberry Swirl Stream</v>
      </c>
      <c r="E25" s="3">
        <v>7</v>
      </c>
      <c r="F25" s="3" t="str">
        <f t="shared" si="1"/>
        <v>Toblerone Tower</v>
      </c>
      <c r="G25" s="4">
        <v>17</v>
      </c>
      <c r="H25" s="3" t="s">
        <v>15</v>
      </c>
      <c r="I25" s="3">
        <v>96</v>
      </c>
    </row>
    <row r="26" spans="2:17" x14ac:dyDescent="0.35">
      <c r="B26" s="5">
        <v>0</v>
      </c>
      <c r="C26" s="3">
        <v>7</v>
      </c>
      <c r="D26" s="3" t="str">
        <f t="shared" si="0"/>
        <v>Toblerone Tower</v>
      </c>
      <c r="E26" s="3">
        <v>1</v>
      </c>
      <c r="F26" s="3" t="str">
        <f t="shared" si="1"/>
        <v>Candy Cane Canyon</v>
      </c>
      <c r="G26" s="4">
        <v>10</v>
      </c>
      <c r="H26" s="3" t="s">
        <v>18</v>
      </c>
      <c r="I26" s="3">
        <v>70</v>
      </c>
    </row>
    <row r="27" spans="2:17" x14ac:dyDescent="0.35">
      <c r="B27" s="5">
        <v>0</v>
      </c>
      <c r="C27" s="3">
        <v>7</v>
      </c>
      <c r="D27" s="3" t="str">
        <f t="shared" si="0"/>
        <v>Toblerone Tower</v>
      </c>
      <c r="E27" s="3">
        <v>2</v>
      </c>
      <c r="F27" s="3" t="str">
        <f t="shared" si="1"/>
        <v>Coconut Cream Cove</v>
      </c>
      <c r="G27" s="4">
        <v>18</v>
      </c>
      <c r="H27" s="3" t="s">
        <v>14</v>
      </c>
      <c r="I27" s="3">
        <v>97</v>
      </c>
    </row>
    <row r="28" spans="2:17" x14ac:dyDescent="0.35">
      <c r="B28" s="5">
        <v>0</v>
      </c>
      <c r="C28" s="3">
        <v>7</v>
      </c>
      <c r="D28" s="3" t="str">
        <f t="shared" si="0"/>
        <v>Toblerone Tower</v>
      </c>
      <c r="E28" s="3">
        <v>5</v>
      </c>
      <c r="F28" s="3" t="str">
        <f t="shared" si="1"/>
        <v>Starburst Starlit Skies</v>
      </c>
      <c r="G28" s="4">
        <v>18</v>
      </c>
      <c r="H28" s="3" t="s">
        <v>19</v>
      </c>
      <c r="I28" s="3">
        <v>99</v>
      </c>
    </row>
    <row r="33" spans="7:10" x14ac:dyDescent="0.35">
      <c r="G33" t="s">
        <v>22</v>
      </c>
      <c r="H33" t="s">
        <v>11</v>
      </c>
      <c r="I33" t="s">
        <v>28</v>
      </c>
      <c r="J33" t="s">
        <v>29</v>
      </c>
    </row>
    <row r="34" spans="7:10" x14ac:dyDescent="0.35">
      <c r="G34">
        <v>1</v>
      </c>
      <c r="H34" t="s">
        <v>6</v>
      </c>
      <c r="I34">
        <v>-9859</v>
      </c>
      <c r="J34" t="s">
        <v>30</v>
      </c>
    </row>
    <row r="35" spans="7:10" x14ac:dyDescent="0.35">
      <c r="G35">
        <v>2</v>
      </c>
      <c r="H35" t="s">
        <v>5</v>
      </c>
      <c r="I35">
        <v>1465</v>
      </c>
      <c r="J35" t="s">
        <v>31</v>
      </c>
    </row>
    <row r="36" spans="7:10" x14ac:dyDescent="0.35">
      <c r="G36">
        <v>3</v>
      </c>
      <c r="H36" t="s">
        <v>4</v>
      </c>
      <c r="I36">
        <v>1242</v>
      </c>
      <c r="J36" t="s">
        <v>31</v>
      </c>
    </row>
    <row r="37" spans="7:10" x14ac:dyDescent="0.35">
      <c r="G37">
        <v>4</v>
      </c>
      <c r="H37" t="s">
        <v>3</v>
      </c>
      <c r="I37">
        <v>1717</v>
      </c>
      <c r="J37" t="s">
        <v>31</v>
      </c>
    </row>
    <row r="38" spans="7:10" x14ac:dyDescent="0.35">
      <c r="G38">
        <v>5</v>
      </c>
      <c r="H38" t="s">
        <v>2</v>
      </c>
      <c r="I38">
        <v>1688</v>
      </c>
      <c r="J38" t="s">
        <v>31</v>
      </c>
    </row>
    <row r="39" spans="7:10" x14ac:dyDescent="0.35">
      <c r="G39">
        <v>6</v>
      </c>
      <c r="H39" t="s">
        <v>1</v>
      </c>
      <c r="I39">
        <v>1750</v>
      </c>
      <c r="J39" t="s">
        <v>31</v>
      </c>
    </row>
    <row r="40" spans="7:10" x14ac:dyDescent="0.35">
      <c r="G40">
        <v>7</v>
      </c>
      <c r="H40" t="s">
        <v>0</v>
      </c>
      <c r="I40">
        <v>1997</v>
      </c>
      <c r="J40" t="s">
        <v>31</v>
      </c>
    </row>
  </sheetData>
  <mergeCells count="2">
    <mergeCell ref="C3:D3"/>
    <mergeCell ref="E3: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C3BF-2940-4BA5-A3F2-1B73ABB61C0A}">
  <dimension ref="A1:F8"/>
  <sheetViews>
    <sheetView workbookViewId="0">
      <selection activeCell="H1" sqref="H1"/>
    </sheetView>
  </sheetViews>
  <sheetFormatPr defaultRowHeight="14.5" x14ac:dyDescent="0.35"/>
  <cols>
    <col min="2" max="2" width="20" bestFit="1" customWidth="1"/>
  </cols>
  <sheetData>
    <row r="1" spans="1:6" x14ac:dyDescent="0.35">
      <c r="A1" t="s">
        <v>22</v>
      </c>
      <c r="B1" t="s">
        <v>11</v>
      </c>
      <c r="C1" t="s">
        <v>10</v>
      </c>
      <c r="D1" t="s">
        <v>9</v>
      </c>
      <c r="E1" t="s">
        <v>8</v>
      </c>
      <c r="F1" t="s">
        <v>7</v>
      </c>
    </row>
    <row r="2" spans="1:6" x14ac:dyDescent="0.35">
      <c r="A2">
        <v>1</v>
      </c>
      <c r="B2" t="s">
        <v>6</v>
      </c>
      <c r="C2">
        <v>37.5</v>
      </c>
      <c r="D2">
        <v>-102.5</v>
      </c>
      <c r="E2">
        <v>9859</v>
      </c>
    </row>
    <row r="3" spans="1:6" x14ac:dyDescent="0.35">
      <c r="A3">
        <v>2</v>
      </c>
      <c r="B3" t="s">
        <v>5</v>
      </c>
      <c r="C3">
        <v>44.94</v>
      </c>
      <c r="D3">
        <v>-90.81</v>
      </c>
      <c r="F3">
        <v>1465</v>
      </c>
    </row>
    <row r="4" spans="1:6" x14ac:dyDescent="0.35">
      <c r="A4">
        <v>3</v>
      </c>
      <c r="B4" t="s">
        <v>4</v>
      </c>
      <c r="C4">
        <v>39.75</v>
      </c>
      <c r="D4">
        <v>-93.41</v>
      </c>
      <c r="F4">
        <v>1242</v>
      </c>
    </row>
    <row r="5" spans="1:6" x14ac:dyDescent="0.35">
      <c r="A5">
        <v>4</v>
      </c>
      <c r="B5" t="s">
        <v>3</v>
      </c>
      <c r="C5">
        <v>37.78</v>
      </c>
      <c r="D5">
        <v>-114.08</v>
      </c>
      <c r="F5">
        <v>1717</v>
      </c>
    </row>
    <row r="6" spans="1:6" x14ac:dyDescent="0.35">
      <c r="A6">
        <v>5</v>
      </c>
      <c r="B6" t="s">
        <v>2</v>
      </c>
      <c r="C6">
        <v>31.84</v>
      </c>
      <c r="D6">
        <v>-116.14</v>
      </c>
      <c r="F6">
        <v>1688</v>
      </c>
    </row>
    <row r="7" spans="1:6" x14ac:dyDescent="0.35">
      <c r="A7">
        <v>6</v>
      </c>
      <c r="B7" t="s">
        <v>1</v>
      </c>
      <c r="C7">
        <v>30.09</v>
      </c>
      <c r="D7">
        <v>-91.83</v>
      </c>
      <c r="F7">
        <v>1750</v>
      </c>
    </row>
    <row r="8" spans="1:6" x14ac:dyDescent="0.35">
      <c r="A8">
        <v>7</v>
      </c>
      <c r="B8" t="s">
        <v>0</v>
      </c>
      <c r="C8">
        <v>31.1</v>
      </c>
      <c r="D8">
        <v>-93.42</v>
      </c>
      <c r="F8">
        <v>1997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5954C-DE6A-45D6-A5C0-15F9FA68B47F}">
  <dimension ref="B2:E26"/>
  <sheetViews>
    <sheetView tabSelected="1" workbookViewId="0">
      <selection activeCell="E5" sqref="E5"/>
    </sheetView>
  </sheetViews>
  <sheetFormatPr defaultRowHeight="14.5" x14ac:dyDescent="0.35"/>
  <cols>
    <col min="3" max="3" width="20" bestFit="1" customWidth="1"/>
    <col min="5" max="5" width="20" bestFit="1" customWidth="1"/>
  </cols>
  <sheetData>
    <row r="2" spans="2:5" x14ac:dyDescent="0.35">
      <c r="B2" s="35" t="s">
        <v>23</v>
      </c>
      <c r="C2" s="36"/>
      <c r="D2" s="37" t="s">
        <v>23</v>
      </c>
      <c r="E2" s="38"/>
    </row>
    <row r="3" spans="2:5" x14ac:dyDescent="0.35">
      <c r="B3" s="3">
        <v>1</v>
      </c>
      <c r="C3" s="3" t="s">
        <v>6</v>
      </c>
      <c r="D3" s="3">
        <v>2</v>
      </c>
      <c r="E3" s="3" t="s">
        <v>5</v>
      </c>
    </row>
    <row r="4" spans="2:5" x14ac:dyDescent="0.35">
      <c r="B4" s="3">
        <v>1</v>
      </c>
      <c r="C4" s="3" t="s">
        <v>6</v>
      </c>
      <c r="D4" s="3">
        <v>3</v>
      </c>
      <c r="E4" s="3" t="s">
        <v>4</v>
      </c>
    </row>
    <row r="5" spans="2:5" x14ac:dyDescent="0.35">
      <c r="B5" s="3">
        <v>1</v>
      </c>
      <c r="C5" s="3" t="s">
        <v>6</v>
      </c>
      <c r="D5" s="3">
        <v>4</v>
      </c>
      <c r="E5" s="3" t="s">
        <v>3</v>
      </c>
    </row>
    <row r="6" spans="2:5" x14ac:dyDescent="0.35">
      <c r="B6" s="3">
        <v>1</v>
      </c>
      <c r="C6" s="3" t="s">
        <v>6</v>
      </c>
      <c r="D6" s="3">
        <v>5</v>
      </c>
      <c r="E6" s="3" t="s">
        <v>2</v>
      </c>
    </row>
    <row r="7" spans="2:5" x14ac:dyDescent="0.35">
      <c r="B7" s="3">
        <v>2</v>
      </c>
      <c r="C7" s="3" t="s">
        <v>5</v>
      </c>
      <c r="D7" s="3">
        <v>3</v>
      </c>
      <c r="E7" s="3" t="s">
        <v>4</v>
      </c>
    </row>
    <row r="8" spans="2:5" x14ac:dyDescent="0.35">
      <c r="B8" s="3">
        <v>2</v>
      </c>
      <c r="C8" s="3" t="s">
        <v>5</v>
      </c>
      <c r="D8" s="3">
        <v>4</v>
      </c>
      <c r="E8" s="3" t="s">
        <v>3</v>
      </c>
    </row>
    <row r="9" spans="2:5" x14ac:dyDescent="0.35">
      <c r="B9" s="3">
        <v>2</v>
      </c>
      <c r="C9" s="3" t="s">
        <v>5</v>
      </c>
      <c r="D9" s="3">
        <v>5</v>
      </c>
      <c r="E9" s="3" t="s">
        <v>2</v>
      </c>
    </row>
    <row r="10" spans="2:5" x14ac:dyDescent="0.35">
      <c r="B10" s="3">
        <v>3</v>
      </c>
      <c r="C10" s="3" t="s">
        <v>4</v>
      </c>
      <c r="D10" s="3">
        <v>1</v>
      </c>
      <c r="E10" s="3" t="s">
        <v>6</v>
      </c>
    </row>
    <row r="11" spans="2:5" x14ac:dyDescent="0.35">
      <c r="B11" s="3">
        <v>3</v>
      </c>
      <c r="C11" s="3" t="s">
        <v>4</v>
      </c>
      <c r="D11" s="3">
        <v>5</v>
      </c>
      <c r="E11" s="3" t="s">
        <v>2</v>
      </c>
    </row>
    <row r="12" spans="2:5" x14ac:dyDescent="0.35">
      <c r="B12" s="3">
        <v>3</v>
      </c>
      <c r="C12" s="3" t="s">
        <v>4</v>
      </c>
      <c r="D12" s="3">
        <v>7</v>
      </c>
      <c r="E12" s="3" t="s">
        <v>0</v>
      </c>
    </row>
    <row r="13" spans="2:5" x14ac:dyDescent="0.35">
      <c r="B13" s="3">
        <v>4</v>
      </c>
      <c r="C13" s="3" t="s">
        <v>3</v>
      </c>
      <c r="D13" s="3">
        <v>3</v>
      </c>
      <c r="E13" s="3" t="s">
        <v>4</v>
      </c>
    </row>
    <row r="14" spans="2:5" x14ac:dyDescent="0.35">
      <c r="B14" s="3">
        <v>4</v>
      </c>
      <c r="C14" s="3" t="s">
        <v>3</v>
      </c>
      <c r="D14" s="3">
        <v>5</v>
      </c>
      <c r="E14" s="3" t="s">
        <v>2</v>
      </c>
    </row>
    <row r="15" spans="2:5" x14ac:dyDescent="0.35">
      <c r="B15" s="3">
        <v>4</v>
      </c>
      <c r="C15" s="3" t="s">
        <v>3</v>
      </c>
      <c r="D15" s="3">
        <v>6</v>
      </c>
      <c r="E15" s="3" t="s">
        <v>1</v>
      </c>
    </row>
    <row r="16" spans="2:5" x14ac:dyDescent="0.35">
      <c r="B16" s="3">
        <v>4</v>
      </c>
      <c r="C16" s="3" t="s">
        <v>3</v>
      </c>
      <c r="D16" s="3">
        <v>7</v>
      </c>
      <c r="E16" s="3" t="s">
        <v>0</v>
      </c>
    </row>
    <row r="17" spans="2:5" x14ac:dyDescent="0.35">
      <c r="B17" s="3">
        <v>5</v>
      </c>
      <c r="C17" s="3" t="s">
        <v>2</v>
      </c>
      <c r="D17" s="3">
        <v>1</v>
      </c>
      <c r="E17" s="3" t="s">
        <v>6</v>
      </c>
    </row>
    <row r="18" spans="2:5" x14ac:dyDescent="0.35">
      <c r="B18" s="3">
        <v>5</v>
      </c>
      <c r="C18" s="3" t="s">
        <v>2</v>
      </c>
      <c r="D18" s="3">
        <v>4</v>
      </c>
      <c r="E18" s="3" t="s">
        <v>3</v>
      </c>
    </row>
    <row r="19" spans="2:5" x14ac:dyDescent="0.35">
      <c r="B19" s="3">
        <v>5</v>
      </c>
      <c r="C19" s="3" t="s">
        <v>2</v>
      </c>
      <c r="D19" s="3">
        <v>7</v>
      </c>
      <c r="E19" s="3" t="s">
        <v>0</v>
      </c>
    </row>
    <row r="20" spans="2:5" x14ac:dyDescent="0.35">
      <c r="B20" s="3">
        <v>6</v>
      </c>
      <c r="C20" s="3" t="s">
        <v>1</v>
      </c>
      <c r="D20" s="3">
        <v>2</v>
      </c>
      <c r="E20" s="3" t="s">
        <v>5</v>
      </c>
    </row>
    <row r="21" spans="2:5" x14ac:dyDescent="0.35">
      <c r="B21" s="3">
        <v>6</v>
      </c>
      <c r="C21" s="3" t="s">
        <v>1</v>
      </c>
      <c r="D21" s="3">
        <v>4</v>
      </c>
      <c r="E21" s="3" t="s">
        <v>3</v>
      </c>
    </row>
    <row r="22" spans="2:5" x14ac:dyDescent="0.35">
      <c r="B22" s="3">
        <v>6</v>
      </c>
      <c r="C22" s="3" t="s">
        <v>1</v>
      </c>
      <c r="D22" s="3">
        <v>5</v>
      </c>
      <c r="E22" s="3" t="s">
        <v>2</v>
      </c>
    </row>
    <row r="23" spans="2:5" x14ac:dyDescent="0.35">
      <c r="B23" s="3">
        <v>6</v>
      </c>
      <c r="C23" s="3" t="s">
        <v>1</v>
      </c>
      <c r="D23" s="3">
        <v>7</v>
      </c>
      <c r="E23" s="3" t="s">
        <v>0</v>
      </c>
    </row>
    <row r="24" spans="2:5" x14ac:dyDescent="0.35">
      <c r="B24" s="3">
        <v>7</v>
      </c>
      <c r="C24" s="3" t="s">
        <v>0</v>
      </c>
      <c r="D24" s="3">
        <v>1</v>
      </c>
      <c r="E24" s="3" t="s">
        <v>6</v>
      </c>
    </row>
    <row r="25" spans="2:5" x14ac:dyDescent="0.35">
      <c r="B25" s="3">
        <v>7</v>
      </c>
      <c r="C25" s="3" t="s">
        <v>0</v>
      </c>
      <c r="D25" s="3">
        <v>2</v>
      </c>
      <c r="E25" s="3" t="s">
        <v>5</v>
      </c>
    </row>
    <row r="26" spans="2:5" x14ac:dyDescent="0.35">
      <c r="B26" s="3">
        <v>7</v>
      </c>
      <c r="C26" s="3" t="s">
        <v>0</v>
      </c>
      <c r="D26" s="3">
        <v>5</v>
      </c>
      <c r="E26" s="3" t="s">
        <v>2</v>
      </c>
    </row>
  </sheetData>
  <mergeCells count="2">
    <mergeCell ref="B2:C2"/>
    <mergeCell ref="D2:E2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c853569-e95e-4378-8926-ab9501a771a3}" enabled="0" method="" siteId="{6c853569-e95e-4378-8926-ab9501a771a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Solution</vt:lpstr>
      <vt:lpstr>Part of All Constraints</vt:lpstr>
      <vt:lpstr>Eco F</vt:lpstr>
      <vt:lpstr>Congestion Level</vt:lpstr>
      <vt:lpstr>Distance Traveled</vt:lpstr>
      <vt:lpstr>Cost</vt:lpstr>
      <vt:lpstr>Locations</vt:lpstr>
      <vt:lpstr>Zip 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Fabrice Mukendi</cp:lastModifiedBy>
  <dcterms:created xsi:type="dcterms:W3CDTF">2025-04-16T22:38:28Z</dcterms:created>
  <dcterms:modified xsi:type="dcterms:W3CDTF">2025-04-22T01:38:01Z</dcterms:modified>
</cp:coreProperties>
</file>