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usuario\Desktop\DIRECTORIOS\2024\IA\CATEDRA-2024\"/>
    </mc:Choice>
  </mc:AlternateContent>
  <bookViews>
    <workbookView xWindow="0" yWindow="0" windowWidth="20496" windowHeight="7656" activeTab="1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V39" i="1" l="1"/>
  <c r="V38" i="1"/>
  <c r="V37" i="1"/>
  <c r="V36" i="1"/>
  <c r="V35" i="1"/>
  <c r="V34" i="1"/>
  <c r="V33" i="1"/>
  <c r="V32" i="1"/>
  <c r="V31" i="1"/>
  <c r="V30" i="1"/>
  <c r="V29" i="1"/>
  <c r="U39" i="1"/>
  <c r="U38" i="1"/>
  <c r="U37" i="1"/>
  <c r="U36" i="1"/>
  <c r="U35" i="1"/>
  <c r="U34" i="1"/>
  <c r="U33" i="1"/>
  <c r="U32" i="1"/>
  <c r="U31" i="1"/>
  <c r="U30" i="1"/>
  <c r="U29" i="1"/>
  <c r="V28" i="1"/>
  <c r="U28" i="1"/>
  <c r="R33" i="1"/>
  <c r="R32" i="1"/>
  <c r="R31" i="1"/>
  <c r="R30" i="1"/>
  <c r="R29" i="1"/>
  <c r="R28" i="1"/>
  <c r="Q33" i="1"/>
  <c r="Q32" i="1"/>
  <c r="Q31" i="1"/>
  <c r="Q30" i="1"/>
  <c r="Q29" i="1"/>
  <c r="Q28" i="1"/>
  <c r="U24" i="1"/>
  <c r="T24" i="1"/>
  <c r="U23" i="1"/>
  <c r="U22" i="1"/>
  <c r="T23" i="1"/>
  <c r="T22" i="1"/>
  <c r="R22" i="1"/>
  <c r="R24" i="1"/>
  <c r="Q24" i="1"/>
  <c r="R23" i="1"/>
  <c r="Q23" i="1"/>
  <c r="Q22" i="1"/>
  <c r="U18" i="1"/>
  <c r="U17" i="1"/>
  <c r="U16" i="1"/>
  <c r="T18" i="1"/>
  <c r="T17" i="1"/>
  <c r="T16" i="1"/>
  <c r="R19" i="1"/>
  <c r="R18" i="1"/>
  <c r="R17" i="1"/>
  <c r="R16" i="1"/>
  <c r="Q19" i="1"/>
  <c r="Q18" i="1"/>
  <c r="Q17" i="1"/>
  <c r="Q16" i="1"/>
  <c r="AJ7" i="1"/>
  <c r="AJ6" i="1"/>
  <c r="AJ5" i="1"/>
  <c r="AG7" i="1"/>
  <c r="AG6" i="1"/>
  <c r="AG5" i="1"/>
  <c r="AD10" i="1"/>
  <c r="AD9" i="1"/>
  <c r="AD8" i="1"/>
  <c r="AD7" i="1"/>
  <c r="AD6" i="1"/>
  <c r="AD5" i="1"/>
  <c r="AA16" i="1"/>
  <c r="AA10" i="1"/>
  <c r="AA15" i="1"/>
  <c r="AA14" i="1"/>
  <c r="AA13" i="1"/>
  <c r="AA12" i="1"/>
  <c r="AA11" i="1"/>
  <c r="AA9" i="1"/>
  <c r="AA8" i="1"/>
  <c r="AA7" i="1"/>
  <c r="AA6" i="1"/>
  <c r="AA5" i="1"/>
  <c r="W6" i="1"/>
  <c r="W5" i="1"/>
  <c r="W7" i="1" s="1"/>
  <c r="T6" i="1"/>
  <c r="T5" i="1"/>
  <c r="T7" i="1" s="1"/>
  <c r="M3" i="1"/>
  <c r="Q7" i="1"/>
  <c r="Q6" i="1"/>
  <c r="Q5" i="1"/>
  <c r="Q8" i="1" s="1"/>
  <c r="M56" i="1"/>
  <c r="M55" i="1"/>
  <c r="M54" i="1"/>
  <c r="M53" i="1"/>
  <c r="M52" i="1"/>
  <c r="M57" i="1" s="1"/>
  <c r="M50" i="1"/>
  <c r="M49" i="1"/>
  <c r="M48" i="1"/>
  <c r="M47" i="1"/>
  <c r="M46" i="1"/>
  <c r="M45" i="1"/>
  <c r="M44" i="1"/>
  <c r="M43" i="1"/>
  <c r="M42" i="1"/>
  <c r="M41" i="1"/>
  <c r="M51" i="1" s="1"/>
  <c r="M39" i="1"/>
  <c r="M38" i="1"/>
  <c r="M37" i="1"/>
  <c r="M36" i="1"/>
  <c r="M35" i="1"/>
  <c r="M34" i="1"/>
  <c r="M33" i="1"/>
  <c r="M32" i="1"/>
  <c r="M31" i="1"/>
  <c r="M30" i="1"/>
  <c r="M40" i="1" s="1"/>
  <c r="M28" i="1"/>
  <c r="M27" i="1"/>
  <c r="M26" i="1"/>
  <c r="M25" i="1"/>
  <c r="M24" i="1"/>
  <c r="M23" i="1"/>
  <c r="M22" i="1"/>
  <c r="M21" i="1"/>
  <c r="M20" i="1"/>
  <c r="M19" i="1"/>
  <c r="M29" i="1" s="1"/>
  <c r="L3" i="1"/>
  <c r="M17" i="1"/>
  <c r="M16" i="1"/>
  <c r="M15" i="1"/>
  <c r="M14" i="1"/>
  <c r="M13" i="1"/>
  <c r="M12" i="1"/>
  <c r="M11" i="1"/>
  <c r="M10" i="1"/>
  <c r="M9" i="1"/>
  <c r="M8" i="1"/>
  <c r="M6" i="1"/>
  <c r="M7" i="1"/>
  <c r="M18" i="1" s="1"/>
  <c r="M5" i="1"/>
  <c r="N5" i="1" l="1"/>
</calcChain>
</file>

<file path=xl/sharedStrings.xml><?xml version="1.0" encoding="utf-8"?>
<sst xmlns="http://schemas.openxmlformats.org/spreadsheetml/2006/main" count="275" uniqueCount="65">
  <si>
    <t>ID</t>
  </si>
  <si>
    <t>EDAD</t>
  </si>
  <si>
    <t>NSE</t>
  </si>
  <si>
    <t>SEXO</t>
  </si>
  <si>
    <t>AUTOMOVI</t>
  </si>
  <si>
    <t>INSTRUCC</t>
  </si>
  <si>
    <t>ROL</t>
  </si>
  <si>
    <t>TARJETA</t>
  </si>
  <si>
    <t>INTCOM</t>
  </si>
  <si>
    <t>Edad</t>
  </si>
  <si>
    <t>Cantidad</t>
  </si>
  <si>
    <t>TOTAL</t>
  </si>
  <si>
    <t>Nivel de Ingreso</t>
  </si>
  <si>
    <t>1 - ALTO</t>
  </si>
  <si>
    <t>2 - MEDIO</t>
  </si>
  <si>
    <t>3 - BAJO</t>
  </si>
  <si>
    <t>MAX</t>
  </si>
  <si>
    <t>MIN</t>
  </si>
  <si>
    <t>2 - FEMENINO</t>
  </si>
  <si>
    <t>1 - MASCULINO</t>
  </si>
  <si>
    <t>1 - TIENE</t>
  </si>
  <si>
    <t>2 - NO TIENE</t>
  </si>
  <si>
    <t>CANTIDAD</t>
  </si>
  <si>
    <t>Indica si tiene auto o no</t>
  </si>
  <si>
    <t>1 - SIN INSTRUCCIÓN</t>
  </si>
  <si>
    <t>2 - PRIMARIA INCOMPLETA</t>
  </si>
  <si>
    <t>3 - PRIMARIA COMPLETA</t>
  </si>
  <si>
    <t>4 - SECUNDARIA INCOMPLETA</t>
  </si>
  <si>
    <t>5 - SECUNDARIA COMPLETA</t>
  </si>
  <si>
    <t>6 - UNIVERSITARIA INCOMPLETA</t>
  </si>
  <si>
    <t>7 - UNIVERSITARIA COMPLETA</t>
  </si>
  <si>
    <t>8 - TERCIARIA NO UNIV INCOMPLETA</t>
  </si>
  <si>
    <t>9 -TERCIARIA NO UNIV COMPLETA</t>
  </si>
  <si>
    <t>10 - UTU INCOMPLETA</t>
  </si>
  <si>
    <t>11 - UTU COMPLETA</t>
  </si>
  <si>
    <t>1 - SÍ</t>
  </si>
  <si>
    <t>2 - NO</t>
  </si>
  <si>
    <t>1 - JEFE DE FLIA</t>
  </si>
  <si>
    <t>2 - AMA Y JEFE</t>
  </si>
  <si>
    <t>4 - HIJO/A</t>
  </si>
  <si>
    <t>3 - AMA DE CASA</t>
  </si>
  <si>
    <t>5 - OTRO</t>
  </si>
  <si>
    <t>0 - SIN INTERES</t>
  </si>
  <si>
    <t>1 - INTERESADO</t>
  </si>
  <si>
    <t>18&lt; y &lt;30</t>
  </si>
  <si>
    <t>30&lt; y &lt;50</t>
  </si>
  <si>
    <t>50&lt; y &lt;65</t>
  </si>
  <si>
    <t>1 -TIENE</t>
  </si>
  <si>
    <t>1 - INTERES</t>
  </si>
  <si>
    <t>INTERESADO</t>
  </si>
  <si>
    <t>NO INTERESADO</t>
  </si>
  <si>
    <t>MASCULINO</t>
  </si>
  <si>
    <t>FEMENINO</t>
  </si>
  <si>
    <t>ALTO</t>
  </si>
  <si>
    <t>MEDIO</t>
  </si>
  <si>
    <t>BAJO</t>
  </si>
  <si>
    <t>TIENE</t>
  </si>
  <si>
    <t>NO TIENE</t>
  </si>
  <si>
    <t>SI</t>
  </si>
  <si>
    <t>NO</t>
  </si>
  <si>
    <t>JEFE DE FLIA</t>
  </si>
  <si>
    <t>AMA Y JEFE</t>
  </si>
  <si>
    <t>AMA DE CASA</t>
  </si>
  <si>
    <t>HIJO/A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</si>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</sst>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>
    <font>
      <sz val="11"/>
      <name val="Calibri"/>
    </font>
    <font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/>
      <diagonal/>
    </border>
    <border>
      <left/>
      <right style="medium">
        <color rgb="FF000080"/>
      </right>
      <top style="medium">
        <color rgb="FF000080"/>
      </top>
      <bottom/>
      <diagonal/>
    </border>
    <border>
      <left style="medium">
        <color rgb="FF000080"/>
      </left>
      <right style="medium">
        <color rgb="FF000080"/>
      </right>
      <top/>
      <bottom/>
      <diagonal/>
    </border>
    <border>
      <left/>
      <right style="medium">
        <color rgb="FF000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49" fontId="4" fillId="3" borderId="4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1" applyNumberFormat="1" applyFont="1" applyFill="1" applyAlignment="1">
      <alignment horizontal="center" vertical="center"/>
    </xf>
    <xf numFmtId="0" fontId="6" fillId="0" borderId="0" xfId="0" applyFont="1" applyAlignment="1"/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6" fillId="0" borderId="5" xfId="0" applyFont="1" applyBorder="1" applyAlignment="1"/>
    <xf numFmtId="0" fontId="0" fillId="0" borderId="5" xfId="0" applyFont="1" applyBorder="1" applyAlignment="1"/>
    <xf numFmtId="0" fontId="6" fillId="8" borderId="5" xfId="0" applyFont="1" applyFill="1" applyBorder="1" applyAlignment="1"/>
    <xf numFmtId="0" fontId="6" fillId="8" borderId="5" xfId="0" applyFont="1" applyFill="1" applyBorder="1" applyAlignment="1">
      <alignment horizontal="left"/>
    </xf>
    <xf numFmtId="0" fontId="6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6" fillId="5" borderId="5" xfId="0" applyFont="1" applyFill="1" applyBorder="1" applyAlignment="1"/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6" fillId="8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/>
    <xf numFmtId="0" fontId="0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/>
    <xf numFmtId="0" fontId="0" fillId="5" borderId="5" xfId="0" applyFont="1" applyFill="1" applyBorder="1" applyAlignment="1">
      <alignment horizontal="center"/>
    </xf>
    <xf numFmtId="0" fontId="6" fillId="6" borderId="5" xfId="0" applyFont="1" applyFill="1" applyBorder="1" applyAlignment="1"/>
    <xf numFmtId="0" fontId="0" fillId="0" borderId="9" xfId="0" applyFont="1" applyBorder="1" applyAlignment="1">
      <alignment horizontal="center"/>
    </xf>
    <xf numFmtId="0" fontId="6" fillId="8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1"/>
  <sheetViews>
    <sheetView topLeftCell="L49" zoomScaleNormal="100" workbookViewId="0">
      <selection activeCell="Q50" sqref="Q50"/>
    </sheetView>
  </sheetViews>
  <sheetFormatPr baseColWidth="10" defaultColWidth="14.44140625" defaultRowHeight="15" customHeight="1"/>
  <cols>
    <col min="1" max="8" width="10" customWidth="1"/>
    <col min="9" max="9" width="11.44140625" customWidth="1"/>
    <col min="10" max="11" width="10" customWidth="1"/>
    <col min="18" max="18" width="15.5546875" customWidth="1"/>
    <col min="21" max="21" width="15.88671875" customWidth="1"/>
    <col min="22" max="22" width="15.5546875" customWidth="1"/>
    <col min="26" max="26" width="18.88671875" customWidth="1"/>
    <col min="29" max="29" width="16.33203125" customWidth="1"/>
  </cols>
  <sheetData>
    <row r="1" spans="1:36" ht="26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36" ht="14.4">
      <c r="A2" s="4">
        <v>1</v>
      </c>
      <c r="B2" s="5">
        <v>38</v>
      </c>
      <c r="C2" s="6">
        <v>1</v>
      </c>
      <c r="D2" s="5">
        <v>1</v>
      </c>
      <c r="E2" s="6">
        <v>1</v>
      </c>
      <c r="F2" s="5">
        <v>6</v>
      </c>
      <c r="G2" s="6">
        <v>1</v>
      </c>
      <c r="H2" s="5">
        <v>2</v>
      </c>
      <c r="I2" s="7">
        <v>0</v>
      </c>
      <c r="L2" s="24" t="s">
        <v>16</v>
      </c>
      <c r="M2" s="24" t="s">
        <v>17</v>
      </c>
      <c r="V2" s="66" t="s">
        <v>23</v>
      </c>
      <c r="W2" s="66"/>
    </row>
    <row r="3" spans="1:36" ht="14.4">
      <c r="A3" s="4">
        <v>2</v>
      </c>
      <c r="B3" s="5">
        <v>39</v>
      </c>
      <c r="C3" s="6">
        <v>1</v>
      </c>
      <c r="D3" s="5">
        <v>1</v>
      </c>
      <c r="E3" s="6">
        <v>1</v>
      </c>
      <c r="F3" s="5">
        <v>7</v>
      </c>
      <c r="G3" s="6">
        <v>1</v>
      </c>
      <c r="H3" s="5">
        <v>2</v>
      </c>
      <c r="I3" s="7">
        <v>0</v>
      </c>
      <c r="L3" s="19">
        <f>MAX(B2:B222)</f>
        <v>65</v>
      </c>
      <c r="M3" s="19">
        <f>MIN(B2:B221)</f>
        <v>18</v>
      </c>
      <c r="P3" s="64" t="s">
        <v>12</v>
      </c>
      <c r="Q3" s="65"/>
    </row>
    <row r="4" spans="1:36" ht="14.4">
      <c r="A4" s="4">
        <v>3</v>
      </c>
      <c r="B4" s="5">
        <v>28</v>
      </c>
      <c r="C4" s="6">
        <v>1</v>
      </c>
      <c r="D4" s="5">
        <v>1</v>
      </c>
      <c r="E4" s="6">
        <v>2</v>
      </c>
      <c r="F4" s="5">
        <v>7</v>
      </c>
      <c r="G4" s="6">
        <v>4</v>
      </c>
      <c r="H4" s="5">
        <v>1</v>
      </c>
      <c r="I4" s="7">
        <v>0</v>
      </c>
      <c r="L4" s="29" t="s">
        <v>9</v>
      </c>
      <c r="M4" s="29" t="s">
        <v>10</v>
      </c>
      <c r="N4" s="14" t="s">
        <v>11</v>
      </c>
      <c r="P4" s="28" t="s">
        <v>2</v>
      </c>
      <c r="Q4" s="28" t="s">
        <v>22</v>
      </c>
      <c r="S4" s="28" t="s">
        <v>3</v>
      </c>
      <c r="T4" s="28" t="s">
        <v>22</v>
      </c>
      <c r="V4" s="28" t="s">
        <v>4</v>
      </c>
      <c r="W4" s="28" t="s">
        <v>22</v>
      </c>
      <c r="Y4" s="63" t="s">
        <v>5</v>
      </c>
      <c r="Z4" s="63"/>
      <c r="AA4" s="28" t="s">
        <v>22</v>
      </c>
      <c r="AC4" s="28" t="s">
        <v>6</v>
      </c>
      <c r="AD4" s="28" t="s">
        <v>22</v>
      </c>
      <c r="AF4" s="28" t="s">
        <v>7</v>
      </c>
      <c r="AG4" s="28" t="s">
        <v>22</v>
      </c>
      <c r="AI4" s="28" t="s">
        <v>8</v>
      </c>
      <c r="AJ4" s="28" t="s">
        <v>22</v>
      </c>
    </row>
    <row r="5" spans="1:36" ht="14.4">
      <c r="A5" s="4">
        <v>4</v>
      </c>
      <c r="B5" s="5">
        <v>30</v>
      </c>
      <c r="C5" s="6">
        <v>1</v>
      </c>
      <c r="D5" s="5">
        <v>1</v>
      </c>
      <c r="E5" s="6">
        <v>1</v>
      </c>
      <c r="F5" s="5">
        <v>9</v>
      </c>
      <c r="G5" s="6">
        <v>1</v>
      </c>
      <c r="H5" s="5">
        <v>1</v>
      </c>
      <c r="I5" s="7">
        <v>0</v>
      </c>
      <c r="L5" s="17">
        <v>18</v>
      </c>
      <c r="M5" s="17">
        <f>COUNTIF(B2:B221,18)</f>
        <v>3</v>
      </c>
      <c r="N5" s="12">
        <f>SUM(M18,M29,M40,M51,M57)</f>
        <v>220</v>
      </c>
      <c r="P5" s="15" t="s">
        <v>13</v>
      </c>
      <c r="Q5" s="16">
        <f>COUNTIF(C2:C221,1)</f>
        <v>74</v>
      </c>
      <c r="S5" s="23" t="s">
        <v>19</v>
      </c>
      <c r="T5" s="19">
        <f>COUNTIF(D2:D221,1)</f>
        <v>182</v>
      </c>
      <c r="V5" s="22" t="s">
        <v>20</v>
      </c>
      <c r="W5" s="16">
        <f>COUNTIF(E2:E221,1)</f>
        <v>146</v>
      </c>
      <c r="Y5" s="52" t="s">
        <v>24</v>
      </c>
      <c r="Z5" s="60"/>
      <c r="AA5" s="16">
        <f>COUNTIF(F2:F221,1)</f>
        <v>1</v>
      </c>
      <c r="AC5" s="22" t="s">
        <v>37</v>
      </c>
      <c r="AD5" s="16">
        <f>COUNTIF(G2:G221,1)</f>
        <v>140</v>
      </c>
      <c r="AF5" s="22" t="s">
        <v>35</v>
      </c>
      <c r="AG5" s="16">
        <f>COUNTIF(H2:H221,1)</f>
        <v>114</v>
      </c>
      <c r="AI5" s="22" t="s">
        <v>42</v>
      </c>
      <c r="AJ5" s="16">
        <f>COUNTIF(I2:I221,0)</f>
        <v>197</v>
      </c>
    </row>
    <row r="6" spans="1:36" ht="14.4">
      <c r="A6" s="4">
        <v>5</v>
      </c>
      <c r="B6" s="5">
        <v>34</v>
      </c>
      <c r="C6" s="6">
        <v>1</v>
      </c>
      <c r="D6" s="5">
        <v>1</v>
      </c>
      <c r="E6" s="6">
        <v>2</v>
      </c>
      <c r="F6" s="5">
        <v>7</v>
      </c>
      <c r="G6" s="6">
        <v>1</v>
      </c>
      <c r="H6" s="5">
        <v>2</v>
      </c>
      <c r="I6" s="7">
        <v>0</v>
      </c>
      <c r="L6" s="17">
        <v>19</v>
      </c>
      <c r="M6" s="17">
        <f>COUNTIF(B2:B222,19)</f>
        <v>2</v>
      </c>
      <c r="N6" s="12"/>
      <c r="P6" s="15" t="s">
        <v>14</v>
      </c>
      <c r="Q6" s="16">
        <f>COUNTIF(C2:C221,2)</f>
        <v>67</v>
      </c>
      <c r="S6" s="23" t="s">
        <v>18</v>
      </c>
      <c r="T6" s="19">
        <f>COUNTIF(D2:D221,2)</f>
        <v>38</v>
      </c>
      <c r="V6" s="22" t="s">
        <v>21</v>
      </c>
      <c r="W6" s="16">
        <f>COUNTIF(E2:E221,2)</f>
        <v>74</v>
      </c>
      <c r="Y6" s="52" t="s">
        <v>25</v>
      </c>
      <c r="Z6" s="60"/>
      <c r="AA6" s="16">
        <f>COUNTIF(F2:F221,2)</f>
        <v>1</v>
      </c>
      <c r="AC6" s="22" t="s">
        <v>38</v>
      </c>
      <c r="AD6" s="16">
        <f>COUNTIF(G2:G221,2)</f>
        <v>8</v>
      </c>
      <c r="AF6" s="22" t="s">
        <v>36</v>
      </c>
      <c r="AG6" s="16">
        <f>COUNTIF(H2:H221,2)</f>
        <v>106</v>
      </c>
      <c r="AI6" s="22" t="s">
        <v>43</v>
      </c>
      <c r="AJ6" s="16">
        <f>COUNTIF(I2:I221,1)</f>
        <v>23</v>
      </c>
    </row>
    <row r="7" spans="1:36" ht="14.4">
      <c r="A7" s="4">
        <v>7</v>
      </c>
      <c r="B7" s="5">
        <v>22</v>
      </c>
      <c r="C7" s="6">
        <v>1</v>
      </c>
      <c r="D7" s="5">
        <v>1</v>
      </c>
      <c r="E7" s="6">
        <v>1</v>
      </c>
      <c r="F7" s="5">
        <v>6</v>
      </c>
      <c r="G7" s="6">
        <v>4</v>
      </c>
      <c r="H7" s="5">
        <v>1</v>
      </c>
      <c r="I7" s="7">
        <v>0</v>
      </c>
      <c r="L7" s="17">
        <v>20</v>
      </c>
      <c r="M7" s="17">
        <f>COUNTIF(B2:B222,20)</f>
        <v>6</v>
      </c>
      <c r="P7" s="15" t="s">
        <v>15</v>
      </c>
      <c r="Q7" s="16">
        <f>COUNTIF(C2:C222,3)</f>
        <v>79</v>
      </c>
      <c r="S7" s="18" t="s">
        <v>11</v>
      </c>
      <c r="T7" s="19">
        <f>SUM(T5:T6)</f>
        <v>220</v>
      </c>
      <c r="V7" s="18" t="s">
        <v>11</v>
      </c>
      <c r="W7" s="16">
        <f>SUM(W5:W6)</f>
        <v>220</v>
      </c>
      <c r="Y7" s="52" t="s">
        <v>26</v>
      </c>
      <c r="Z7" s="60"/>
      <c r="AA7" s="16">
        <f>COUNTIF(F2:F221,3)</f>
        <v>14</v>
      </c>
      <c r="AC7" s="22" t="s">
        <v>40</v>
      </c>
      <c r="AD7" s="16">
        <f>COUNTIF(G2:G221,3)</f>
        <v>18</v>
      </c>
      <c r="AF7" s="24" t="s">
        <v>11</v>
      </c>
      <c r="AG7" s="16">
        <f>SUM(AG5:AG6)</f>
        <v>220</v>
      </c>
      <c r="AI7" s="24" t="s">
        <v>11</v>
      </c>
      <c r="AJ7" s="16">
        <f>SUM(AJ5:AJ6)</f>
        <v>220</v>
      </c>
    </row>
    <row r="8" spans="1:36" ht="14.4">
      <c r="A8" s="4">
        <v>8</v>
      </c>
      <c r="B8" s="5">
        <v>18</v>
      </c>
      <c r="C8" s="6">
        <v>1</v>
      </c>
      <c r="D8" s="5">
        <v>1</v>
      </c>
      <c r="E8" s="6">
        <v>1</v>
      </c>
      <c r="F8" s="5">
        <v>4</v>
      </c>
      <c r="G8" s="6">
        <v>4</v>
      </c>
      <c r="H8" s="5">
        <v>1</v>
      </c>
      <c r="I8" s="7">
        <v>0</v>
      </c>
      <c r="L8" s="17">
        <v>21</v>
      </c>
      <c r="M8" s="17">
        <f>COUNTIF(B2:B222,21)</f>
        <v>5</v>
      </c>
      <c r="P8" s="18" t="s">
        <v>11</v>
      </c>
      <c r="Q8" s="19">
        <f>SUM(Q5:Q7)</f>
        <v>220</v>
      </c>
      <c r="Y8" s="52" t="s">
        <v>27</v>
      </c>
      <c r="Z8" s="60"/>
      <c r="AA8" s="16">
        <f>COUNTIF(F2:F221,4)</f>
        <v>42</v>
      </c>
      <c r="AC8" s="22" t="s">
        <v>39</v>
      </c>
      <c r="AD8" s="16">
        <f>COUNTIF(G2:G221,4)</f>
        <v>49</v>
      </c>
    </row>
    <row r="9" spans="1:36" ht="14.4">
      <c r="A9" s="4">
        <v>9</v>
      </c>
      <c r="B9" s="5">
        <v>24</v>
      </c>
      <c r="C9" s="6">
        <v>1</v>
      </c>
      <c r="D9" s="5">
        <v>1</v>
      </c>
      <c r="E9" s="6">
        <v>1</v>
      </c>
      <c r="F9" s="5">
        <v>6</v>
      </c>
      <c r="G9" s="6">
        <v>4</v>
      </c>
      <c r="H9" s="5">
        <v>1</v>
      </c>
      <c r="I9" s="7">
        <v>0</v>
      </c>
      <c r="L9" s="17">
        <v>22</v>
      </c>
      <c r="M9" s="17">
        <f>COUNTIF(B2:B222,22)</f>
        <v>4</v>
      </c>
      <c r="Y9" s="52" t="s">
        <v>28</v>
      </c>
      <c r="Z9" s="60"/>
      <c r="AA9" s="16">
        <f>COUNTIF(F2:F221,5)</f>
        <v>49</v>
      </c>
      <c r="AC9" s="22" t="s">
        <v>41</v>
      </c>
      <c r="AD9" s="16">
        <f>COUNTIF(G2:G221,5)</f>
        <v>5</v>
      </c>
    </row>
    <row r="10" spans="1:36" ht="14.4">
      <c r="A10" s="4">
        <v>10</v>
      </c>
      <c r="B10" s="5">
        <v>26</v>
      </c>
      <c r="C10" s="6">
        <v>1</v>
      </c>
      <c r="D10" s="5">
        <v>1</v>
      </c>
      <c r="E10" s="6">
        <v>1</v>
      </c>
      <c r="F10" s="5">
        <v>6</v>
      </c>
      <c r="G10" s="6">
        <v>4</v>
      </c>
      <c r="H10" s="5">
        <v>2</v>
      </c>
      <c r="I10" s="7">
        <v>0</v>
      </c>
      <c r="L10" s="17">
        <v>23</v>
      </c>
      <c r="M10" s="17">
        <f>COUNTIF(B2:B222,23)</f>
        <v>4</v>
      </c>
      <c r="Y10" s="52" t="s">
        <v>29</v>
      </c>
      <c r="Z10" s="60"/>
      <c r="AA10" s="16">
        <f>COUNTIF(F2:F222,6)</f>
        <v>45</v>
      </c>
      <c r="AC10" s="24" t="s">
        <v>11</v>
      </c>
      <c r="AD10" s="16">
        <f>SUM(AD5:AD9)</f>
        <v>220</v>
      </c>
    </row>
    <row r="11" spans="1:36" ht="14.4">
      <c r="A11" s="4">
        <v>11</v>
      </c>
      <c r="B11" s="5">
        <v>28</v>
      </c>
      <c r="C11" s="6">
        <v>1</v>
      </c>
      <c r="D11" s="5">
        <v>1</v>
      </c>
      <c r="E11" s="6">
        <v>2</v>
      </c>
      <c r="F11" s="5">
        <v>7</v>
      </c>
      <c r="G11" s="6">
        <v>4</v>
      </c>
      <c r="H11" s="5">
        <v>2</v>
      </c>
      <c r="I11" s="7">
        <v>0</v>
      </c>
      <c r="L11" s="17">
        <v>24</v>
      </c>
      <c r="M11" s="17">
        <f>COUNTIF(B2:B222,24)</f>
        <v>1</v>
      </c>
      <c r="Y11" s="52" t="s">
        <v>30</v>
      </c>
      <c r="Z11" s="60"/>
      <c r="AA11" s="16">
        <f>COUNTIF(F2:F221,7)</f>
        <v>42</v>
      </c>
    </row>
    <row r="12" spans="1:36" ht="14.4">
      <c r="A12" s="4">
        <v>12</v>
      </c>
      <c r="B12" s="5">
        <v>25</v>
      </c>
      <c r="C12" s="6">
        <v>1</v>
      </c>
      <c r="D12" s="5">
        <v>1</v>
      </c>
      <c r="E12" s="6">
        <v>1</v>
      </c>
      <c r="F12" s="5">
        <v>7</v>
      </c>
      <c r="G12" s="6">
        <v>1</v>
      </c>
      <c r="H12" s="5">
        <v>1</v>
      </c>
      <c r="I12" s="7">
        <v>0</v>
      </c>
      <c r="L12" s="17">
        <v>25</v>
      </c>
      <c r="M12" s="17">
        <f>COUNTIF(B2:B222,25)</f>
        <v>7</v>
      </c>
      <c r="Y12" s="52" t="s">
        <v>31</v>
      </c>
      <c r="Z12" s="60"/>
      <c r="AA12" s="16">
        <f>COUNTIF(F2:F221,8)</f>
        <v>5</v>
      </c>
    </row>
    <row r="13" spans="1:36" ht="14.4">
      <c r="A13" s="4">
        <v>13</v>
      </c>
      <c r="B13" s="5">
        <v>40</v>
      </c>
      <c r="C13" s="6">
        <v>1</v>
      </c>
      <c r="D13" s="5">
        <v>1</v>
      </c>
      <c r="E13" s="6">
        <v>1</v>
      </c>
      <c r="F13" s="5">
        <v>5</v>
      </c>
      <c r="G13" s="6">
        <v>1</v>
      </c>
      <c r="H13" s="5">
        <v>1</v>
      </c>
      <c r="I13" s="7">
        <v>0</v>
      </c>
      <c r="L13" s="17">
        <v>26</v>
      </c>
      <c r="M13" s="17">
        <f>COUNTIF(B2:B222,26)</f>
        <v>5</v>
      </c>
      <c r="P13" s="11"/>
      <c r="Q13" s="11"/>
      <c r="R13" s="11"/>
      <c r="Y13" s="52" t="s">
        <v>32</v>
      </c>
      <c r="Z13" s="60"/>
      <c r="AA13" s="16">
        <f>COUNTIF(F2:F221,9)</f>
        <v>14</v>
      </c>
    </row>
    <row r="14" spans="1:36" ht="14.4">
      <c r="A14" s="4">
        <v>14</v>
      </c>
      <c r="B14" s="5">
        <v>23</v>
      </c>
      <c r="C14" s="6">
        <v>1</v>
      </c>
      <c r="D14" s="5">
        <v>1</v>
      </c>
      <c r="E14" s="6">
        <v>1</v>
      </c>
      <c r="F14" s="5">
        <v>6</v>
      </c>
      <c r="G14" s="6">
        <v>4</v>
      </c>
      <c r="H14" s="5">
        <v>1</v>
      </c>
      <c r="I14" s="7">
        <v>0</v>
      </c>
      <c r="L14" s="17">
        <v>27</v>
      </c>
      <c r="M14" s="17">
        <f>COUNTIF(B2:B222,27)</f>
        <v>3</v>
      </c>
      <c r="P14" s="11"/>
      <c r="Q14" s="11"/>
      <c r="R14" s="11"/>
      <c r="S14" s="12"/>
      <c r="T14" s="27"/>
      <c r="U14" s="27"/>
      <c r="Y14" s="52" t="s">
        <v>33</v>
      </c>
      <c r="Z14" s="60"/>
      <c r="AA14" s="16">
        <f>COUNTIF(F2:F221,10)</f>
        <v>3</v>
      </c>
    </row>
    <row r="15" spans="1:36" ht="14.4">
      <c r="A15" s="4">
        <v>15</v>
      </c>
      <c r="B15" s="5">
        <v>40</v>
      </c>
      <c r="C15" s="6">
        <v>1</v>
      </c>
      <c r="D15" s="5">
        <v>1</v>
      </c>
      <c r="E15" s="6">
        <v>1</v>
      </c>
      <c r="F15" s="5">
        <v>7</v>
      </c>
      <c r="G15" s="6">
        <v>1</v>
      </c>
      <c r="H15" s="5">
        <v>1</v>
      </c>
      <c r="I15" s="7">
        <v>0</v>
      </c>
      <c r="L15" s="17">
        <v>28</v>
      </c>
      <c r="M15" s="17">
        <f>COUNTIF(B2:B222,28)</f>
        <v>7</v>
      </c>
      <c r="P15" s="43" t="s">
        <v>2</v>
      </c>
      <c r="Q15" s="43" t="s">
        <v>49</v>
      </c>
      <c r="R15" s="43" t="s">
        <v>50</v>
      </c>
      <c r="S15" s="43" t="s">
        <v>3</v>
      </c>
      <c r="T15" s="44" t="s">
        <v>49</v>
      </c>
      <c r="U15" s="43" t="s">
        <v>50</v>
      </c>
      <c r="V15" s="39"/>
      <c r="Y15" s="52" t="s">
        <v>34</v>
      </c>
      <c r="Z15" s="60"/>
      <c r="AA15" s="16">
        <f>COUNTIF(F2:F221,11)</f>
        <v>4</v>
      </c>
    </row>
    <row r="16" spans="1:36" ht="14.4">
      <c r="A16" s="4">
        <v>16</v>
      </c>
      <c r="B16" s="5">
        <v>40</v>
      </c>
      <c r="C16" s="6">
        <v>1</v>
      </c>
      <c r="D16" s="5">
        <v>1</v>
      </c>
      <c r="E16" s="6">
        <v>1</v>
      </c>
      <c r="F16" s="5">
        <v>7</v>
      </c>
      <c r="G16" s="6">
        <v>1</v>
      </c>
      <c r="H16" s="5">
        <v>1</v>
      </c>
      <c r="I16" s="7">
        <v>0</v>
      </c>
      <c r="L16" s="17">
        <v>29</v>
      </c>
      <c r="M16" s="17">
        <f>COUNTIF(B2:B222,29)</f>
        <v>1</v>
      </c>
      <c r="P16" s="24" t="s">
        <v>53</v>
      </c>
      <c r="Q16" s="45">
        <f>COUNTIF(C2:C198,1)</f>
        <v>69</v>
      </c>
      <c r="R16" s="45">
        <f>COUNTIF(C199:C221,1)</f>
        <v>5</v>
      </c>
      <c r="S16" s="24" t="s">
        <v>51</v>
      </c>
      <c r="T16" s="47">
        <f>COUNTIF(D2:D198,1)</f>
        <v>161</v>
      </c>
      <c r="U16" s="45">
        <f>COUNTIF(D199:D221,1)</f>
        <v>21</v>
      </c>
      <c r="Y16" s="61" t="s">
        <v>11</v>
      </c>
      <c r="Z16" s="62"/>
      <c r="AA16" s="16">
        <f>SUM(AA5:AA15)</f>
        <v>220</v>
      </c>
    </row>
    <row r="17" spans="1:22" ht="14.4">
      <c r="A17" s="4">
        <v>17</v>
      </c>
      <c r="B17" s="5">
        <v>19</v>
      </c>
      <c r="C17" s="6">
        <v>1</v>
      </c>
      <c r="D17" s="5">
        <v>1</v>
      </c>
      <c r="E17" s="6">
        <v>2</v>
      </c>
      <c r="F17" s="5">
        <v>5</v>
      </c>
      <c r="G17" s="6">
        <v>5</v>
      </c>
      <c r="H17" s="5">
        <v>2</v>
      </c>
      <c r="I17" s="7">
        <v>0</v>
      </c>
      <c r="L17" s="17">
        <v>30</v>
      </c>
      <c r="M17" s="17">
        <f>COUNTIF(B2:B222,30)</f>
        <v>9</v>
      </c>
      <c r="P17" s="24" t="s">
        <v>54</v>
      </c>
      <c r="Q17" s="45">
        <f>COUNTIF(C2:C189,2)</f>
        <v>59</v>
      </c>
      <c r="R17" s="45">
        <f>COUNTIF(C199:C221,2)</f>
        <v>8</v>
      </c>
      <c r="S17" s="24" t="s">
        <v>52</v>
      </c>
      <c r="T17" s="47">
        <f>COUNTIF(D2:D198,2)</f>
        <v>36</v>
      </c>
      <c r="U17" s="45">
        <f>COUNTIF(D199:D221,2)</f>
        <v>2</v>
      </c>
    </row>
    <row r="18" spans="1:22" ht="14.4">
      <c r="A18" s="4">
        <v>18</v>
      </c>
      <c r="B18" s="5">
        <v>32</v>
      </c>
      <c r="C18" s="6">
        <v>1</v>
      </c>
      <c r="D18" s="5">
        <v>1</v>
      </c>
      <c r="E18" s="6">
        <v>1</v>
      </c>
      <c r="F18" s="5">
        <v>8</v>
      </c>
      <c r="G18" s="6">
        <v>1</v>
      </c>
      <c r="H18" s="5">
        <v>1</v>
      </c>
      <c r="I18" s="7">
        <v>0</v>
      </c>
      <c r="L18" s="9" t="s">
        <v>11</v>
      </c>
      <c r="M18" s="10">
        <f>SUM(M5:M17)</f>
        <v>57</v>
      </c>
      <c r="P18" s="24" t="s">
        <v>55</v>
      </c>
      <c r="Q18" s="46">
        <f>COUNTIF(C2:C198,3)</f>
        <v>69</v>
      </c>
      <c r="R18" s="45">
        <f>COUNTIF(C199:C221,3)</f>
        <v>10</v>
      </c>
      <c r="S18" s="24" t="s">
        <v>11</v>
      </c>
      <c r="T18" s="47">
        <f>SUM(T16:T17)</f>
        <v>197</v>
      </c>
      <c r="U18" s="45">
        <f>SUM(U16:U17)</f>
        <v>23</v>
      </c>
    </row>
    <row r="19" spans="1:22" ht="14.4">
      <c r="A19" s="4">
        <v>19</v>
      </c>
      <c r="B19" s="5">
        <v>35</v>
      </c>
      <c r="C19" s="6">
        <v>1</v>
      </c>
      <c r="D19" s="5">
        <v>1</v>
      </c>
      <c r="E19" s="6">
        <v>1</v>
      </c>
      <c r="F19" s="5">
        <v>7</v>
      </c>
      <c r="G19" s="6">
        <v>1</v>
      </c>
      <c r="H19" s="5">
        <v>2</v>
      </c>
      <c r="I19" s="7">
        <v>0</v>
      </c>
      <c r="L19" s="17">
        <v>31</v>
      </c>
      <c r="M19" s="17">
        <f>COUNTIF(B2:B222,31)</f>
        <v>4</v>
      </c>
      <c r="P19" s="24" t="s">
        <v>11</v>
      </c>
      <c r="Q19" s="46">
        <f>SUM(Q16:Q18)</f>
        <v>197</v>
      </c>
      <c r="R19" s="46">
        <f>SUM(R16:R18)</f>
        <v>23</v>
      </c>
      <c r="S19" s="56"/>
      <c r="T19" s="56"/>
      <c r="U19" s="56"/>
    </row>
    <row r="20" spans="1:22" ht="14.4">
      <c r="A20" s="4">
        <v>20</v>
      </c>
      <c r="B20" s="5">
        <v>36</v>
      </c>
      <c r="C20" s="6">
        <v>1</v>
      </c>
      <c r="D20" s="5">
        <v>1</v>
      </c>
      <c r="E20" s="6">
        <v>1</v>
      </c>
      <c r="F20" s="5">
        <v>6</v>
      </c>
      <c r="G20" s="6">
        <v>1</v>
      </c>
      <c r="H20" s="5">
        <v>1</v>
      </c>
      <c r="I20" s="7">
        <v>0</v>
      </c>
      <c r="L20" s="17">
        <v>32</v>
      </c>
      <c r="M20" s="17">
        <f>COUNTIF(B2:B222,32)</f>
        <v>7</v>
      </c>
      <c r="P20" s="58"/>
      <c r="Q20" s="58"/>
      <c r="R20" s="58"/>
      <c r="S20" s="57"/>
      <c r="T20" s="57"/>
      <c r="U20" s="57"/>
    </row>
    <row r="21" spans="1:22" ht="15.75" customHeight="1">
      <c r="A21" s="4">
        <v>21</v>
      </c>
      <c r="B21" s="5">
        <v>19</v>
      </c>
      <c r="C21" s="6">
        <v>1</v>
      </c>
      <c r="D21" s="5">
        <v>1</v>
      </c>
      <c r="E21" s="6">
        <v>1</v>
      </c>
      <c r="F21" s="5">
        <v>6</v>
      </c>
      <c r="G21" s="6">
        <v>4</v>
      </c>
      <c r="H21" s="5">
        <v>1</v>
      </c>
      <c r="I21" s="7">
        <v>0</v>
      </c>
      <c r="L21" s="17">
        <v>33</v>
      </c>
      <c r="M21" s="17">
        <f>COUNTIF(B2:B222,33)</f>
        <v>7</v>
      </c>
      <c r="P21" s="43" t="s">
        <v>4</v>
      </c>
      <c r="Q21" s="50" t="s">
        <v>49</v>
      </c>
      <c r="R21" s="50" t="s">
        <v>50</v>
      </c>
      <c r="S21" s="43" t="s">
        <v>7</v>
      </c>
      <c r="T21" s="44" t="s">
        <v>49</v>
      </c>
      <c r="U21" s="43" t="s">
        <v>50</v>
      </c>
    </row>
    <row r="22" spans="1:22" ht="15.75" customHeight="1">
      <c r="A22" s="4">
        <v>22</v>
      </c>
      <c r="B22" s="5">
        <v>30</v>
      </c>
      <c r="C22" s="6">
        <v>1</v>
      </c>
      <c r="D22" s="5">
        <v>1</v>
      </c>
      <c r="E22" s="6">
        <v>1</v>
      </c>
      <c r="F22" s="5">
        <v>7</v>
      </c>
      <c r="G22" s="6">
        <v>1</v>
      </c>
      <c r="H22" s="5">
        <v>1</v>
      </c>
      <c r="I22" s="7">
        <v>0</v>
      </c>
      <c r="L22" s="17">
        <v>34</v>
      </c>
      <c r="M22" s="17">
        <f>COUNTIF(B2:B222,34)</f>
        <v>9</v>
      </c>
      <c r="P22" s="24" t="s">
        <v>56</v>
      </c>
      <c r="Q22" s="48">
        <f>COUNTIF(E2:E198,1)</f>
        <v>134</v>
      </c>
      <c r="R22" s="48">
        <f>COUNTIF(E199:E221,1)</f>
        <v>12</v>
      </c>
      <c r="S22" s="24" t="s">
        <v>58</v>
      </c>
      <c r="T22" s="45">
        <f>COUNTIF(H2:H198,1)</f>
        <v>102</v>
      </c>
      <c r="U22" s="45">
        <f>COUNTIF(H199:H221,1)</f>
        <v>12</v>
      </c>
    </row>
    <row r="23" spans="1:22" ht="15.75" customHeight="1">
      <c r="A23" s="4">
        <v>24</v>
      </c>
      <c r="B23" s="5">
        <v>33</v>
      </c>
      <c r="C23" s="6">
        <v>1</v>
      </c>
      <c r="D23" s="5">
        <v>1</v>
      </c>
      <c r="E23" s="6">
        <v>1</v>
      </c>
      <c r="F23" s="5">
        <v>7</v>
      </c>
      <c r="G23" s="6">
        <v>1</v>
      </c>
      <c r="H23" s="5">
        <v>1</v>
      </c>
      <c r="I23" s="7">
        <v>0</v>
      </c>
      <c r="L23" s="17">
        <v>35</v>
      </c>
      <c r="M23" s="17">
        <f>COUNTIF(B2:B222,35)</f>
        <v>3</v>
      </c>
      <c r="P23" s="24" t="s">
        <v>57</v>
      </c>
      <c r="Q23" s="48">
        <f>COUNTIF(E2:E198,2)</f>
        <v>63</v>
      </c>
      <c r="R23" s="48">
        <f>COUNTIF(E199:E221,2)</f>
        <v>11</v>
      </c>
      <c r="S23" s="24" t="s">
        <v>59</v>
      </c>
      <c r="T23" s="45">
        <f>COUNTIF(H2:H198,2)</f>
        <v>95</v>
      </c>
      <c r="U23" s="45">
        <f>COUNTIF(H199:H221,2)</f>
        <v>11</v>
      </c>
    </row>
    <row r="24" spans="1:22" ht="15.75" customHeight="1">
      <c r="A24" s="4">
        <v>25</v>
      </c>
      <c r="B24" s="5">
        <v>32</v>
      </c>
      <c r="C24" s="6">
        <v>1</v>
      </c>
      <c r="D24" s="5">
        <v>1</v>
      </c>
      <c r="E24" s="6">
        <v>2</v>
      </c>
      <c r="F24" s="5">
        <v>7</v>
      </c>
      <c r="G24" s="6">
        <v>1</v>
      </c>
      <c r="H24" s="5">
        <v>1</v>
      </c>
      <c r="I24" s="7">
        <v>0</v>
      </c>
      <c r="L24" s="17">
        <v>36</v>
      </c>
      <c r="M24" s="17">
        <f>COUNTIF(B2:B222,36)</f>
        <v>5</v>
      </c>
      <c r="P24" s="24" t="s">
        <v>11</v>
      </c>
      <c r="Q24" s="30">
        <f>SUM(Q22:Q23)</f>
        <v>197</v>
      </c>
      <c r="R24" s="30">
        <f>SUM(R22:R23)</f>
        <v>23</v>
      </c>
      <c r="S24" s="24" t="s">
        <v>11</v>
      </c>
      <c r="T24" s="45">
        <f>SUM(T22:T23)</f>
        <v>197</v>
      </c>
      <c r="U24" s="45">
        <f>SUM(U22:U23)</f>
        <v>23</v>
      </c>
    </row>
    <row r="25" spans="1:22" ht="15.75" customHeight="1">
      <c r="A25" s="4">
        <v>28</v>
      </c>
      <c r="B25" s="5">
        <v>55</v>
      </c>
      <c r="C25" s="6">
        <v>1</v>
      </c>
      <c r="D25" s="5">
        <v>1</v>
      </c>
      <c r="E25" s="6">
        <v>1</v>
      </c>
      <c r="F25" s="5">
        <v>7</v>
      </c>
      <c r="G25" s="6">
        <v>1</v>
      </c>
      <c r="H25" s="5">
        <v>1</v>
      </c>
      <c r="I25" s="7">
        <v>0</v>
      </c>
      <c r="L25" s="17">
        <v>37</v>
      </c>
      <c r="M25" s="17">
        <f>COUNTIF(B2:B222,37)</f>
        <v>8</v>
      </c>
    </row>
    <row r="26" spans="1:22" ht="15.75" customHeight="1">
      <c r="A26" s="4">
        <v>29</v>
      </c>
      <c r="B26" s="5">
        <v>44</v>
      </c>
      <c r="C26" s="6">
        <v>1</v>
      </c>
      <c r="D26" s="5">
        <v>1</v>
      </c>
      <c r="E26" s="6">
        <v>1</v>
      </c>
      <c r="F26" s="5">
        <v>7</v>
      </c>
      <c r="G26" s="6">
        <v>1</v>
      </c>
      <c r="H26" s="5">
        <v>1</v>
      </c>
      <c r="I26" s="7">
        <v>0</v>
      </c>
      <c r="L26" s="17">
        <v>38</v>
      </c>
      <c r="M26" s="17">
        <f>COUNTIF(B2:B222,38)</f>
        <v>3</v>
      </c>
      <c r="Q26" s="11"/>
      <c r="R26" s="11"/>
    </row>
    <row r="27" spans="1:22" ht="15.75" customHeight="1">
      <c r="A27" s="4">
        <v>30</v>
      </c>
      <c r="B27" s="5">
        <v>57</v>
      </c>
      <c r="C27" s="6">
        <v>1</v>
      </c>
      <c r="D27" s="5">
        <v>1</v>
      </c>
      <c r="E27" s="6">
        <v>2</v>
      </c>
      <c r="F27" s="5">
        <v>7</v>
      </c>
      <c r="G27" s="6">
        <v>1</v>
      </c>
      <c r="H27" s="5">
        <v>1</v>
      </c>
      <c r="I27" s="7">
        <v>0</v>
      </c>
      <c r="L27" s="17">
        <v>39</v>
      </c>
      <c r="M27" s="17">
        <f>COUNTIF(B2:B222,39)</f>
        <v>3</v>
      </c>
      <c r="P27" s="43" t="s">
        <v>6</v>
      </c>
      <c r="Q27" s="43" t="s">
        <v>49</v>
      </c>
      <c r="R27" s="43" t="s">
        <v>50</v>
      </c>
      <c r="S27" s="59" t="s">
        <v>5</v>
      </c>
      <c r="T27" s="59"/>
      <c r="U27" s="43" t="s">
        <v>49</v>
      </c>
      <c r="V27" s="43" t="s">
        <v>50</v>
      </c>
    </row>
    <row r="28" spans="1:22" ht="15.75" customHeight="1">
      <c r="A28" s="4">
        <v>31</v>
      </c>
      <c r="B28" s="5">
        <v>46</v>
      </c>
      <c r="C28" s="6">
        <v>1</v>
      </c>
      <c r="D28" s="5">
        <v>1</v>
      </c>
      <c r="E28" s="6">
        <v>2</v>
      </c>
      <c r="F28" s="5">
        <v>7</v>
      </c>
      <c r="G28" s="6">
        <v>1</v>
      </c>
      <c r="H28" s="5">
        <v>2</v>
      </c>
      <c r="I28" s="7">
        <v>0</v>
      </c>
      <c r="L28" s="17">
        <v>40</v>
      </c>
      <c r="M28" s="17">
        <f>COUNTIF(B2:B222,40)</f>
        <v>8</v>
      </c>
      <c r="P28" s="24" t="s">
        <v>60</v>
      </c>
      <c r="Q28" s="45">
        <f>COUNTIF(G2:G198,1)</f>
        <v>127</v>
      </c>
      <c r="R28" s="45">
        <f>COUNTIF(G199:G221,1)</f>
        <v>13</v>
      </c>
      <c r="S28" s="52" t="s">
        <v>24</v>
      </c>
      <c r="T28" s="52"/>
      <c r="U28" s="45">
        <f>COUNTIF(F2:F198,1)</f>
        <v>1</v>
      </c>
      <c r="V28" s="49">
        <f>COUNTIF(F199:F221,1)</f>
        <v>0</v>
      </c>
    </row>
    <row r="29" spans="1:22" ht="15.75" customHeight="1">
      <c r="A29" s="4">
        <v>32</v>
      </c>
      <c r="B29" s="5">
        <v>58</v>
      </c>
      <c r="C29" s="6">
        <v>1</v>
      </c>
      <c r="D29" s="5">
        <v>1</v>
      </c>
      <c r="E29" s="6">
        <v>1</v>
      </c>
      <c r="F29" s="5">
        <v>7</v>
      </c>
      <c r="G29" s="6">
        <v>1</v>
      </c>
      <c r="H29" s="5">
        <v>2</v>
      </c>
      <c r="I29" s="7">
        <v>0</v>
      </c>
      <c r="L29" s="9" t="s">
        <v>11</v>
      </c>
      <c r="M29" s="13">
        <f>SUM(M19:M28)</f>
        <v>57</v>
      </c>
      <c r="P29" s="24" t="s">
        <v>61</v>
      </c>
      <c r="Q29" s="45">
        <f>COUNTIF(G2:G198,2)</f>
        <v>7</v>
      </c>
      <c r="R29" s="45">
        <f>COUNTIF(G199:G221,2)</f>
        <v>1</v>
      </c>
      <c r="S29" s="52" t="s">
        <v>25</v>
      </c>
      <c r="T29" s="52"/>
      <c r="U29" s="45">
        <f>COUNTIF(F2:F198,2)</f>
        <v>1</v>
      </c>
      <c r="V29" s="49">
        <f>COUNTIF(F199:F221,2)</f>
        <v>0</v>
      </c>
    </row>
    <row r="30" spans="1:22" ht="15.75" customHeight="1">
      <c r="A30" s="4">
        <v>33</v>
      </c>
      <c r="B30" s="5">
        <v>60</v>
      </c>
      <c r="C30" s="6">
        <v>1</v>
      </c>
      <c r="D30" s="5">
        <v>1</v>
      </c>
      <c r="E30" s="6">
        <v>1</v>
      </c>
      <c r="F30" s="5">
        <v>7</v>
      </c>
      <c r="G30" s="6">
        <v>1</v>
      </c>
      <c r="H30" s="5">
        <v>1</v>
      </c>
      <c r="I30" s="7">
        <v>0</v>
      </c>
      <c r="L30" s="17">
        <v>41</v>
      </c>
      <c r="M30" s="17">
        <f>COUNTIF(B2:B222,41)</f>
        <v>3</v>
      </c>
      <c r="P30" s="24" t="s">
        <v>62</v>
      </c>
      <c r="Q30" s="45">
        <f>COUNTIF(G2:G198,3)</f>
        <v>18</v>
      </c>
      <c r="R30" s="45">
        <f>COUNTIF(G199:G221,3)</f>
        <v>0</v>
      </c>
      <c r="S30" s="52" t="s">
        <v>26</v>
      </c>
      <c r="T30" s="52"/>
      <c r="U30" s="45">
        <f>COUNTIF(F2:F198,3)</f>
        <v>12</v>
      </c>
      <c r="V30" s="49">
        <f>COUNTIF(F199:F221,3)</f>
        <v>2</v>
      </c>
    </row>
    <row r="31" spans="1:22" ht="15.75" customHeight="1">
      <c r="A31" s="4">
        <v>34</v>
      </c>
      <c r="B31" s="5">
        <v>50</v>
      </c>
      <c r="C31" s="6">
        <v>1</v>
      </c>
      <c r="D31" s="5">
        <v>1</v>
      </c>
      <c r="E31" s="6">
        <v>1</v>
      </c>
      <c r="F31" s="5">
        <v>9</v>
      </c>
      <c r="G31" s="6">
        <v>1</v>
      </c>
      <c r="H31" s="5">
        <v>1</v>
      </c>
      <c r="I31" s="7">
        <v>0</v>
      </c>
      <c r="L31" s="17">
        <v>42</v>
      </c>
      <c r="M31" s="17">
        <f>COUNTIF(B2:B222,42)</f>
        <v>6</v>
      </c>
      <c r="P31" s="24" t="s">
        <v>63</v>
      </c>
      <c r="Q31" s="45">
        <f>COUNTIF(G2:G198,4)</f>
        <v>41</v>
      </c>
      <c r="R31" s="45">
        <f>COUNTIF(G199:G221,4)</f>
        <v>8</v>
      </c>
      <c r="S31" s="52" t="s">
        <v>27</v>
      </c>
      <c r="T31" s="52"/>
      <c r="U31" s="45">
        <f>COUNTIF(F2:F198,4)</f>
        <v>34</v>
      </c>
      <c r="V31" s="49">
        <f>COUNTIF(F199:F221,4)</f>
        <v>8</v>
      </c>
    </row>
    <row r="32" spans="1:22" ht="15.75" customHeight="1">
      <c r="A32" s="4">
        <v>36</v>
      </c>
      <c r="B32" s="5">
        <v>61</v>
      </c>
      <c r="C32" s="6">
        <v>1</v>
      </c>
      <c r="D32" s="5">
        <v>1</v>
      </c>
      <c r="E32" s="6">
        <v>1</v>
      </c>
      <c r="F32" s="5">
        <v>7</v>
      </c>
      <c r="G32" s="6">
        <v>1</v>
      </c>
      <c r="H32" s="5">
        <v>1</v>
      </c>
      <c r="I32" s="7">
        <v>0</v>
      </c>
      <c r="L32" s="17">
        <v>43</v>
      </c>
      <c r="M32" s="17">
        <f>COUNTIF(B2:B222,43)</f>
        <v>6</v>
      </c>
      <c r="P32" s="24" t="s">
        <v>64</v>
      </c>
      <c r="Q32" s="45">
        <f>COUNTIF(G2:G198,5)</f>
        <v>4</v>
      </c>
      <c r="R32" s="45">
        <f>COUNTIF(G199:G221,5)</f>
        <v>1</v>
      </c>
      <c r="S32" s="52" t="s">
        <v>28</v>
      </c>
      <c r="T32" s="52"/>
      <c r="U32" s="45">
        <f>COUNTIF(F2:F198,5)</f>
        <v>47</v>
      </c>
      <c r="V32" s="49">
        <f>COUNTIF(F199:F221,5)</f>
        <v>2</v>
      </c>
    </row>
    <row r="33" spans="1:22" ht="15.75" customHeight="1">
      <c r="A33" s="4">
        <v>37</v>
      </c>
      <c r="B33" s="5">
        <v>65</v>
      </c>
      <c r="C33" s="6">
        <v>1</v>
      </c>
      <c r="D33" s="5">
        <v>1</v>
      </c>
      <c r="E33" s="6">
        <v>1</v>
      </c>
      <c r="F33" s="5">
        <v>9</v>
      </c>
      <c r="G33" s="6">
        <v>1</v>
      </c>
      <c r="H33" s="5">
        <v>1</v>
      </c>
      <c r="I33" s="7">
        <v>0</v>
      </c>
      <c r="L33" s="17">
        <v>44</v>
      </c>
      <c r="M33" s="17">
        <f>COUNTIF(B2:B222,44)</f>
        <v>4</v>
      </c>
      <c r="P33" s="24" t="s">
        <v>11</v>
      </c>
      <c r="Q33" s="45">
        <f>SUM(Q28:Q32)</f>
        <v>197</v>
      </c>
      <c r="R33" s="45">
        <f>SUM(R28:R32)</f>
        <v>23</v>
      </c>
      <c r="S33" s="52" t="s">
        <v>29</v>
      </c>
      <c r="T33" s="52"/>
      <c r="U33" s="45">
        <f>COUNTIF(F2:F198,6)</f>
        <v>40</v>
      </c>
      <c r="V33" s="49">
        <f>COUNTIF(F199:F221,6)</f>
        <v>5</v>
      </c>
    </row>
    <row r="34" spans="1:22" ht="15.75" customHeight="1">
      <c r="A34" s="4">
        <v>38</v>
      </c>
      <c r="B34" s="5">
        <v>63</v>
      </c>
      <c r="C34" s="6">
        <v>1</v>
      </c>
      <c r="D34" s="5">
        <v>1</v>
      </c>
      <c r="E34" s="6">
        <v>1</v>
      </c>
      <c r="F34" s="5">
        <v>7</v>
      </c>
      <c r="G34" s="6">
        <v>1</v>
      </c>
      <c r="H34" s="5">
        <v>1</v>
      </c>
      <c r="I34" s="7">
        <v>0</v>
      </c>
      <c r="L34" s="17">
        <v>45</v>
      </c>
      <c r="M34" s="17">
        <f>COUNTIF(B2:B222,45)</f>
        <v>5</v>
      </c>
      <c r="P34" s="51"/>
      <c r="Q34" s="51"/>
      <c r="R34" s="51"/>
      <c r="S34" s="52" t="s">
        <v>30</v>
      </c>
      <c r="T34" s="52"/>
      <c r="U34" s="45">
        <f>COUNTIF(F2:F198,7)</f>
        <v>38</v>
      </c>
      <c r="V34" s="49">
        <f>COUNTIF(F199:F221,7)</f>
        <v>4</v>
      </c>
    </row>
    <row r="35" spans="1:22" ht="15.75" customHeight="1">
      <c r="A35" s="4">
        <v>39</v>
      </c>
      <c r="B35" s="5">
        <v>27</v>
      </c>
      <c r="C35" s="6">
        <v>2</v>
      </c>
      <c r="D35" s="5">
        <v>1</v>
      </c>
      <c r="E35" s="6">
        <v>1</v>
      </c>
      <c r="F35" s="5">
        <v>8</v>
      </c>
      <c r="G35" s="6">
        <v>1</v>
      </c>
      <c r="H35" s="5">
        <v>1</v>
      </c>
      <c r="I35" s="7">
        <v>0</v>
      </c>
      <c r="L35" s="17">
        <v>46</v>
      </c>
      <c r="M35" s="17">
        <f>COUNTIF(B2:B222,46)</f>
        <v>3</v>
      </c>
      <c r="P35" s="53"/>
      <c r="Q35" s="53"/>
      <c r="R35" s="53"/>
      <c r="S35" s="52" t="s">
        <v>31</v>
      </c>
      <c r="T35" s="52"/>
      <c r="U35" s="45">
        <f>COUNTIF(F2:F198,8)</f>
        <v>5</v>
      </c>
      <c r="V35" s="49">
        <f>COUNTIF(F199:F221,8)</f>
        <v>0</v>
      </c>
    </row>
    <row r="36" spans="1:22" ht="15.75" customHeight="1">
      <c r="A36" s="4">
        <v>41</v>
      </c>
      <c r="B36" s="5">
        <v>29</v>
      </c>
      <c r="C36" s="6">
        <v>2</v>
      </c>
      <c r="D36" s="5">
        <v>1</v>
      </c>
      <c r="E36" s="6">
        <v>1</v>
      </c>
      <c r="F36" s="5">
        <v>6</v>
      </c>
      <c r="G36" s="6">
        <v>4</v>
      </c>
      <c r="H36" s="5">
        <v>1</v>
      </c>
      <c r="I36" s="7">
        <v>0</v>
      </c>
      <c r="L36" s="17">
        <v>47</v>
      </c>
      <c r="M36" s="17">
        <f>COUNTIF(B2:B222,47)</f>
        <v>3</v>
      </c>
      <c r="P36" s="53"/>
      <c r="Q36" s="53"/>
      <c r="R36" s="53"/>
      <c r="S36" s="52" t="s">
        <v>32</v>
      </c>
      <c r="T36" s="52"/>
      <c r="U36" s="45">
        <f>COUNTIF(F2:F198,9)</f>
        <v>12</v>
      </c>
      <c r="V36" s="49">
        <f>COUNTIF(F199:F221,9)</f>
        <v>2</v>
      </c>
    </row>
    <row r="37" spans="1:22" ht="15.75" customHeight="1">
      <c r="A37" s="4">
        <v>42</v>
      </c>
      <c r="B37" s="5">
        <v>40</v>
      </c>
      <c r="C37" s="6">
        <v>2</v>
      </c>
      <c r="D37" s="5">
        <v>1</v>
      </c>
      <c r="E37" s="6">
        <v>2</v>
      </c>
      <c r="F37" s="5">
        <v>5</v>
      </c>
      <c r="G37" s="6">
        <v>1</v>
      </c>
      <c r="H37" s="5">
        <v>2</v>
      </c>
      <c r="I37" s="7">
        <v>0</v>
      </c>
      <c r="L37" s="17">
        <v>48</v>
      </c>
      <c r="M37" s="17">
        <f>COUNTIF(B2:B222,48)</f>
        <v>5</v>
      </c>
      <c r="P37" s="53"/>
      <c r="Q37" s="53"/>
      <c r="R37" s="53"/>
      <c r="S37" s="52" t="s">
        <v>33</v>
      </c>
      <c r="T37" s="52"/>
      <c r="U37" s="45">
        <f>COUNTIF(F2:F198,10)</f>
        <v>3</v>
      </c>
      <c r="V37" s="49">
        <f>COUNTIF(F199:F221,10)</f>
        <v>0</v>
      </c>
    </row>
    <row r="38" spans="1:22" ht="15.75" customHeight="1">
      <c r="A38" s="4">
        <v>43</v>
      </c>
      <c r="B38" s="5">
        <v>27</v>
      </c>
      <c r="C38" s="6">
        <v>2</v>
      </c>
      <c r="D38" s="5">
        <v>1</v>
      </c>
      <c r="E38" s="6">
        <v>2</v>
      </c>
      <c r="F38" s="5">
        <v>6</v>
      </c>
      <c r="G38" s="6">
        <v>4</v>
      </c>
      <c r="H38" s="5">
        <v>2</v>
      </c>
      <c r="I38" s="7">
        <v>0</v>
      </c>
      <c r="L38" s="17">
        <v>49</v>
      </c>
      <c r="M38" s="17">
        <f>COUNTIF(B2:B222,49)</f>
        <v>2</v>
      </c>
      <c r="P38" s="53"/>
      <c r="Q38" s="53"/>
      <c r="R38" s="53"/>
      <c r="S38" s="52" t="s">
        <v>34</v>
      </c>
      <c r="T38" s="52"/>
      <c r="U38" s="45">
        <f>COUNTIF(F2:F198,11)</f>
        <v>4</v>
      </c>
      <c r="V38" s="49">
        <f>COUNTIF(F199:F221,11)</f>
        <v>0</v>
      </c>
    </row>
    <row r="39" spans="1:22" ht="15.75" customHeight="1">
      <c r="A39" s="4">
        <v>44</v>
      </c>
      <c r="B39" s="5">
        <v>30</v>
      </c>
      <c r="C39" s="6">
        <v>2</v>
      </c>
      <c r="D39" s="5">
        <v>1</v>
      </c>
      <c r="E39" s="6">
        <v>2</v>
      </c>
      <c r="F39" s="5">
        <v>7</v>
      </c>
      <c r="G39" s="6">
        <v>1</v>
      </c>
      <c r="H39" s="5">
        <v>2</v>
      </c>
      <c r="I39" s="7">
        <v>0</v>
      </c>
      <c r="L39" s="17">
        <v>50</v>
      </c>
      <c r="M39" s="17">
        <f>COUNTIF(B2:B222,50)</f>
        <v>11</v>
      </c>
      <c r="P39" s="53"/>
      <c r="Q39" s="53"/>
      <c r="R39" s="53"/>
      <c r="S39" s="54" t="s">
        <v>11</v>
      </c>
      <c r="T39" s="55"/>
      <c r="U39" s="45">
        <f>SUM(U28:U38)</f>
        <v>197</v>
      </c>
      <c r="V39" s="49">
        <f>SUM(V28:V38)</f>
        <v>23</v>
      </c>
    </row>
    <row r="40" spans="1:22" ht="15.75" customHeight="1">
      <c r="A40" s="4">
        <v>45</v>
      </c>
      <c r="B40" s="5">
        <v>32</v>
      </c>
      <c r="C40" s="6">
        <v>2</v>
      </c>
      <c r="D40" s="5">
        <v>1</v>
      </c>
      <c r="E40" s="6">
        <v>1</v>
      </c>
      <c r="F40" s="5">
        <v>6</v>
      </c>
      <c r="G40" s="6">
        <v>1</v>
      </c>
      <c r="H40" s="5">
        <v>1</v>
      </c>
      <c r="I40" s="7">
        <v>0</v>
      </c>
      <c r="L40" s="9" t="s">
        <v>11</v>
      </c>
      <c r="M40" s="13">
        <f>SUM(M30:M39)</f>
        <v>48</v>
      </c>
      <c r="P40" s="53"/>
      <c r="Q40" s="53"/>
      <c r="R40" s="53"/>
      <c r="S40" s="51"/>
      <c r="T40" s="51"/>
      <c r="U40" s="51"/>
      <c r="V40" s="51"/>
    </row>
    <row r="41" spans="1:22" ht="15.75" customHeight="1">
      <c r="A41" s="4">
        <v>46</v>
      </c>
      <c r="B41" s="5">
        <v>21</v>
      </c>
      <c r="C41" s="6">
        <v>2</v>
      </c>
      <c r="D41" s="5">
        <v>1</v>
      </c>
      <c r="E41" s="6">
        <v>2</v>
      </c>
      <c r="F41" s="5">
        <v>5</v>
      </c>
      <c r="G41" s="6">
        <v>1</v>
      </c>
      <c r="H41" s="5">
        <v>1</v>
      </c>
      <c r="I41" s="7">
        <v>0</v>
      </c>
      <c r="L41" s="17">
        <v>51</v>
      </c>
      <c r="M41" s="17">
        <f>COUNTIF(B2:B222,51)</f>
        <v>2</v>
      </c>
    </row>
    <row r="42" spans="1:22" ht="15.75" customHeight="1">
      <c r="A42" s="4">
        <v>48</v>
      </c>
      <c r="B42" s="5">
        <v>36</v>
      </c>
      <c r="C42" s="6">
        <v>2</v>
      </c>
      <c r="D42" s="5">
        <v>1</v>
      </c>
      <c r="E42" s="6">
        <v>1</v>
      </c>
      <c r="F42" s="5">
        <v>5</v>
      </c>
      <c r="G42" s="6">
        <v>5</v>
      </c>
      <c r="H42" s="5">
        <v>1</v>
      </c>
      <c r="I42" s="7">
        <v>0</v>
      </c>
      <c r="L42" s="17">
        <v>52</v>
      </c>
      <c r="M42" s="17">
        <f>COUNTIF(B2:B222,52)</f>
        <v>1</v>
      </c>
    </row>
    <row r="43" spans="1:22" ht="15.75" customHeight="1">
      <c r="A43" s="4">
        <v>50</v>
      </c>
      <c r="B43" s="5">
        <v>20</v>
      </c>
      <c r="C43" s="6">
        <v>2</v>
      </c>
      <c r="D43" s="5">
        <v>1</v>
      </c>
      <c r="E43" s="6">
        <v>1</v>
      </c>
      <c r="F43" s="5">
        <v>5</v>
      </c>
      <c r="G43" s="6">
        <v>4</v>
      </c>
      <c r="H43" s="5">
        <v>1</v>
      </c>
      <c r="I43" s="7">
        <v>0</v>
      </c>
      <c r="L43" s="17">
        <v>53</v>
      </c>
      <c r="M43" s="17">
        <f>COUNTIF(B2:B222,53)</f>
        <v>2</v>
      </c>
    </row>
    <row r="44" spans="1:22" ht="15.75" customHeight="1">
      <c r="A44" s="4">
        <v>51</v>
      </c>
      <c r="B44" s="5">
        <v>34</v>
      </c>
      <c r="C44" s="6">
        <v>2</v>
      </c>
      <c r="D44" s="5">
        <v>1</v>
      </c>
      <c r="E44" s="6">
        <v>1</v>
      </c>
      <c r="F44" s="5">
        <v>5</v>
      </c>
      <c r="G44" s="6">
        <v>1</v>
      </c>
      <c r="H44" s="5">
        <v>1</v>
      </c>
      <c r="I44" s="7">
        <v>0</v>
      </c>
      <c r="L44" s="17">
        <v>54</v>
      </c>
      <c r="M44" s="17">
        <f>COUNTIF(B2:B222,54)</f>
        <v>3</v>
      </c>
    </row>
    <row r="45" spans="1:22" ht="15.75" customHeight="1">
      <c r="A45" s="4">
        <v>52</v>
      </c>
      <c r="B45" s="5">
        <v>40</v>
      </c>
      <c r="C45" s="6">
        <v>2</v>
      </c>
      <c r="D45" s="5">
        <v>1</v>
      </c>
      <c r="E45" s="6">
        <v>1</v>
      </c>
      <c r="F45" s="5">
        <v>6</v>
      </c>
      <c r="G45" s="6">
        <v>1</v>
      </c>
      <c r="H45" s="5">
        <v>2</v>
      </c>
      <c r="I45" s="7">
        <v>0</v>
      </c>
      <c r="L45" s="17">
        <v>55</v>
      </c>
      <c r="M45" s="17">
        <f>COUNTIF(B2:B222,55)</f>
        <v>4</v>
      </c>
    </row>
    <row r="46" spans="1:22" ht="15.75" customHeight="1">
      <c r="A46" s="4">
        <v>53</v>
      </c>
      <c r="B46" s="5">
        <v>31</v>
      </c>
      <c r="C46" s="6">
        <v>2</v>
      </c>
      <c r="D46" s="5">
        <v>1</v>
      </c>
      <c r="E46" s="6">
        <v>2</v>
      </c>
      <c r="F46" s="5">
        <v>6</v>
      </c>
      <c r="G46" s="6">
        <v>1</v>
      </c>
      <c r="H46" s="5">
        <v>2</v>
      </c>
      <c r="I46" s="7">
        <v>0</v>
      </c>
      <c r="L46" s="17">
        <v>56</v>
      </c>
      <c r="M46" s="17">
        <f>COUNTIF(B2:B222,56)</f>
        <v>4</v>
      </c>
      <c r="P46" s="43" t="s">
        <v>2</v>
      </c>
      <c r="Q46" s="43" t="s">
        <v>49</v>
      </c>
      <c r="R46" s="43" t="s">
        <v>50</v>
      </c>
      <c r="S46" s="43" t="s">
        <v>3</v>
      </c>
      <c r="T46" s="44" t="s">
        <v>49</v>
      </c>
      <c r="U46" s="43" t="s">
        <v>50</v>
      </c>
    </row>
    <row r="47" spans="1:22" ht="15.75" customHeight="1">
      <c r="A47" s="4">
        <v>54</v>
      </c>
      <c r="B47" s="5">
        <v>39</v>
      </c>
      <c r="C47" s="6">
        <v>2</v>
      </c>
      <c r="D47" s="5">
        <v>1</v>
      </c>
      <c r="E47" s="6">
        <v>2</v>
      </c>
      <c r="F47" s="5">
        <v>5</v>
      </c>
      <c r="G47" s="6">
        <v>1</v>
      </c>
      <c r="H47" s="5">
        <v>2</v>
      </c>
      <c r="I47" s="7">
        <v>0</v>
      </c>
      <c r="L47" s="17">
        <v>57</v>
      </c>
      <c r="M47" s="17">
        <f>COUNTIF(B2:B222,57)</f>
        <v>2</v>
      </c>
      <c r="P47" s="24" t="s">
        <v>53</v>
      </c>
      <c r="Q47" s="46">
        <v>0.35</v>
      </c>
      <c r="R47" s="45">
        <v>0.22</v>
      </c>
      <c r="S47" s="24" t="s">
        <v>51</v>
      </c>
      <c r="T47" s="47">
        <v>0.82</v>
      </c>
      <c r="U47" s="45">
        <v>0.91</v>
      </c>
    </row>
    <row r="48" spans="1:22" ht="15.75" customHeight="1">
      <c r="A48" s="4">
        <v>55</v>
      </c>
      <c r="B48" s="5">
        <v>40</v>
      </c>
      <c r="C48" s="6">
        <v>2</v>
      </c>
      <c r="D48" s="5">
        <v>1</v>
      </c>
      <c r="E48" s="6">
        <v>1</v>
      </c>
      <c r="F48" s="5">
        <v>7</v>
      </c>
      <c r="G48" s="6">
        <v>1</v>
      </c>
      <c r="H48" s="5">
        <v>1</v>
      </c>
      <c r="I48" s="7">
        <v>0</v>
      </c>
      <c r="L48" s="17">
        <v>58</v>
      </c>
      <c r="M48" s="17">
        <f>COUNTIF(B2:B222,58)</f>
        <v>5</v>
      </c>
      <c r="P48" s="24" t="s">
        <v>54</v>
      </c>
      <c r="Q48" s="45">
        <v>0.3</v>
      </c>
      <c r="R48" s="45">
        <v>0.35</v>
      </c>
      <c r="S48" s="24" t="s">
        <v>52</v>
      </c>
      <c r="T48" s="47">
        <v>0.18</v>
      </c>
      <c r="U48" s="45">
        <v>0.09</v>
      </c>
    </row>
    <row r="49" spans="1:22" ht="15.75" customHeight="1">
      <c r="A49" s="4">
        <v>56</v>
      </c>
      <c r="B49" s="5">
        <v>37</v>
      </c>
      <c r="C49" s="6">
        <v>2</v>
      </c>
      <c r="D49" s="5">
        <v>1</v>
      </c>
      <c r="E49" s="6">
        <v>1</v>
      </c>
      <c r="F49" s="5">
        <v>5</v>
      </c>
      <c r="G49" s="6">
        <v>4</v>
      </c>
      <c r="H49" s="5">
        <v>1</v>
      </c>
      <c r="I49" s="7">
        <v>0</v>
      </c>
      <c r="L49" s="17">
        <v>59</v>
      </c>
      <c r="M49" s="17">
        <f>COUNTIF(B2:B222,59)</f>
        <v>2</v>
      </c>
      <c r="P49" s="24" t="s">
        <v>55</v>
      </c>
      <c r="Q49" s="46">
        <v>0.35</v>
      </c>
      <c r="R49" s="45">
        <v>0.43</v>
      </c>
      <c r="S49" s="24" t="s">
        <v>11</v>
      </c>
      <c r="T49" s="47">
        <v>197</v>
      </c>
      <c r="U49" s="45">
        <v>23</v>
      </c>
    </row>
    <row r="50" spans="1:22" ht="15.75" customHeight="1">
      <c r="A50" s="4">
        <v>57</v>
      </c>
      <c r="B50" s="5">
        <v>25</v>
      </c>
      <c r="C50" s="6">
        <v>2</v>
      </c>
      <c r="D50" s="5">
        <v>1</v>
      </c>
      <c r="E50" s="6">
        <v>2</v>
      </c>
      <c r="F50" s="5">
        <v>6</v>
      </c>
      <c r="G50" s="6">
        <v>4</v>
      </c>
      <c r="H50" s="5">
        <v>1</v>
      </c>
      <c r="I50" s="7">
        <v>0</v>
      </c>
      <c r="L50" s="17">
        <v>60</v>
      </c>
      <c r="M50" s="17">
        <f>COUNTIF(B2:B222,60)</f>
        <v>9</v>
      </c>
      <c r="P50" s="24" t="s">
        <v>11</v>
      </c>
      <c r="Q50" s="46">
        <v>197</v>
      </c>
      <c r="R50" s="46">
        <v>23</v>
      </c>
      <c r="S50" s="56"/>
      <c r="T50" s="56"/>
      <c r="U50" s="56"/>
    </row>
    <row r="51" spans="1:22" ht="15.75" customHeight="1">
      <c r="A51" s="4">
        <v>58</v>
      </c>
      <c r="B51" s="5">
        <v>32</v>
      </c>
      <c r="C51" s="6">
        <v>2</v>
      </c>
      <c r="D51" s="5">
        <v>1</v>
      </c>
      <c r="E51" s="6">
        <v>1</v>
      </c>
      <c r="F51" s="5">
        <v>6</v>
      </c>
      <c r="G51" s="6">
        <v>1</v>
      </c>
      <c r="H51" s="5">
        <v>1</v>
      </c>
      <c r="I51" s="7">
        <v>0</v>
      </c>
      <c r="L51" s="9" t="s">
        <v>11</v>
      </c>
      <c r="M51" s="13">
        <f>SUM(M41:M50)</f>
        <v>34</v>
      </c>
      <c r="P51" s="58"/>
      <c r="Q51" s="58"/>
      <c r="R51" s="58"/>
      <c r="S51" s="57"/>
      <c r="T51" s="57"/>
      <c r="U51" s="57"/>
    </row>
    <row r="52" spans="1:22" ht="15.75" customHeight="1">
      <c r="A52" s="4">
        <v>60</v>
      </c>
      <c r="B52" s="5">
        <v>21</v>
      </c>
      <c r="C52" s="6">
        <v>2</v>
      </c>
      <c r="D52" s="5">
        <v>1</v>
      </c>
      <c r="E52" s="6">
        <v>1</v>
      </c>
      <c r="F52" s="5">
        <v>5</v>
      </c>
      <c r="G52" s="6">
        <v>4</v>
      </c>
      <c r="H52" s="5">
        <v>1</v>
      </c>
      <c r="I52" s="7">
        <v>0</v>
      </c>
      <c r="L52" s="17">
        <v>61</v>
      </c>
      <c r="M52" s="17">
        <f>COUNTIF(B2:B222,61)</f>
        <v>6</v>
      </c>
      <c r="P52" s="43" t="s">
        <v>4</v>
      </c>
      <c r="Q52" s="50" t="s">
        <v>49</v>
      </c>
      <c r="R52" s="50" t="s">
        <v>50</v>
      </c>
      <c r="S52" s="43" t="s">
        <v>7</v>
      </c>
      <c r="T52" s="44" t="s">
        <v>49</v>
      </c>
      <c r="U52" s="43" t="s">
        <v>50</v>
      </c>
    </row>
    <row r="53" spans="1:22" ht="15.75" customHeight="1">
      <c r="A53" s="4">
        <v>61</v>
      </c>
      <c r="B53" s="5">
        <v>20</v>
      </c>
      <c r="C53" s="6">
        <v>2</v>
      </c>
      <c r="D53" s="5">
        <v>1</v>
      </c>
      <c r="E53" s="6">
        <v>1</v>
      </c>
      <c r="F53" s="5">
        <v>6</v>
      </c>
      <c r="G53" s="6">
        <v>4</v>
      </c>
      <c r="H53" s="5">
        <v>1</v>
      </c>
      <c r="I53" s="7">
        <v>0</v>
      </c>
      <c r="L53" s="17">
        <v>62</v>
      </c>
      <c r="M53" s="17">
        <f>COUNTIF(B2:B222,62)</f>
        <v>5</v>
      </c>
      <c r="P53" s="24" t="s">
        <v>56</v>
      </c>
      <c r="Q53" s="45">
        <v>0.68</v>
      </c>
      <c r="R53" s="45">
        <v>0.52</v>
      </c>
      <c r="S53" s="24" t="s">
        <v>58</v>
      </c>
      <c r="T53" s="45">
        <v>0.52</v>
      </c>
      <c r="U53" s="45">
        <v>0.52</v>
      </c>
    </row>
    <row r="54" spans="1:22" ht="15.75" customHeight="1">
      <c r="A54" s="4">
        <v>62</v>
      </c>
      <c r="B54" s="5">
        <v>37</v>
      </c>
      <c r="C54" s="6">
        <v>2</v>
      </c>
      <c r="D54" s="5">
        <v>1</v>
      </c>
      <c r="E54" s="6">
        <v>1</v>
      </c>
      <c r="F54" s="5">
        <v>5</v>
      </c>
      <c r="G54" s="6">
        <v>1</v>
      </c>
      <c r="H54" s="5">
        <v>1</v>
      </c>
      <c r="I54" s="7">
        <v>0</v>
      </c>
      <c r="L54" s="17">
        <v>63</v>
      </c>
      <c r="M54" s="17">
        <f>COUNTIF(B2:B222,63)</f>
        <v>2</v>
      </c>
      <c r="P54" s="24" t="s">
        <v>57</v>
      </c>
      <c r="Q54" s="45">
        <v>0.32</v>
      </c>
      <c r="R54" s="45">
        <v>0.48</v>
      </c>
      <c r="S54" s="24" t="s">
        <v>59</v>
      </c>
      <c r="T54" s="45">
        <v>0.48</v>
      </c>
      <c r="U54" s="45">
        <v>0.48</v>
      </c>
    </row>
    <row r="55" spans="1:22" ht="15.75" customHeight="1">
      <c r="A55" s="4">
        <v>63</v>
      </c>
      <c r="B55" s="5">
        <v>20</v>
      </c>
      <c r="C55" s="6">
        <v>2</v>
      </c>
      <c r="D55" s="5">
        <v>1</v>
      </c>
      <c r="E55" s="6">
        <v>1</v>
      </c>
      <c r="F55" s="5">
        <v>6</v>
      </c>
      <c r="G55" s="6">
        <v>4</v>
      </c>
      <c r="H55" s="5">
        <v>1</v>
      </c>
      <c r="I55" s="7">
        <v>0</v>
      </c>
      <c r="L55" s="17">
        <v>64</v>
      </c>
      <c r="M55" s="17">
        <f>COUNTIF(B2:B222,64)</f>
        <v>0</v>
      </c>
      <c r="P55" s="24" t="s">
        <v>11</v>
      </c>
      <c r="Q55" s="46">
        <v>197</v>
      </c>
      <c r="R55" s="46">
        <v>23</v>
      </c>
      <c r="S55" s="24" t="s">
        <v>11</v>
      </c>
      <c r="T55" s="45">
        <v>197</v>
      </c>
      <c r="U55" s="45">
        <v>23</v>
      </c>
    </row>
    <row r="56" spans="1:22" ht="15.75" customHeight="1">
      <c r="A56" s="4">
        <v>65</v>
      </c>
      <c r="B56" s="5">
        <v>26</v>
      </c>
      <c r="C56" s="6">
        <v>2</v>
      </c>
      <c r="D56" s="5">
        <v>1</v>
      </c>
      <c r="E56" s="6">
        <v>1</v>
      </c>
      <c r="F56" s="5">
        <v>6</v>
      </c>
      <c r="G56" s="6">
        <v>4</v>
      </c>
      <c r="H56" s="5">
        <v>1</v>
      </c>
      <c r="I56" s="7">
        <v>0</v>
      </c>
      <c r="L56" s="17">
        <v>65</v>
      </c>
      <c r="M56" s="17">
        <f>COUNTIF(B2:B222,65)</f>
        <v>11</v>
      </c>
    </row>
    <row r="57" spans="1:22" ht="15.75" customHeight="1">
      <c r="A57" s="4">
        <v>73</v>
      </c>
      <c r="B57" s="5">
        <v>58</v>
      </c>
      <c r="C57" s="6">
        <v>2</v>
      </c>
      <c r="D57" s="5">
        <v>1</v>
      </c>
      <c r="E57" s="6">
        <v>1</v>
      </c>
      <c r="F57" s="5">
        <v>5</v>
      </c>
      <c r="G57" s="6">
        <v>1</v>
      </c>
      <c r="H57" s="5">
        <v>1</v>
      </c>
      <c r="I57" s="7">
        <v>0</v>
      </c>
      <c r="L57" s="9" t="s">
        <v>11</v>
      </c>
      <c r="M57" s="13">
        <f>SUM(M52:M56)</f>
        <v>24</v>
      </c>
    </row>
    <row r="58" spans="1:22" ht="15.75" customHeight="1">
      <c r="A58" s="4">
        <v>75</v>
      </c>
      <c r="B58" s="5">
        <v>42</v>
      </c>
      <c r="C58" s="6">
        <v>2</v>
      </c>
      <c r="D58" s="5">
        <v>1</v>
      </c>
      <c r="E58" s="6">
        <v>1</v>
      </c>
      <c r="F58" s="5">
        <v>5</v>
      </c>
      <c r="G58" s="6">
        <v>2</v>
      </c>
      <c r="H58" s="5">
        <v>1</v>
      </c>
      <c r="I58" s="7">
        <v>0</v>
      </c>
      <c r="L58" s="8"/>
      <c r="M58" s="8"/>
      <c r="P58" s="43" t="s">
        <v>6</v>
      </c>
      <c r="Q58" s="43" t="s">
        <v>49</v>
      </c>
      <c r="R58" s="43" t="s">
        <v>50</v>
      </c>
      <c r="S58" s="59" t="s">
        <v>5</v>
      </c>
      <c r="T58" s="59"/>
      <c r="U58" s="43" t="s">
        <v>49</v>
      </c>
      <c r="V58" s="43" t="s">
        <v>50</v>
      </c>
    </row>
    <row r="59" spans="1:22" ht="15.75" customHeight="1">
      <c r="A59" s="4">
        <v>76</v>
      </c>
      <c r="B59" s="5">
        <v>50</v>
      </c>
      <c r="C59" s="6">
        <v>2</v>
      </c>
      <c r="D59" s="5">
        <v>1</v>
      </c>
      <c r="E59" s="6">
        <v>1</v>
      </c>
      <c r="F59" s="5">
        <v>9</v>
      </c>
      <c r="G59" s="6">
        <v>5</v>
      </c>
      <c r="H59" s="5">
        <v>2</v>
      </c>
      <c r="I59" s="7">
        <v>0</v>
      </c>
      <c r="L59" s="8"/>
      <c r="M59" s="8"/>
      <c r="P59" s="24" t="s">
        <v>60</v>
      </c>
      <c r="Q59" s="45">
        <v>0.64</v>
      </c>
      <c r="R59" s="45">
        <v>0.56999999999999995</v>
      </c>
      <c r="S59" s="52" t="s">
        <v>24</v>
      </c>
      <c r="T59" s="52"/>
      <c r="U59" s="45">
        <v>5.0000000000000001E-3</v>
      </c>
      <c r="V59" s="49">
        <v>0</v>
      </c>
    </row>
    <row r="60" spans="1:22" ht="15.75" customHeight="1">
      <c r="A60" s="4">
        <v>77</v>
      </c>
      <c r="B60" s="5">
        <v>57</v>
      </c>
      <c r="C60" s="6">
        <v>2</v>
      </c>
      <c r="D60" s="5">
        <v>1</v>
      </c>
      <c r="E60" s="6">
        <v>1</v>
      </c>
      <c r="F60" s="5">
        <v>5</v>
      </c>
      <c r="G60" s="6">
        <v>1</v>
      </c>
      <c r="H60" s="5">
        <v>2</v>
      </c>
      <c r="I60" s="7">
        <v>0</v>
      </c>
      <c r="L60" s="8"/>
      <c r="M60" s="8"/>
      <c r="P60" s="24" t="s">
        <v>61</v>
      </c>
      <c r="Q60" s="45">
        <v>0.04</v>
      </c>
      <c r="R60" s="45">
        <v>0.04</v>
      </c>
      <c r="S60" s="52" t="s">
        <v>25</v>
      </c>
      <c r="T60" s="52"/>
      <c r="U60" s="45">
        <v>5.0000000000000001E-3</v>
      </c>
      <c r="V60" s="49">
        <v>0</v>
      </c>
    </row>
    <row r="61" spans="1:22" ht="15.75" customHeight="1">
      <c r="A61" s="4">
        <v>78</v>
      </c>
      <c r="B61" s="5">
        <v>50</v>
      </c>
      <c r="C61" s="6">
        <v>2</v>
      </c>
      <c r="D61" s="5">
        <v>1</v>
      </c>
      <c r="E61" s="6">
        <v>1</v>
      </c>
      <c r="F61" s="5">
        <v>9</v>
      </c>
      <c r="G61" s="6">
        <v>1</v>
      </c>
      <c r="H61" s="5">
        <v>2</v>
      </c>
      <c r="I61" s="7">
        <v>0</v>
      </c>
      <c r="L61" s="8"/>
      <c r="M61" s="8"/>
      <c r="P61" s="24" t="s">
        <v>62</v>
      </c>
      <c r="Q61" s="45">
        <v>0.09</v>
      </c>
      <c r="R61" s="45">
        <v>0</v>
      </c>
      <c r="S61" s="52" t="s">
        <v>26</v>
      </c>
      <c r="T61" s="52"/>
      <c r="U61" s="45">
        <v>0.06</v>
      </c>
      <c r="V61" s="49">
        <v>0.09</v>
      </c>
    </row>
    <row r="62" spans="1:22" ht="15.75" customHeight="1">
      <c r="A62" s="4">
        <v>79</v>
      </c>
      <c r="B62" s="5">
        <v>59</v>
      </c>
      <c r="C62" s="6">
        <v>2</v>
      </c>
      <c r="D62" s="5">
        <v>1</v>
      </c>
      <c r="E62" s="6">
        <v>1</v>
      </c>
      <c r="F62" s="5">
        <v>5</v>
      </c>
      <c r="G62" s="6">
        <v>1</v>
      </c>
      <c r="H62" s="5">
        <v>2</v>
      </c>
      <c r="I62" s="7">
        <v>0</v>
      </c>
      <c r="L62" s="8"/>
      <c r="M62" s="8"/>
      <c r="P62" s="24" t="s">
        <v>63</v>
      </c>
      <c r="Q62" s="45">
        <v>0.21</v>
      </c>
      <c r="R62" s="45">
        <v>0.35</v>
      </c>
      <c r="S62" s="52" t="s">
        <v>27</v>
      </c>
      <c r="T62" s="52"/>
      <c r="U62" s="45">
        <v>0.17</v>
      </c>
      <c r="V62" s="49">
        <v>0.35</v>
      </c>
    </row>
    <row r="63" spans="1:22" ht="15.75" customHeight="1">
      <c r="A63" s="4">
        <v>80</v>
      </c>
      <c r="B63" s="5">
        <v>50</v>
      </c>
      <c r="C63" s="6">
        <v>2</v>
      </c>
      <c r="D63" s="5">
        <v>1</v>
      </c>
      <c r="E63" s="6">
        <v>1</v>
      </c>
      <c r="F63" s="5">
        <v>5</v>
      </c>
      <c r="G63" s="6">
        <v>1</v>
      </c>
      <c r="H63" s="5">
        <v>2</v>
      </c>
      <c r="I63" s="7">
        <v>0</v>
      </c>
      <c r="L63" s="8"/>
      <c r="M63" s="8"/>
      <c r="P63" s="24" t="s">
        <v>64</v>
      </c>
      <c r="Q63" s="45">
        <v>0.02</v>
      </c>
      <c r="R63" s="45">
        <v>0.04</v>
      </c>
      <c r="S63" s="52" t="s">
        <v>28</v>
      </c>
      <c r="T63" s="52"/>
      <c r="U63" s="45">
        <v>0.24</v>
      </c>
      <c r="V63" s="49">
        <v>0.09</v>
      </c>
    </row>
    <row r="64" spans="1:22" ht="15.75" customHeight="1">
      <c r="A64" s="4">
        <v>81</v>
      </c>
      <c r="B64" s="5">
        <v>55</v>
      </c>
      <c r="C64" s="6">
        <v>2</v>
      </c>
      <c r="D64" s="5">
        <v>1</v>
      </c>
      <c r="E64" s="6">
        <v>1</v>
      </c>
      <c r="F64" s="5">
        <v>5</v>
      </c>
      <c r="G64" s="6">
        <v>1</v>
      </c>
      <c r="H64" s="5">
        <v>2</v>
      </c>
      <c r="I64" s="7">
        <v>0</v>
      </c>
      <c r="L64" s="8"/>
      <c r="M64" s="8"/>
      <c r="P64" s="24" t="s">
        <v>11</v>
      </c>
      <c r="Q64" s="45">
        <v>197</v>
      </c>
      <c r="R64" s="45">
        <v>23</v>
      </c>
      <c r="S64" s="52" t="s">
        <v>29</v>
      </c>
      <c r="T64" s="52"/>
      <c r="U64" s="45">
        <v>0.2</v>
      </c>
      <c r="V64" s="49">
        <v>0.22</v>
      </c>
    </row>
    <row r="65" spans="1:22" ht="15.75" customHeight="1">
      <c r="A65" s="4">
        <v>82</v>
      </c>
      <c r="B65" s="5">
        <v>50</v>
      </c>
      <c r="C65" s="6">
        <v>2</v>
      </c>
      <c r="D65" s="5">
        <v>1</v>
      </c>
      <c r="E65" s="6">
        <v>1</v>
      </c>
      <c r="F65" s="5">
        <v>5</v>
      </c>
      <c r="G65" s="6">
        <v>1</v>
      </c>
      <c r="H65" s="5">
        <v>1</v>
      </c>
      <c r="I65" s="7">
        <v>0</v>
      </c>
      <c r="L65" s="8"/>
      <c r="M65" s="8"/>
      <c r="P65" s="51"/>
      <c r="Q65" s="51"/>
      <c r="R65" s="51"/>
      <c r="S65" s="52" t="s">
        <v>30</v>
      </c>
      <c r="T65" s="52"/>
      <c r="U65" s="45">
        <v>0.19</v>
      </c>
      <c r="V65" s="49">
        <v>0.17</v>
      </c>
    </row>
    <row r="66" spans="1:22" ht="15.75" customHeight="1">
      <c r="A66" s="4">
        <v>83</v>
      </c>
      <c r="B66" s="5">
        <v>56</v>
      </c>
      <c r="C66" s="6">
        <v>2</v>
      </c>
      <c r="D66" s="5">
        <v>1</v>
      </c>
      <c r="E66" s="6">
        <v>1</v>
      </c>
      <c r="F66" s="5">
        <v>6</v>
      </c>
      <c r="G66" s="6">
        <v>1</v>
      </c>
      <c r="H66" s="5">
        <v>1</v>
      </c>
      <c r="I66" s="7">
        <v>0</v>
      </c>
      <c r="L66" s="8"/>
      <c r="M66" s="8"/>
      <c r="P66" s="53"/>
      <c r="Q66" s="53"/>
      <c r="R66" s="53"/>
      <c r="S66" s="52" t="s">
        <v>31</v>
      </c>
      <c r="T66" s="52"/>
      <c r="U66" s="45">
        <v>0.03</v>
      </c>
      <c r="V66" s="49">
        <v>0</v>
      </c>
    </row>
    <row r="67" spans="1:22" ht="15.75" customHeight="1">
      <c r="A67" s="4">
        <v>84</v>
      </c>
      <c r="B67" s="5">
        <v>58</v>
      </c>
      <c r="C67" s="6">
        <v>2</v>
      </c>
      <c r="D67" s="5">
        <v>1</v>
      </c>
      <c r="E67" s="6">
        <v>1</v>
      </c>
      <c r="F67" s="5">
        <v>5</v>
      </c>
      <c r="G67" s="6">
        <v>1</v>
      </c>
      <c r="H67" s="5">
        <v>1</v>
      </c>
      <c r="I67" s="7">
        <v>0</v>
      </c>
      <c r="L67" s="8"/>
      <c r="M67" s="8"/>
      <c r="P67" s="53"/>
      <c r="Q67" s="53"/>
      <c r="R67" s="53"/>
      <c r="S67" s="52" t="s">
        <v>32</v>
      </c>
      <c r="T67" s="52"/>
      <c r="U67" s="45">
        <v>0.06</v>
      </c>
      <c r="V67" s="49">
        <v>0.09</v>
      </c>
    </row>
    <row r="68" spans="1:22" ht="15.75" customHeight="1">
      <c r="A68" s="4">
        <v>85</v>
      </c>
      <c r="B68" s="5">
        <v>45</v>
      </c>
      <c r="C68" s="6">
        <v>2</v>
      </c>
      <c r="D68" s="5">
        <v>1</v>
      </c>
      <c r="E68" s="6">
        <v>1</v>
      </c>
      <c r="F68" s="5">
        <v>6</v>
      </c>
      <c r="G68" s="6">
        <v>1</v>
      </c>
      <c r="H68" s="5">
        <v>2</v>
      </c>
      <c r="I68" s="7">
        <v>0</v>
      </c>
      <c r="L68" s="8"/>
      <c r="M68" s="8"/>
      <c r="P68" s="53"/>
      <c r="Q68" s="53"/>
      <c r="R68" s="53"/>
      <c r="S68" s="52" t="s">
        <v>33</v>
      </c>
      <c r="T68" s="52"/>
      <c r="U68" s="45">
        <v>0.02</v>
      </c>
      <c r="V68" s="49">
        <v>0</v>
      </c>
    </row>
    <row r="69" spans="1:22" ht="15.75" customHeight="1">
      <c r="A69" s="4">
        <v>86</v>
      </c>
      <c r="B69" s="5">
        <v>56</v>
      </c>
      <c r="C69" s="6">
        <v>2</v>
      </c>
      <c r="D69" s="5">
        <v>1</v>
      </c>
      <c r="E69" s="6">
        <v>1</v>
      </c>
      <c r="F69" s="5">
        <v>6</v>
      </c>
      <c r="G69" s="6">
        <v>1</v>
      </c>
      <c r="H69" s="5">
        <v>1</v>
      </c>
      <c r="I69" s="7">
        <v>0</v>
      </c>
      <c r="L69" s="8"/>
      <c r="M69" s="8"/>
      <c r="P69" s="53"/>
      <c r="Q69" s="53"/>
      <c r="R69" s="53"/>
      <c r="S69" s="52" t="s">
        <v>34</v>
      </c>
      <c r="T69" s="52"/>
      <c r="U69" s="45">
        <v>0.02</v>
      </c>
      <c r="V69" s="49">
        <v>0</v>
      </c>
    </row>
    <row r="70" spans="1:22" ht="15.75" customHeight="1">
      <c r="A70" s="4">
        <v>87</v>
      </c>
      <c r="B70" s="5">
        <v>60</v>
      </c>
      <c r="C70" s="6">
        <v>2</v>
      </c>
      <c r="D70" s="5">
        <v>1</v>
      </c>
      <c r="E70" s="6">
        <v>1</v>
      </c>
      <c r="F70" s="5">
        <v>5</v>
      </c>
      <c r="G70" s="6">
        <v>1</v>
      </c>
      <c r="H70" s="5">
        <v>1</v>
      </c>
      <c r="I70" s="7">
        <v>0</v>
      </c>
      <c r="L70" s="8"/>
      <c r="M70" s="8"/>
      <c r="P70" s="53"/>
      <c r="Q70" s="53"/>
      <c r="R70" s="53"/>
      <c r="S70" s="54" t="s">
        <v>11</v>
      </c>
      <c r="T70" s="55"/>
      <c r="U70" s="45">
        <v>197</v>
      </c>
      <c r="V70" s="49">
        <v>23</v>
      </c>
    </row>
    <row r="71" spans="1:22" ht="15.75" customHeight="1">
      <c r="A71" s="4">
        <v>88</v>
      </c>
      <c r="B71" s="5">
        <v>47</v>
      </c>
      <c r="C71" s="6">
        <v>2</v>
      </c>
      <c r="D71" s="5">
        <v>1</v>
      </c>
      <c r="E71" s="6">
        <v>1</v>
      </c>
      <c r="F71" s="5">
        <v>6</v>
      </c>
      <c r="G71" s="6">
        <v>1</v>
      </c>
      <c r="H71" s="5">
        <v>1</v>
      </c>
      <c r="I71" s="7">
        <v>0</v>
      </c>
      <c r="L71" s="8"/>
      <c r="M71" s="8"/>
      <c r="P71" s="53"/>
      <c r="Q71" s="53"/>
      <c r="R71" s="53"/>
      <c r="S71" s="51"/>
      <c r="T71" s="51"/>
      <c r="U71" s="51"/>
      <c r="V71" s="51"/>
    </row>
    <row r="72" spans="1:22" ht="15.75" customHeight="1">
      <c r="A72" s="4">
        <v>89</v>
      </c>
      <c r="B72" s="5">
        <v>56</v>
      </c>
      <c r="C72" s="6">
        <v>2</v>
      </c>
      <c r="D72" s="5">
        <v>1</v>
      </c>
      <c r="E72" s="6">
        <v>2</v>
      </c>
      <c r="F72" s="5">
        <v>9</v>
      </c>
      <c r="G72" s="6">
        <v>1</v>
      </c>
      <c r="H72" s="5">
        <v>1</v>
      </c>
      <c r="I72" s="7">
        <v>0</v>
      </c>
      <c r="L72" s="8"/>
      <c r="M72" s="8"/>
    </row>
    <row r="73" spans="1:22" ht="15.75" customHeight="1">
      <c r="A73" s="4">
        <v>90</v>
      </c>
      <c r="B73" s="5">
        <v>46</v>
      </c>
      <c r="C73" s="6">
        <v>2</v>
      </c>
      <c r="D73" s="5">
        <v>1</v>
      </c>
      <c r="E73" s="6">
        <v>1</v>
      </c>
      <c r="F73" s="5">
        <v>4</v>
      </c>
      <c r="G73" s="6">
        <v>1</v>
      </c>
      <c r="H73" s="5">
        <v>2</v>
      </c>
      <c r="I73" s="7">
        <v>0</v>
      </c>
      <c r="L73" s="8"/>
      <c r="M73" s="8"/>
    </row>
    <row r="74" spans="1:22" ht="15.75" customHeight="1">
      <c r="A74" s="4">
        <v>91</v>
      </c>
      <c r="B74" s="5">
        <v>42</v>
      </c>
      <c r="C74" s="6">
        <v>2</v>
      </c>
      <c r="D74" s="5">
        <v>1</v>
      </c>
      <c r="E74" s="6">
        <v>1</v>
      </c>
      <c r="F74" s="5">
        <v>6</v>
      </c>
      <c r="G74" s="6">
        <v>1</v>
      </c>
      <c r="H74" s="5">
        <v>1</v>
      </c>
      <c r="I74" s="7">
        <v>0</v>
      </c>
      <c r="L74" s="8"/>
      <c r="M74" s="8"/>
    </row>
    <row r="75" spans="1:22" ht="15.75" customHeight="1">
      <c r="A75" s="4">
        <v>92</v>
      </c>
      <c r="B75" s="5">
        <v>60</v>
      </c>
      <c r="C75" s="6">
        <v>2</v>
      </c>
      <c r="D75" s="5">
        <v>1</v>
      </c>
      <c r="E75" s="6">
        <v>1</v>
      </c>
      <c r="F75" s="5">
        <v>5</v>
      </c>
      <c r="G75" s="6">
        <v>1</v>
      </c>
      <c r="H75" s="5">
        <v>2</v>
      </c>
      <c r="I75" s="7">
        <v>0</v>
      </c>
      <c r="L75" s="8"/>
      <c r="M75" s="8"/>
    </row>
    <row r="76" spans="1:22" ht="15.75" customHeight="1">
      <c r="A76" s="4">
        <v>93</v>
      </c>
      <c r="B76" s="5">
        <v>42</v>
      </c>
      <c r="C76" s="6">
        <v>2</v>
      </c>
      <c r="D76" s="5">
        <v>1</v>
      </c>
      <c r="E76" s="6">
        <v>2</v>
      </c>
      <c r="F76" s="5">
        <v>11</v>
      </c>
      <c r="G76" s="6">
        <v>1</v>
      </c>
      <c r="H76" s="5">
        <v>2</v>
      </c>
      <c r="I76" s="7">
        <v>0</v>
      </c>
      <c r="L76" s="8"/>
      <c r="M76" s="8"/>
    </row>
    <row r="77" spans="1:22" ht="15.75" customHeight="1">
      <c r="A77" s="4">
        <v>94</v>
      </c>
      <c r="B77" s="5">
        <v>45</v>
      </c>
      <c r="C77" s="6">
        <v>2</v>
      </c>
      <c r="D77" s="5">
        <v>1</v>
      </c>
      <c r="E77" s="6">
        <v>1</v>
      </c>
      <c r="F77" s="5">
        <v>5</v>
      </c>
      <c r="G77" s="6">
        <v>1</v>
      </c>
      <c r="H77" s="5">
        <v>1</v>
      </c>
      <c r="I77" s="7">
        <v>0</v>
      </c>
      <c r="L77" s="8"/>
      <c r="M77" s="8"/>
    </row>
    <row r="78" spans="1:22" ht="15.75" customHeight="1">
      <c r="A78" s="4">
        <v>95</v>
      </c>
      <c r="B78" s="5">
        <v>48</v>
      </c>
      <c r="C78" s="6">
        <v>2</v>
      </c>
      <c r="D78" s="5">
        <v>1</v>
      </c>
      <c r="E78" s="6">
        <v>2</v>
      </c>
      <c r="F78" s="5">
        <v>8</v>
      </c>
      <c r="G78" s="6">
        <v>1</v>
      </c>
      <c r="H78" s="5">
        <v>2</v>
      </c>
      <c r="I78" s="7">
        <v>0</v>
      </c>
      <c r="L78" s="8"/>
      <c r="M78" s="8"/>
    </row>
    <row r="79" spans="1:22" ht="15.75" customHeight="1">
      <c r="A79" s="4">
        <v>96</v>
      </c>
      <c r="B79" s="5">
        <v>51</v>
      </c>
      <c r="C79" s="6">
        <v>2</v>
      </c>
      <c r="D79" s="5">
        <v>1</v>
      </c>
      <c r="E79" s="6">
        <v>1</v>
      </c>
      <c r="F79" s="5">
        <v>5</v>
      </c>
      <c r="G79" s="6">
        <v>1</v>
      </c>
      <c r="H79" s="5">
        <v>1</v>
      </c>
      <c r="I79" s="7">
        <v>0</v>
      </c>
      <c r="L79" s="8"/>
      <c r="M79" s="8"/>
    </row>
    <row r="80" spans="1:22" ht="15.75" customHeight="1">
      <c r="A80" s="4">
        <v>97</v>
      </c>
      <c r="B80" s="5">
        <v>42</v>
      </c>
      <c r="C80" s="6">
        <v>2</v>
      </c>
      <c r="D80" s="5">
        <v>1</v>
      </c>
      <c r="E80" s="6">
        <v>1</v>
      </c>
      <c r="F80" s="5">
        <v>6</v>
      </c>
      <c r="G80" s="6">
        <v>1</v>
      </c>
      <c r="H80" s="5">
        <v>1</v>
      </c>
      <c r="I80" s="7">
        <v>0</v>
      </c>
      <c r="L80" s="8"/>
      <c r="M80" s="8"/>
    </row>
    <row r="81" spans="1:13" ht="15.75" customHeight="1">
      <c r="A81" s="4">
        <v>98</v>
      </c>
      <c r="B81" s="5">
        <v>60</v>
      </c>
      <c r="C81" s="6">
        <v>2</v>
      </c>
      <c r="D81" s="5">
        <v>1</v>
      </c>
      <c r="E81" s="6">
        <v>1</v>
      </c>
      <c r="F81" s="5">
        <v>6</v>
      </c>
      <c r="G81" s="6">
        <v>1</v>
      </c>
      <c r="H81" s="5">
        <v>1</v>
      </c>
      <c r="I81" s="7">
        <v>0</v>
      </c>
      <c r="L81" s="8"/>
      <c r="M81" s="8"/>
    </row>
    <row r="82" spans="1:13" ht="15.75" customHeight="1">
      <c r="A82" s="4">
        <v>99</v>
      </c>
      <c r="B82" s="5">
        <v>54</v>
      </c>
      <c r="C82" s="6">
        <v>2</v>
      </c>
      <c r="D82" s="5">
        <v>1</v>
      </c>
      <c r="E82" s="6">
        <v>1</v>
      </c>
      <c r="F82" s="5">
        <v>6</v>
      </c>
      <c r="G82" s="6">
        <v>1</v>
      </c>
      <c r="H82" s="5">
        <v>1</v>
      </c>
      <c r="I82" s="7">
        <v>0</v>
      </c>
      <c r="L82" s="8"/>
      <c r="M82" s="8"/>
    </row>
    <row r="83" spans="1:13" ht="15.75" customHeight="1">
      <c r="A83" s="4">
        <v>100</v>
      </c>
      <c r="B83" s="5">
        <v>60</v>
      </c>
      <c r="C83" s="6">
        <v>2</v>
      </c>
      <c r="D83" s="5">
        <v>1</v>
      </c>
      <c r="E83" s="6">
        <v>1</v>
      </c>
      <c r="F83" s="5">
        <v>10</v>
      </c>
      <c r="G83" s="6">
        <v>1</v>
      </c>
      <c r="H83" s="5">
        <v>2</v>
      </c>
      <c r="I83" s="7">
        <v>0</v>
      </c>
      <c r="L83" s="8"/>
      <c r="M83" s="8"/>
    </row>
    <row r="84" spans="1:13" ht="15.75" customHeight="1">
      <c r="A84" s="4">
        <v>101</v>
      </c>
      <c r="B84" s="5">
        <v>50</v>
      </c>
      <c r="C84" s="6">
        <v>2</v>
      </c>
      <c r="D84" s="5">
        <v>1</v>
      </c>
      <c r="E84" s="6">
        <v>1</v>
      </c>
      <c r="F84" s="5">
        <v>11</v>
      </c>
      <c r="G84" s="6">
        <v>1</v>
      </c>
      <c r="H84" s="5">
        <v>1</v>
      </c>
      <c r="I84" s="7">
        <v>0</v>
      </c>
      <c r="L84" s="8"/>
      <c r="M84" s="8"/>
    </row>
    <row r="85" spans="1:13" ht="15.75" customHeight="1">
      <c r="A85" s="4">
        <v>104</v>
      </c>
      <c r="B85" s="5">
        <v>62</v>
      </c>
      <c r="C85" s="6">
        <v>2</v>
      </c>
      <c r="D85" s="5">
        <v>1</v>
      </c>
      <c r="E85" s="6">
        <v>2</v>
      </c>
      <c r="F85" s="5">
        <v>6</v>
      </c>
      <c r="G85" s="6">
        <v>1</v>
      </c>
      <c r="H85" s="5">
        <v>1</v>
      </c>
      <c r="I85" s="7">
        <v>0</v>
      </c>
      <c r="L85" s="8"/>
      <c r="M85" s="8"/>
    </row>
    <row r="86" spans="1:13" ht="15.75" customHeight="1">
      <c r="A86" s="4">
        <v>106</v>
      </c>
      <c r="B86" s="5">
        <v>65</v>
      </c>
      <c r="C86" s="6">
        <v>2</v>
      </c>
      <c r="D86" s="5">
        <v>1</v>
      </c>
      <c r="E86" s="6">
        <v>1</v>
      </c>
      <c r="F86" s="5">
        <v>5</v>
      </c>
      <c r="G86" s="6">
        <v>1</v>
      </c>
      <c r="H86" s="5">
        <v>2</v>
      </c>
      <c r="I86" s="7">
        <v>0</v>
      </c>
      <c r="L86" s="8"/>
      <c r="M86" s="8"/>
    </row>
    <row r="87" spans="1:13" ht="15.75" customHeight="1">
      <c r="A87" s="4">
        <v>107</v>
      </c>
      <c r="B87" s="5">
        <v>62</v>
      </c>
      <c r="C87" s="6">
        <v>2</v>
      </c>
      <c r="D87" s="5">
        <v>1</v>
      </c>
      <c r="E87" s="6">
        <v>2</v>
      </c>
      <c r="F87" s="5">
        <v>5</v>
      </c>
      <c r="G87" s="6">
        <v>1</v>
      </c>
      <c r="H87" s="5">
        <v>1</v>
      </c>
      <c r="I87" s="7">
        <v>0</v>
      </c>
      <c r="L87" s="8"/>
      <c r="M87" s="8"/>
    </row>
    <row r="88" spans="1:13" ht="15.75" customHeight="1">
      <c r="A88" s="4">
        <v>108</v>
      </c>
      <c r="B88" s="5">
        <v>65</v>
      </c>
      <c r="C88" s="6">
        <v>2</v>
      </c>
      <c r="D88" s="5">
        <v>1</v>
      </c>
      <c r="E88" s="6">
        <v>1</v>
      </c>
      <c r="F88" s="5">
        <v>6</v>
      </c>
      <c r="G88" s="6">
        <v>1</v>
      </c>
      <c r="H88" s="5">
        <v>1</v>
      </c>
      <c r="I88" s="7">
        <v>0</v>
      </c>
      <c r="L88" s="8"/>
      <c r="M88" s="8"/>
    </row>
    <row r="89" spans="1:13" ht="15.75" customHeight="1">
      <c r="A89" s="4">
        <v>109</v>
      </c>
      <c r="B89" s="5">
        <v>61</v>
      </c>
      <c r="C89" s="6">
        <v>2</v>
      </c>
      <c r="D89" s="5">
        <v>1</v>
      </c>
      <c r="E89" s="6">
        <v>1</v>
      </c>
      <c r="F89" s="5">
        <v>8</v>
      </c>
      <c r="G89" s="6">
        <v>1</v>
      </c>
      <c r="H89" s="5">
        <v>1</v>
      </c>
      <c r="I89" s="7">
        <v>0</v>
      </c>
      <c r="L89" s="8"/>
      <c r="M89" s="8"/>
    </row>
    <row r="90" spans="1:13" ht="15.75" customHeight="1">
      <c r="A90" s="4">
        <v>110</v>
      </c>
      <c r="B90" s="5">
        <v>62</v>
      </c>
      <c r="C90" s="6">
        <v>2</v>
      </c>
      <c r="D90" s="5">
        <v>1</v>
      </c>
      <c r="E90" s="6">
        <v>1</v>
      </c>
      <c r="F90" s="5">
        <v>5</v>
      </c>
      <c r="G90" s="6">
        <v>1</v>
      </c>
      <c r="H90" s="5">
        <v>1</v>
      </c>
      <c r="I90" s="7">
        <v>0</v>
      </c>
      <c r="L90" s="8"/>
      <c r="M90" s="8"/>
    </row>
    <row r="91" spans="1:13" ht="15.75" customHeight="1">
      <c r="A91" s="4">
        <v>111</v>
      </c>
      <c r="B91" s="5">
        <v>61</v>
      </c>
      <c r="C91" s="6">
        <v>2</v>
      </c>
      <c r="D91" s="5">
        <v>1</v>
      </c>
      <c r="E91" s="6">
        <v>1</v>
      </c>
      <c r="F91" s="5">
        <v>6</v>
      </c>
      <c r="G91" s="6">
        <v>1</v>
      </c>
      <c r="H91" s="5">
        <v>1</v>
      </c>
      <c r="I91" s="7">
        <v>0</v>
      </c>
      <c r="L91" s="8"/>
      <c r="M91" s="8"/>
    </row>
    <row r="92" spans="1:13" ht="15.75" customHeight="1">
      <c r="A92" s="4">
        <v>112</v>
      </c>
      <c r="B92" s="5">
        <v>65</v>
      </c>
      <c r="C92" s="6">
        <v>2</v>
      </c>
      <c r="D92" s="5">
        <v>1</v>
      </c>
      <c r="E92" s="6">
        <v>1</v>
      </c>
      <c r="F92" s="5">
        <v>6</v>
      </c>
      <c r="G92" s="6">
        <v>1</v>
      </c>
      <c r="H92" s="5">
        <v>1</v>
      </c>
      <c r="I92" s="7">
        <v>0</v>
      </c>
      <c r="L92" s="8"/>
      <c r="M92" s="8"/>
    </row>
    <row r="93" spans="1:13" ht="15.75" customHeight="1">
      <c r="A93" s="4">
        <v>113</v>
      </c>
      <c r="B93" s="5">
        <v>65</v>
      </c>
      <c r="C93" s="6">
        <v>2</v>
      </c>
      <c r="D93" s="5">
        <v>1</v>
      </c>
      <c r="E93" s="6">
        <v>1</v>
      </c>
      <c r="F93" s="5">
        <v>5</v>
      </c>
      <c r="G93" s="6">
        <v>1</v>
      </c>
      <c r="H93" s="5">
        <v>1</v>
      </c>
      <c r="I93" s="7">
        <v>0</v>
      </c>
      <c r="L93" s="8"/>
      <c r="M93" s="8"/>
    </row>
    <row r="94" spans="1:13" ht="15.75" customHeight="1">
      <c r="A94" s="4">
        <v>115</v>
      </c>
      <c r="B94" s="5">
        <v>40</v>
      </c>
      <c r="C94" s="6">
        <v>3</v>
      </c>
      <c r="D94" s="5">
        <v>1</v>
      </c>
      <c r="E94" s="6">
        <v>1</v>
      </c>
      <c r="F94" s="5">
        <v>4</v>
      </c>
      <c r="G94" s="6">
        <v>1</v>
      </c>
      <c r="H94" s="5">
        <v>2</v>
      </c>
      <c r="I94" s="7">
        <v>0</v>
      </c>
      <c r="L94" s="8"/>
      <c r="M94" s="8"/>
    </row>
    <row r="95" spans="1:13" ht="15.75" customHeight="1">
      <c r="A95" s="4">
        <v>116</v>
      </c>
      <c r="B95" s="5">
        <v>30</v>
      </c>
      <c r="C95" s="6">
        <v>3</v>
      </c>
      <c r="D95" s="5">
        <v>1</v>
      </c>
      <c r="E95" s="6">
        <v>2</v>
      </c>
      <c r="F95" s="5">
        <v>4</v>
      </c>
      <c r="G95" s="6">
        <v>1</v>
      </c>
      <c r="H95" s="5">
        <v>2</v>
      </c>
      <c r="I95" s="7">
        <v>0</v>
      </c>
      <c r="L95" s="8"/>
      <c r="M95" s="8"/>
    </row>
    <row r="96" spans="1:13" ht="15.75" customHeight="1">
      <c r="A96" s="4">
        <v>117</v>
      </c>
      <c r="B96" s="5">
        <v>37</v>
      </c>
      <c r="C96" s="6">
        <v>3</v>
      </c>
      <c r="D96" s="5">
        <v>1</v>
      </c>
      <c r="E96" s="6">
        <v>2</v>
      </c>
      <c r="F96" s="5">
        <v>4</v>
      </c>
      <c r="G96" s="6">
        <v>1</v>
      </c>
      <c r="H96" s="5">
        <v>2</v>
      </c>
      <c r="I96" s="7">
        <v>0</v>
      </c>
      <c r="L96" s="8"/>
      <c r="M96" s="8"/>
    </row>
    <row r="97" spans="1:13" ht="15.75" customHeight="1">
      <c r="A97" s="4">
        <v>118</v>
      </c>
      <c r="B97" s="5">
        <v>30</v>
      </c>
      <c r="C97" s="6">
        <v>3</v>
      </c>
      <c r="D97" s="5">
        <v>1</v>
      </c>
      <c r="E97" s="6">
        <v>1</v>
      </c>
      <c r="F97" s="5">
        <v>5</v>
      </c>
      <c r="G97" s="6">
        <v>1</v>
      </c>
      <c r="H97" s="5">
        <v>2</v>
      </c>
      <c r="I97" s="7">
        <v>0</v>
      </c>
      <c r="L97" s="8"/>
      <c r="M97" s="8"/>
    </row>
    <row r="98" spans="1:13" ht="15.75" customHeight="1">
      <c r="A98" s="4">
        <v>119</v>
      </c>
      <c r="B98" s="5">
        <v>25</v>
      </c>
      <c r="C98" s="6">
        <v>3</v>
      </c>
      <c r="D98" s="5">
        <v>1</v>
      </c>
      <c r="E98" s="6">
        <v>2</v>
      </c>
      <c r="F98" s="5">
        <v>4</v>
      </c>
      <c r="G98" s="6">
        <v>5</v>
      </c>
      <c r="H98" s="5">
        <v>2</v>
      </c>
      <c r="I98" s="7">
        <v>0</v>
      </c>
      <c r="L98" s="8"/>
      <c r="M98" s="8"/>
    </row>
    <row r="99" spans="1:13" ht="15.75" customHeight="1">
      <c r="A99" s="4">
        <v>120</v>
      </c>
      <c r="B99" s="5">
        <v>34</v>
      </c>
      <c r="C99" s="6">
        <v>3</v>
      </c>
      <c r="D99" s="5">
        <v>1</v>
      </c>
      <c r="E99" s="6">
        <v>2</v>
      </c>
      <c r="F99" s="5">
        <v>4</v>
      </c>
      <c r="G99" s="6">
        <v>4</v>
      </c>
      <c r="H99" s="5">
        <v>2</v>
      </c>
      <c r="I99" s="7">
        <v>0</v>
      </c>
      <c r="L99" s="8"/>
      <c r="M99" s="8"/>
    </row>
    <row r="100" spans="1:13" ht="15.75" customHeight="1">
      <c r="A100" s="4">
        <v>121</v>
      </c>
      <c r="B100" s="5">
        <v>31</v>
      </c>
      <c r="C100" s="6">
        <v>3</v>
      </c>
      <c r="D100" s="5">
        <v>1</v>
      </c>
      <c r="E100" s="6">
        <v>2</v>
      </c>
      <c r="F100" s="5">
        <v>6</v>
      </c>
      <c r="G100" s="6">
        <v>4</v>
      </c>
      <c r="H100" s="5">
        <v>2</v>
      </c>
      <c r="I100" s="7">
        <v>0</v>
      </c>
      <c r="L100" s="8"/>
      <c r="M100" s="8"/>
    </row>
    <row r="101" spans="1:13" ht="15.75" customHeight="1">
      <c r="A101" s="4">
        <v>122</v>
      </c>
      <c r="B101" s="5">
        <v>30</v>
      </c>
      <c r="C101" s="6">
        <v>3</v>
      </c>
      <c r="D101" s="5">
        <v>1</v>
      </c>
      <c r="E101" s="6">
        <v>1</v>
      </c>
      <c r="F101" s="5">
        <v>4</v>
      </c>
      <c r="G101" s="6">
        <v>1</v>
      </c>
      <c r="H101" s="5">
        <v>2</v>
      </c>
      <c r="I101" s="7">
        <v>0</v>
      </c>
      <c r="L101" s="8"/>
      <c r="M101" s="8"/>
    </row>
    <row r="102" spans="1:13" ht="15.75" customHeight="1">
      <c r="A102" s="4">
        <v>123</v>
      </c>
      <c r="B102" s="5">
        <v>33</v>
      </c>
      <c r="C102" s="6">
        <v>3</v>
      </c>
      <c r="D102" s="5">
        <v>1</v>
      </c>
      <c r="E102" s="6">
        <v>1</v>
      </c>
      <c r="F102" s="5">
        <v>4</v>
      </c>
      <c r="G102" s="6">
        <v>1</v>
      </c>
      <c r="H102" s="5">
        <v>2</v>
      </c>
      <c r="I102" s="7">
        <v>0</v>
      </c>
      <c r="L102" s="8"/>
      <c r="M102" s="8"/>
    </row>
    <row r="103" spans="1:13" ht="15.75" customHeight="1">
      <c r="A103" s="4">
        <v>124</v>
      </c>
      <c r="B103" s="5">
        <v>27</v>
      </c>
      <c r="C103" s="6">
        <v>3</v>
      </c>
      <c r="D103" s="5">
        <v>1</v>
      </c>
      <c r="E103" s="6">
        <v>1</v>
      </c>
      <c r="F103" s="5">
        <v>4</v>
      </c>
      <c r="G103" s="6">
        <v>4</v>
      </c>
      <c r="H103" s="5">
        <v>1</v>
      </c>
      <c r="I103" s="7">
        <v>0</v>
      </c>
      <c r="L103" s="8"/>
      <c r="M103" s="8"/>
    </row>
    <row r="104" spans="1:13" ht="15.75" customHeight="1">
      <c r="A104" s="4">
        <v>125</v>
      </c>
      <c r="B104" s="5">
        <v>18</v>
      </c>
      <c r="C104" s="6">
        <v>3</v>
      </c>
      <c r="D104" s="5">
        <v>1</v>
      </c>
      <c r="E104" s="6">
        <v>1</v>
      </c>
      <c r="F104" s="5">
        <v>4</v>
      </c>
      <c r="G104" s="6">
        <v>4</v>
      </c>
      <c r="H104" s="5">
        <v>2</v>
      </c>
      <c r="I104" s="7">
        <v>0</v>
      </c>
      <c r="L104" s="8"/>
      <c r="M104" s="8"/>
    </row>
    <row r="105" spans="1:13" ht="15.75" customHeight="1">
      <c r="A105" s="4">
        <v>126</v>
      </c>
      <c r="B105" s="5">
        <v>34</v>
      </c>
      <c r="C105" s="6">
        <v>3</v>
      </c>
      <c r="D105" s="5">
        <v>1</v>
      </c>
      <c r="E105" s="6">
        <v>1</v>
      </c>
      <c r="F105" s="5">
        <v>4</v>
      </c>
      <c r="G105" s="6">
        <v>1</v>
      </c>
      <c r="H105" s="5">
        <v>1</v>
      </c>
      <c r="I105" s="7">
        <v>0</v>
      </c>
      <c r="L105" s="8"/>
      <c r="M105" s="8"/>
    </row>
    <row r="106" spans="1:13" ht="15.75" customHeight="1">
      <c r="A106" s="4">
        <v>127</v>
      </c>
      <c r="B106" s="5">
        <v>25</v>
      </c>
      <c r="C106" s="6">
        <v>3</v>
      </c>
      <c r="D106" s="5">
        <v>1</v>
      </c>
      <c r="E106" s="6">
        <v>2</v>
      </c>
      <c r="F106" s="5">
        <v>4</v>
      </c>
      <c r="G106" s="6">
        <v>1</v>
      </c>
      <c r="H106" s="5">
        <v>2</v>
      </c>
      <c r="I106" s="7">
        <v>0</v>
      </c>
      <c r="L106" s="8"/>
      <c r="M106" s="8"/>
    </row>
    <row r="107" spans="1:13" ht="15.75" customHeight="1">
      <c r="A107" s="4">
        <v>129</v>
      </c>
      <c r="B107" s="5">
        <v>23</v>
      </c>
      <c r="C107" s="6">
        <v>3</v>
      </c>
      <c r="D107" s="5">
        <v>1</v>
      </c>
      <c r="E107" s="6">
        <v>2</v>
      </c>
      <c r="F107" s="5">
        <v>4</v>
      </c>
      <c r="G107" s="6">
        <v>4</v>
      </c>
      <c r="H107" s="5">
        <v>2</v>
      </c>
      <c r="I107" s="7">
        <v>0</v>
      </c>
      <c r="L107" s="8"/>
      <c r="M107" s="8"/>
    </row>
    <row r="108" spans="1:13" ht="15.75" customHeight="1">
      <c r="A108" s="4">
        <v>130</v>
      </c>
      <c r="B108" s="5">
        <v>28</v>
      </c>
      <c r="C108" s="6">
        <v>3</v>
      </c>
      <c r="D108" s="5">
        <v>1</v>
      </c>
      <c r="E108" s="6">
        <v>2</v>
      </c>
      <c r="F108" s="5">
        <v>4</v>
      </c>
      <c r="G108" s="6">
        <v>4</v>
      </c>
      <c r="H108" s="5">
        <v>2</v>
      </c>
      <c r="I108" s="7">
        <v>0</v>
      </c>
      <c r="L108" s="8"/>
      <c r="M108" s="8"/>
    </row>
    <row r="109" spans="1:13" ht="15.75" customHeight="1">
      <c r="A109" s="4">
        <v>131</v>
      </c>
      <c r="B109" s="5">
        <v>34</v>
      </c>
      <c r="C109" s="6">
        <v>3</v>
      </c>
      <c r="D109" s="5">
        <v>1</v>
      </c>
      <c r="E109" s="6">
        <v>1</v>
      </c>
      <c r="F109" s="5">
        <v>5</v>
      </c>
      <c r="G109" s="6">
        <v>1</v>
      </c>
      <c r="H109" s="5">
        <v>2</v>
      </c>
      <c r="I109" s="7">
        <v>0</v>
      </c>
      <c r="L109" s="8"/>
      <c r="M109" s="8"/>
    </row>
    <row r="110" spans="1:13" ht="15.75" customHeight="1">
      <c r="A110" s="4">
        <v>132</v>
      </c>
      <c r="B110" s="5">
        <v>33</v>
      </c>
      <c r="C110" s="6">
        <v>3</v>
      </c>
      <c r="D110" s="5">
        <v>1</v>
      </c>
      <c r="E110" s="6">
        <v>1</v>
      </c>
      <c r="F110" s="5">
        <v>5</v>
      </c>
      <c r="G110" s="6">
        <v>1</v>
      </c>
      <c r="H110" s="5">
        <v>1</v>
      </c>
      <c r="I110" s="7">
        <v>0</v>
      </c>
      <c r="L110" s="8"/>
      <c r="M110" s="8"/>
    </row>
    <row r="111" spans="1:13" ht="15.75" customHeight="1">
      <c r="A111" s="4">
        <v>133</v>
      </c>
      <c r="B111" s="5">
        <v>20</v>
      </c>
      <c r="C111" s="6">
        <v>3</v>
      </c>
      <c r="D111" s="5">
        <v>1</v>
      </c>
      <c r="E111" s="6">
        <v>2</v>
      </c>
      <c r="F111" s="5">
        <v>4</v>
      </c>
      <c r="G111" s="6">
        <v>4</v>
      </c>
      <c r="H111" s="5">
        <v>2</v>
      </c>
      <c r="I111" s="7">
        <v>0</v>
      </c>
      <c r="L111" s="8"/>
      <c r="M111" s="8"/>
    </row>
    <row r="112" spans="1:13" ht="15.75" customHeight="1">
      <c r="A112" s="4">
        <v>135</v>
      </c>
      <c r="B112" s="5">
        <v>33</v>
      </c>
      <c r="C112" s="6">
        <v>3</v>
      </c>
      <c r="D112" s="5">
        <v>1</v>
      </c>
      <c r="E112" s="6">
        <v>2</v>
      </c>
      <c r="F112" s="5">
        <v>4</v>
      </c>
      <c r="G112" s="6">
        <v>1</v>
      </c>
      <c r="H112" s="5">
        <v>2</v>
      </c>
      <c r="I112" s="7">
        <v>0</v>
      </c>
      <c r="L112" s="8"/>
      <c r="M112" s="8"/>
    </row>
    <row r="113" spans="1:13" ht="15.75" customHeight="1">
      <c r="A113" s="4">
        <v>136</v>
      </c>
      <c r="B113" s="5">
        <v>35</v>
      </c>
      <c r="C113" s="6">
        <v>3</v>
      </c>
      <c r="D113" s="5">
        <v>1</v>
      </c>
      <c r="E113" s="6">
        <v>2</v>
      </c>
      <c r="F113" s="5">
        <v>4</v>
      </c>
      <c r="G113" s="6">
        <v>1</v>
      </c>
      <c r="H113" s="5">
        <v>2</v>
      </c>
      <c r="I113" s="7">
        <v>0</v>
      </c>
      <c r="L113" s="8"/>
      <c r="M113" s="8"/>
    </row>
    <row r="114" spans="1:13" ht="15.75" customHeight="1">
      <c r="A114" s="4">
        <v>137</v>
      </c>
      <c r="B114" s="5">
        <v>30</v>
      </c>
      <c r="C114" s="6">
        <v>3</v>
      </c>
      <c r="D114" s="5">
        <v>1</v>
      </c>
      <c r="E114" s="6">
        <v>2</v>
      </c>
      <c r="F114" s="5">
        <v>11</v>
      </c>
      <c r="G114" s="6">
        <v>1</v>
      </c>
      <c r="H114" s="5">
        <v>2</v>
      </c>
      <c r="I114" s="7">
        <v>0</v>
      </c>
      <c r="L114" s="8"/>
      <c r="M114" s="8"/>
    </row>
    <row r="115" spans="1:13" ht="15.75" customHeight="1">
      <c r="A115" s="4">
        <v>138</v>
      </c>
      <c r="B115" s="5">
        <v>25</v>
      </c>
      <c r="C115" s="6">
        <v>3</v>
      </c>
      <c r="D115" s="5">
        <v>1</v>
      </c>
      <c r="E115" s="6">
        <v>2</v>
      </c>
      <c r="F115" s="5">
        <v>5</v>
      </c>
      <c r="G115" s="6">
        <v>4</v>
      </c>
      <c r="H115" s="5">
        <v>2</v>
      </c>
      <c r="I115" s="7">
        <v>0</v>
      </c>
      <c r="L115" s="8"/>
      <c r="M115" s="8"/>
    </row>
    <row r="116" spans="1:13" ht="15.75" customHeight="1">
      <c r="A116" s="4">
        <v>139</v>
      </c>
      <c r="B116" s="5">
        <v>34</v>
      </c>
      <c r="C116" s="6">
        <v>3</v>
      </c>
      <c r="D116" s="5">
        <v>1</v>
      </c>
      <c r="E116" s="6">
        <v>1</v>
      </c>
      <c r="F116" s="5">
        <v>5</v>
      </c>
      <c r="G116" s="6">
        <v>1</v>
      </c>
      <c r="H116" s="5">
        <v>2</v>
      </c>
      <c r="I116" s="7">
        <v>0</v>
      </c>
      <c r="L116" s="8"/>
      <c r="M116" s="8"/>
    </row>
    <row r="117" spans="1:13" ht="15.75" customHeight="1">
      <c r="A117" s="4">
        <v>140</v>
      </c>
      <c r="B117" s="5">
        <v>31</v>
      </c>
      <c r="C117" s="6">
        <v>3</v>
      </c>
      <c r="D117" s="5">
        <v>1</v>
      </c>
      <c r="E117" s="6">
        <v>2</v>
      </c>
      <c r="F117" s="5">
        <v>4</v>
      </c>
      <c r="G117" s="6">
        <v>1</v>
      </c>
      <c r="H117" s="5">
        <v>2</v>
      </c>
      <c r="I117" s="7">
        <v>0</v>
      </c>
      <c r="L117" s="8"/>
      <c r="M117" s="8"/>
    </row>
    <row r="118" spans="1:13" ht="15.75" customHeight="1">
      <c r="A118" s="4">
        <v>141</v>
      </c>
      <c r="B118" s="5">
        <v>37</v>
      </c>
      <c r="C118" s="6">
        <v>3</v>
      </c>
      <c r="D118" s="5">
        <v>1</v>
      </c>
      <c r="E118" s="6">
        <v>2</v>
      </c>
      <c r="F118" s="5">
        <v>4</v>
      </c>
      <c r="G118" s="6">
        <v>1</v>
      </c>
      <c r="H118" s="5">
        <v>2</v>
      </c>
      <c r="I118" s="7">
        <v>0</v>
      </c>
      <c r="L118" s="8"/>
      <c r="M118" s="8"/>
    </row>
    <row r="119" spans="1:13" ht="15.75" customHeight="1">
      <c r="A119" s="4">
        <v>142</v>
      </c>
      <c r="B119" s="5">
        <v>30</v>
      </c>
      <c r="C119" s="6">
        <v>3</v>
      </c>
      <c r="D119" s="5">
        <v>1</v>
      </c>
      <c r="E119" s="6">
        <v>2</v>
      </c>
      <c r="F119" s="5">
        <v>5</v>
      </c>
      <c r="G119" s="6">
        <v>4</v>
      </c>
      <c r="H119" s="5">
        <v>2</v>
      </c>
      <c r="I119" s="7">
        <v>0</v>
      </c>
      <c r="L119" s="8"/>
      <c r="M119" s="8"/>
    </row>
    <row r="120" spans="1:13" ht="15.75" customHeight="1">
      <c r="A120" s="4">
        <v>143</v>
      </c>
      <c r="B120" s="5">
        <v>28</v>
      </c>
      <c r="C120" s="6">
        <v>3</v>
      </c>
      <c r="D120" s="5">
        <v>1</v>
      </c>
      <c r="E120" s="6">
        <v>1</v>
      </c>
      <c r="F120" s="5">
        <v>5</v>
      </c>
      <c r="G120" s="6">
        <v>4</v>
      </c>
      <c r="H120" s="5">
        <v>2</v>
      </c>
      <c r="I120" s="7">
        <v>0</v>
      </c>
      <c r="L120" s="8"/>
      <c r="M120" s="8"/>
    </row>
    <row r="121" spans="1:13" ht="15.75" customHeight="1">
      <c r="A121" s="4">
        <v>144</v>
      </c>
      <c r="B121" s="5">
        <v>21</v>
      </c>
      <c r="C121" s="6">
        <v>3</v>
      </c>
      <c r="D121" s="5">
        <v>1</v>
      </c>
      <c r="E121" s="6">
        <v>2</v>
      </c>
      <c r="F121" s="5">
        <v>4</v>
      </c>
      <c r="G121" s="6">
        <v>4</v>
      </c>
      <c r="H121" s="5">
        <v>1</v>
      </c>
      <c r="I121" s="7">
        <v>0</v>
      </c>
      <c r="L121" s="8"/>
      <c r="M121" s="8"/>
    </row>
    <row r="122" spans="1:13" ht="15.75" customHeight="1">
      <c r="A122" s="4">
        <v>145</v>
      </c>
      <c r="B122" s="5">
        <v>23</v>
      </c>
      <c r="C122" s="6">
        <v>3</v>
      </c>
      <c r="D122" s="5">
        <v>1</v>
      </c>
      <c r="E122" s="6">
        <v>1</v>
      </c>
      <c r="F122" s="5">
        <v>3</v>
      </c>
      <c r="G122" s="6">
        <v>4</v>
      </c>
      <c r="H122" s="5">
        <v>2</v>
      </c>
      <c r="I122" s="7">
        <v>0</v>
      </c>
      <c r="L122" s="8"/>
      <c r="M122" s="8"/>
    </row>
    <row r="123" spans="1:13" ht="15.75" customHeight="1">
      <c r="A123" s="4">
        <v>147</v>
      </c>
      <c r="B123" s="5">
        <v>34</v>
      </c>
      <c r="C123" s="6">
        <v>3</v>
      </c>
      <c r="D123" s="5">
        <v>1</v>
      </c>
      <c r="E123" s="6">
        <v>2</v>
      </c>
      <c r="F123" s="5">
        <v>4</v>
      </c>
      <c r="G123" s="6">
        <v>1</v>
      </c>
      <c r="H123" s="5">
        <v>2</v>
      </c>
      <c r="I123" s="7">
        <v>0</v>
      </c>
      <c r="L123" s="8"/>
      <c r="M123" s="8"/>
    </row>
    <row r="124" spans="1:13" ht="15.75" customHeight="1">
      <c r="A124" s="4">
        <v>148</v>
      </c>
      <c r="B124" s="5">
        <v>32</v>
      </c>
      <c r="C124" s="6">
        <v>3</v>
      </c>
      <c r="D124" s="5">
        <v>1</v>
      </c>
      <c r="E124" s="6">
        <v>1</v>
      </c>
      <c r="F124" s="5">
        <v>4</v>
      </c>
      <c r="G124" s="6">
        <v>1</v>
      </c>
      <c r="H124" s="5">
        <v>2</v>
      </c>
      <c r="I124" s="7">
        <v>0</v>
      </c>
      <c r="L124" s="8"/>
      <c r="M124" s="8"/>
    </row>
    <row r="125" spans="1:13" ht="15.75" customHeight="1">
      <c r="A125" s="4">
        <v>157</v>
      </c>
      <c r="B125" s="5">
        <v>45</v>
      </c>
      <c r="C125" s="6">
        <v>3</v>
      </c>
      <c r="D125" s="5">
        <v>1</v>
      </c>
      <c r="E125" s="6">
        <v>1</v>
      </c>
      <c r="F125" s="5">
        <v>5</v>
      </c>
      <c r="G125" s="6">
        <v>1</v>
      </c>
      <c r="H125" s="5">
        <v>2</v>
      </c>
      <c r="I125" s="7">
        <v>0</v>
      </c>
      <c r="L125" s="8"/>
      <c r="M125" s="8"/>
    </row>
    <row r="126" spans="1:13" ht="15.75" customHeight="1">
      <c r="A126" s="4">
        <v>158</v>
      </c>
      <c r="B126" s="5">
        <v>60</v>
      </c>
      <c r="C126" s="6">
        <v>3</v>
      </c>
      <c r="D126" s="5">
        <v>1</v>
      </c>
      <c r="E126" s="6">
        <v>2</v>
      </c>
      <c r="F126" s="5">
        <v>4</v>
      </c>
      <c r="G126" s="6">
        <v>1</v>
      </c>
      <c r="H126" s="5">
        <v>2</v>
      </c>
      <c r="I126" s="7">
        <v>0</v>
      </c>
      <c r="L126" s="8"/>
      <c r="M126" s="8"/>
    </row>
    <row r="127" spans="1:13" ht="15.75" customHeight="1">
      <c r="A127" s="4">
        <v>159</v>
      </c>
      <c r="B127" s="5">
        <v>44</v>
      </c>
      <c r="C127" s="6">
        <v>3</v>
      </c>
      <c r="D127" s="5">
        <v>1</v>
      </c>
      <c r="E127" s="6">
        <v>1</v>
      </c>
      <c r="F127" s="5">
        <v>3</v>
      </c>
      <c r="G127" s="6">
        <v>1</v>
      </c>
      <c r="H127" s="5">
        <v>2</v>
      </c>
      <c r="I127" s="7">
        <v>0</v>
      </c>
      <c r="L127" s="8"/>
      <c r="M127" s="8"/>
    </row>
    <row r="128" spans="1:13" ht="15.75" customHeight="1">
      <c r="A128" s="4">
        <v>160</v>
      </c>
      <c r="B128" s="5">
        <v>49</v>
      </c>
      <c r="C128" s="6">
        <v>3</v>
      </c>
      <c r="D128" s="5">
        <v>1</v>
      </c>
      <c r="E128" s="6">
        <v>1</v>
      </c>
      <c r="F128" s="5">
        <v>4</v>
      </c>
      <c r="G128" s="6">
        <v>1</v>
      </c>
      <c r="H128" s="5">
        <v>1</v>
      </c>
      <c r="I128" s="7">
        <v>0</v>
      </c>
      <c r="L128" s="8"/>
      <c r="M128" s="8"/>
    </row>
    <row r="129" spans="1:13" ht="15.75" customHeight="1">
      <c r="A129" s="4">
        <v>161</v>
      </c>
      <c r="B129" s="5">
        <v>60</v>
      </c>
      <c r="C129" s="6">
        <v>3</v>
      </c>
      <c r="D129" s="5">
        <v>1</v>
      </c>
      <c r="E129" s="6">
        <v>1</v>
      </c>
      <c r="F129" s="5">
        <v>5</v>
      </c>
      <c r="G129" s="6">
        <v>1</v>
      </c>
      <c r="H129" s="5">
        <v>2</v>
      </c>
      <c r="I129" s="7">
        <v>0</v>
      </c>
      <c r="L129" s="8"/>
      <c r="M129" s="8"/>
    </row>
    <row r="130" spans="1:13" ht="15.75" customHeight="1">
      <c r="A130" s="4">
        <v>164</v>
      </c>
      <c r="B130" s="5">
        <v>41</v>
      </c>
      <c r="C130" s="6">
        <v>3</v>
      </c>
      <c r="D130" s="5">
        <v>1</v>
      </c>
      <c r="E130" s="6">
        <v>2</v>
      </c>
      <c r="F130" s="5">
        <v>4</v>
      </c>
      <c r="G130" s="6">
        <v>1</v>
      </c>
      <c r="H130" s="5">
        <v>2</v>
      </c>
      <c r="I130" s="7">
        <v>0</v>
      </c>
      <c r="L130" s="8"/>
      <c r="M130" s="8"/>
    </row>
    <row r="131" spans="1:13" ht="15.75" customHeight="1">
      <c r="A131" s="4">
        <v>165</v>
      </c>
      <c r="B131" s="5">
        <v>56</v>
      </c>
      <c r="C131" s="6">
        <v>3</v>
      </c>
      <c r="D131" s="5">
        <v>1</v>
      </c>
      <c r="E131" s="6">
        <v>1</v>
      </c>
      <c r="F131" s="5">
        <v>4</v>
      </c>
      <c r="G131" s="6">
        <v>1</v>
      </c>
      <c r="H131" s="5">
        <v>2</v>
      </c>
      <c r="I131" s="7">
        <v>0</v>
      </c>
      <c r="L131" s="8"/>
      <c r="M131" s="8"/>
    </row>
    <row r="132" spans="1:13" ht="15.75" customHeight="1">
      <c r="A132" s="4">
        <v>167</v>
      </c>
      <c r="B132" s="5">
        <v>55</v>
      </c>
      <c r="C132" s="6">
        <v>3</v>
      </c>
      <c r="D132" s="5">
        <v>1</v>
      </c>
      <c r="E132" s="6">
        <v>1</v>
      </c>
      <c r="F132" s="5">
        <v>3</v>
      </c>
      <c r="G132" s="6">
        <v>1</v>
      </c>
      <c r="H132" s="5">
        <v>2</v>
      </c>
      <c r="I132" s="7">
        <v>0</v>
      </c>
      <c r="L132" s="8"/>
      <c r="M132" s="8"/>
    </row>
    <row r="133" spans="1:13" ht="15.75" customHeight="1">
      <c r="A133" s="4">
        <v>168</v>
      </c>
      <c r="B133" s="5">
        <v>51</v>
      </c>
      <c r="C133" s="6">
        <v>3</v>
      </c>
      <c r="D133" s="5">
        <v>1</v>
      </c>
      <c r="E133" s="6">
        <v>1</v>
      </c>
      <c r="F133" s="5">
        <v>5</v>
      </c>
      <c r="G133" s="6">
        <v>1</v>
      </c>
      <c r="H133" s="5">
        <v>1</v>
      </c>
      <c r="I133" s="7">
        <v>0</v>
      </c>
      <c r="L133" s="8"/>
      <c r="M133" s="8"/>
    </row>
    <row r="134" spans="1:13" ht="15.75" customHeight="1">
      <c r="A134" s="4">
        <v>169</v>
      </c>
      <c r="B134" s="5">
        <v>50</v>
      </c>
      <c r="C134" s="6">
        <v>3</v>
      </c>
      <c r="D134" s="5">
        <v>1</v>
      </c>
      <c r="E134" s="6">
        <v>2</v>
      </c>
      <c r="F134" s="5">
        <v>1</v>
      </c>
      <c r="G134" s="6">
        <v>1</v>
      </c>
      <c r="H134" s="5">
        <v>2</v>
      </c>
      <c r="I134" s="7">
        <v>0</v>
      </c>
      <c r="L134" s="8"/>
      <c r="M134" s="8"/>
    </row>
    <row r="135" spans="1:13" ht="15.75" customHeight="1">
      <c r="A135" s="4">
        <v>171</v>
      </c>
      <c r="B135" s="5">
        <v>55</v>
      </c>
      <c r="C135" s="6">
        <v>3</v>
      </c>
      <c r="D135" s="5">
        <v>1</v>
      </c>
      <c r="E135" s="6">
        <v>2</v>
      </c>
      <c r="F135" s="5">
        <v>5</v>
      </c>
      <c r="G135" s="6">
        <v>1</v>
      </c>
      <c r="H135" s="5">
        <v>2</v>
      </c>
      <c r="I135" s="7">
        <v>0</v>
      </c>
      <c r="L135" s="8"/>
      <c r="M135" s="8"/>
    </row>
    <row r="136" spans="1:13" ht="15.75" customHeight="1">
      <c r="A136" s="4">
        <v>172</v>
      </c>
      <c r="B136" s="5">
        <v>49</v>
      </c>
      <c r="C136" s="6">
        <v>3</v>
      </c>
      <c r="D136" s="5">
        <v>1</v>
      </c>
      <c r="E136" s="6">
        <v>2</v>
      </c>
      <c r="F136" s="5">
        <v>5</v>
      </c>
      <c r="G136" s="6">
        <v>4</v>
      </c>
      <c r="H136" s="5">
        <v>2</v>
      </c>
      <c r="I136" s="7">
        <v>0</v>
      </c>
      <c r="L136" s="8"/>
      <c r="M136" s="8"/>
    </row>
    <row r="137" spans="1:13" ht="15.75" customHeight="1">
      <c r="A137" s="4">
        <v>173</v>
      </c>
      <c r="B137" s="5">
        <v>48</v>
      </c>
      <c r="C137" s="6">
        <v>3</v>
      </c>
      <c r="D137" s="5">
        <v>1</v>
      </c>
      <c r="E137" s="6">
        <v>2</v>
      </c>
      <c r="F137" s="5">
        <v>3</v>
      </c>
      <c r="G137" s="6">
        <v>1</v>
      </c>
      <c r="H137" s="5">
        <v>2</v>
      </c>
      <c r="I137" s="7">
        <v>0</v>
      </c>
      <c r="L137" s="8"/>
      <c r="M137" s="8"/>
    </row>
    <row r="138" spans="1:13" ht="15.75" customHeight="1">
      <c r="A138" s="4">
        <v>174</v>
      </c>
      <c r="B138" s="5">
        <v>60</v>
      </c>
      <c r="C138" s="6">
        <v>3</v>
      </c>
      <c r="D138" s="5">
        <v>1</v>
      </c>
      <c r="E138" s="6">
        <v>2</v>
      </c>
      <c r="F138" s="5">
        <v>3</v>
      </c>
      <c r="G138" s="6">
        <v>1</v>
      </c>
      <c r="H138" s="5">
        <v>2</v>
      </c>
      <c r="I138" s="7">
        <v>0</v>
      </c>
      <c r="L138" s="8"/>
      <c r="M138" s="8"/>
    </row>
    <row r="139" spans="1:13" ht="15.75" customHeight="1">
      <c r="A139" s="4">
        <v>175</v>
      </c>
      <c r="B139" s="5">
        <v>46</v>
      </c>
      <c r="C139" s="6">
        <v>3</v>
      </c>
      <c r="D139" s="5">
        <v>1</v>
      </c>
      <c r="E139" s="6">
        <v>2</v>
      </c>
      <c r="F139" s="5">
        <v>5</v>
      </c>
      <c r="G139" s="6">
        <v>1</v>
      </c>
      <c r="H139" s="5">
        <v>2</v>
      </c>
      <c r="I139" s="7">
        <v>0</v>
      </c>
      <c r="L139" s="8"/>
      <c r="M139" s="8"/>
    </row>
    <row r="140" spans="1:13" ht="15.75" customHeight="1">
      <c r="A140" s="4">
        <v>176</v>
      </c>
      <c r="B140" s="5">
        <v>53</v>
      </c>
      <c r="C140" s="6">
        <v>3</v>
      </c>
      <c r="D140" s="5">
        <v>1</v>
      </c>
      <c r="E140" s="6">
        <v>1</v>
      </c>
      <c r="F140" s="5">
        <v>3</v>
      </c>
      <c r="G140" s="6">
        <v>1</v>
      </c>
      <c r="H140" s="5">
        <v>1</v>
      </c>
      <c r="I140" s="7">
        <v>0</v>
      </c>
      <c r="L140" s="8"/>
      <c r="M140" s="8"/>
    </row>
    <row r="141" spans="1:13" ht="15.75" customHeight="1">
      <c r="A141" s="4">
        <v>178</v>
      </c>
      <c r="B141" s="5">
        <v>52</v>
      </c>
      <c r="C141" s="6">
        <v>3</v>
      </c>
      <c r="D141" s="5">
        <v>1</v>
      </c>
      <c r="E141" s="6">
        <v>1</v>
      </c>
      <c r="F141" s="5">
        <v>3</v>
      </c>
      <c r="G141" s="6">
        <v>1</v>
      </c>
      <c r="H141" s="5">
        <v>1</v>
      </c>
      <c r="I141" s="7">
        <v>0</v>
      </c>
      <c r="L141" s="8"/>
      <c r="M141" s="8"/>
    </row>
    <row r="142" spans="1:13" ht="15.75" customHeight="1">
      <c r="A142" s="4">
        <v>179</v>
      </c>
      <c r="B142" s="5">
        <v>45</v>
      </c>
      <c r="C142" s="6">
        <v>3</v>
      </c>
      <c r="D142" s="5">
        <v>1</v>
      </c>
      <c r="E142" s="6">
        <v>1</v>
      </c>
      <c r="F142" s="5">
        <v>3</v>
      </c>
      <c r="G142" s="6">
        <v>1</v>
      </c>
      <c r="H142" s="5">
        <v>2</v>
      </c>
      <c r="I142" s="7">
        <v>0</v>
      </c>
      <c r="L142" s="8"/>
      <c r="M142" s="8"/>
    </row>
    <row r="143" spans="1:13" ht="15.75" customHeight="1">
      <c r="A143" s="4">
        <v>180</v>
      </c>
      <c r="B143" s="5">
        <v>58</v>
      </c>
      <c r="C143" s="6">
        <v>3</v>
      </c>
      <c r="D143" s="5">
        <v>1</v>
      </c>
      <c r="E143" s="6">
        <v>1</v>
      </c>
      <c r="F143" s="5">
        <v>5</v>
      </c>
      <c r="G143" s="6">
        <v>1</v>
      </c>
      <c r="H143" s="5">
        <v>1</v>
      </c>
      <c r="I143" s="7">
        <v>0</v>
      </c>
      <c r="L143" s="8"/>
      <c r="M143" s="8"/>
    </row>
    <row r="144" spans="1:13" ht="15.75" customHeight="1">
      <c r="A144" s="4">
        <v>181</v>
      </c>
      <c r="B144" s="5">
        <v>42</v>
      </c>
      <c r="C144" s="6">
        <v>3</v>
      </c>
      <c r="D144" s="5">
        <v>1</v>
      </c>
      <c r="E144" s="6">
        <v>2</v>
      </c>
      <c r="F144" s="5">
        <v>10</v>
      </c>
      <c r="G144" s="6">
        <v>1</v>
      </c>
      <c r="H144" s="5">
        <v>2</v>
      </c>
      <c r="I144" s="7">
        <v>0</v>
      </c>
      <c r="L144" s="8"/>
      <c r="M144" s="8"/>
    </row>
    <row r="145" spans="1:13" ht="15.75" customHeight="1">
      <c r="A145" s="4">
        <v>182</v>
      </c>
      <c r="B145" s="5">
        <v>43</v>
      </c>
      <c r="C145" s="6">
        <v>3</v>
      </c>
      <c r="D145" s="5">
        <v>1</v>
      </c>
      <c r="E145" s="6">
        <v>1</v>
      </c>
      <c r="F145" s="5">
        <v>2</v>
      </c>
      <c r="G145" s="6">
        <v>1</v>
      </c>
      <c r="H145" s="5">
        <v>2</v>
      </c>
      <c r="I145" s="7">
        <v>0</v>
      </c>
      <c r="L145" s="8"/>
      <c r="M145" s="8"/>
    </row>
    <row r="146" spans="1:13" ht="15.75" customHeight="1">
      <c r="A146" s="4">
        <v>183</v>
      </c>
      <c r="B146" s="5">
        <v>58</v>
      </c>
      <c r="C146" s="6">
        <v>3</v>
      </c>
      <c r="D146" s="5">
        <v>1</v>
      </c>
      <c r="E146" s="6">
        <v>2</v>
      </c>
      <c r="F146" s="5">
        <v>5</v>
      </c>
      <c r="G146" s="6">
        <v>1</v>
      </c>
      <c r="H146" s="5">
        <v>2</v>
      </c>
      <c r="I146" s="7">
        <v>0</v>
      </c>
      <c r="L146" s="8"/>
      <c r="M146" s="8"/>
    </row>
    <row r="147" spans="1:13" ht="15.75" customHeight="1">
      <c r="A147" s="4">
        <v>184</v>
      </c>
      <c r="B147" s="5">
        <v>48</v>
      </c>
      <c r="C147" s="6">
        <v>3</v>
      </c>
      <c r="D147" s="5">
        <v>1</v>
      </c>
      <c r="E147" s="6">
        <v>2</v>
      </c>
      <c r="F147" s="5">
        <v>9</v>
      </c>
      <c r="G147" s="6">
        <v>1</v>
      </c>
      <c r="H147" s="5">
        <v>2</v>
      </c>
      <c r="I147" s="7">
        <v>0</v>
      </c>
      <c r="L147" s="8"/>
      <c r="M147" s="8"/>
    </row>
    <row r="148" spans="1:13" ht="15.75" customHeight="1">
      <c r="A148" s="4">
        <v>185</v>
      </c>
      <c r="B148" s="5">
        <v>54</v>
      </c>
      <c r="C148" s="6">
        <v>3</v>
      </c>
      <c r="D148" s="5">
        <v>1</v>
      </c>
      <c r="E148" s="6">
        <v>2</v>
      </c>
      <c r="F148" s="5">
        <v>5</v>
      </c>
      <c r="G148" s="6">
        <v>1</v>
      </c>
      <c r="H148" s="5">
        <v>2</v>
      </c>
      <c r="I148" s="7">
        <v>0</v>
      </c>
      <c r="L148" s="8"/>
      <c r="M148" s="8"/>
    </row>
    <row r="149" spans="1:13" ht="15.75" customHeight="1">
      <c r="A149" s="4">
        <v>186</v>
      </c>
      <c r="B149" s="5">
        <v>50</v>
      </c>
      <c r="C149" s="6">
        <v>3</v>
      </c>
      <c r="D149" s="5">
        <v>1</v>
      </c>
      <c r="E149" s="6">
        <v>2</v>
      </c>
      <c r="F149" s="5">
        <v>4</v>
      </c>
      <c r="G149" s="6">
        <v>1</v>
      </c>
      <c r="H149" s="5">
        <v>2</v>
      </c>
      <c r="I149" s="7">
        <v>0</v>
      </c>
      <c r="L149" s="8"/>
      <c r="M149" s="8"/>
    </row>
    <row r="150" spans="1:13" ht="15.75" customHeight="1">
      <c r="A150" s="4">
        <v>187</v>
      </c>
      <c r="B150" s="5">
        <v>50</v>
      </c>
      <c r="C150" s="6">
        <v>3</v>
      </c>
      <c r="D150" s="5">
        <v>1</v>
      </c>
      <c r="E150" s="6">
        <v>1</v>
      </c>
      <c r="F150" s="5">
        <v>4</v>
      </c>
      <c r="G150" s="6">
        <v>1</v>
      </c>
      <c r="H150" s="5">
        <v>2</v>
      </c>
      <c r="I150" s="7">
        <v>0</v>
      </c>
      <c r="L150" s="8"/>
      <c r="M150" s="8"/>
    </row>
    <row r="151" spans="1:13" ht="15.75" customHeight="1">
      <c r="A151" s="4">
        <v>188</v>
      </c>
      <c r="B151" s="5">
        <v>50</v>
      </c>
      <c r="C151" s="6">
        <v>3</v>
      </c>
      <c r="D151" s="5">
        <v>1</v>
      </c>
      <c r="E151" s="6">
        <v>2</v>
      </c>
      <c r="F151" s="5">
        <v>10</v>
      </c>
      <c r="G151" s="6">
        <v>1</v>
      </c>
      <c r="H151" s="5">
        <v>2</v>
      </c>
      <c r="I151" s="7">
        <v>0</v>
      </c>
      <c r="L151" s="8"/>
      <c r="M151" s="8"/>
    </row>
    <row r="152" spans="1:13" ht="15.75" customHeight="1">
      <c r="A152" s="4">
        <v>189</v>
      </c>
      <c r="B152" s="5">
        <v>60</v>
      </c>
      <c r="C152" s="6">
        <v>3</v>
      </c>
      <c r="D152" s="5">
        <v>1</v>
      </c>
      <c r="E152" s="6">
        <v>2</v>
      </c>
      <c r="F152" s="5">
        <v>3</v>
      </c>
      <c r="G152" s="6">
        <v>1</v>
      </c>
      <c r="H152" s="5">
        <v>2</v>
      </c>
      <c r="I152" s="7">
        <v>0</v>
      </c>
      <c r="L152" s="8"/>
      <c r="M152" s="8"/>
    </row>
    <row r="153" spans="1:13" ht="15.75" customHeight="1">
      <c r="A153" s="4">
        <v>190</v>
      </c>
      <c r="B153" s="5">
        <v>43</v>
      </c>
      <c r="C153" s="6">
        <v>3</v>
      </c>
      <c r="D153" s="5">
        <v>1</v>
      </c>
      <c r="E153" s="6">
        <v>1</v>
      </c>
      <c r="F153" s="5">
        <v>4</v>
      </c>
      <c r="G153" s="6">
        <v>1</v>
      </c>
      <c r="H153" s="5">
        <v>2</v>
      </c>
      <c r="I153" s="7">
        <v>0</v>
      </c>
      <c r="L153" s="8"/>
      <c r="M153" s="8"/>
    </row>
    <row r="154" spans="1:13" ht="15.75" customHeight="1">
      <c r="A154" s="4">
        <v>199</v>
      </c>
      <c r="B154" s="5">
        <v>65</v>
      </c>
      <c r="C154" s="6">
        <v>3</v>
      </c>
      <c r="D154" s="5">
        <v>1</v>
      </c>
      <c r="E154" s="6">
        <v>1</v>
      </c>
      <c r="F154" s="5">
        <v>5</v>
      </c>
      <c r="G154" s="6">
        <v>1</v>
      </c>
      <c r="H154" s="5">
        <v>2</v>
      </c>
      <c r="I154" s="7">
        <v>0</v>
      </c>
      <c r="L154" s="8"/>
      <c r="M154" s="8"/>
    </row>
    <row r="155" spans="1:13" ht="15.75" customHeight="1">
      <c r="A155" s="4">
        <v>200</v>
      </c>
      <c r="B155" s="5">
        <v>65</v>
      </c>
      <c r="C155" s="6">
        <v>3</v>
      </c>
      <c r="D155" s="5">
        <v>1</v>
      </c>
      <c r="E155" s="6">
        <v>1</v>
      </c>
      <c r="F155" s="5">
        <v>5</v>
      </c>
      <c r="G155" s="6">
        <v>1</v>
      </c>
      <c r="H155" s="5">
        <v>2</v>
      </c>
      <c r="I155" s="7">
        <v>0</v>
      </c>
      <c r="L155" s="8"/>
      <c r="M155" s="8"/>
    </row>
    <row r="156" spans="1:13" ht="15.75" customHeight="1">
      <c r="A156" s="4">
        <v>201</v>
      </c>
      <c r="B156" s="5">
        <v>62</v>
      </c>
      <c r="C156" s="6">
        <v>3</v>
      </c>
      <c r="D156" s="5">
        <v>1</v>
      </c>
      <c r="E156" s="6">
        <v>2</v>
      </c>
      <c r="F156" s="5">
        <v>3</v>
      </c>
      <c r="G156" s="6">
        <v>1</v>
      </c>
      <c r="H156" s="5">
        <v>1</v>
      </c>
      <c r="I156" s="7">
        <v>0</v>
      </c>
      <c r="L156" s="8"/>
      <c r="M156" s="8"/>
    </row>
    <row r="157" spans="1:13" ht="15.75" customHeight="1">
      <c r="A157" s="4">
        <v>202</v>
      </c>
      <c r="B157" s="5">
        <v>61</v>
      </c>
      <c r="C157" s="6">
        <v>3</v>
      </c>
      <c r="D157" s="5">
        <v>1</v>
      </c>
      <c r="E157" s="6">
        <v>1</v>
      </c>
      <c r="F157" s="5">
        <v>3</v>
      </c>
      <c r="G157" s="6">
        <v>1</v>
      </c>
      <c r="H157" s="5">
        <v>2</v>
      </c>
      <c r="I157" s="7">
        <v>0</v>
      </c>
      <c r="L157" s="8"/>
      <c r="M157" s="8"/>
    </row>
    <row r="158" spans="1:13" ht="15.75" customHeight="1">
      <c r="A158" s="4">
        <v>203</v>
      </c>
      <c r="B158" s="5">
        <v>65</v>
      </c>
      <c r="C158" s="6">
        <v>3</v>
      </c>
      <c r="D158" s="5">
        <v>1</v>
      </c>
      <c r="E158" s="6">
        <v>1</v>
      </c>
      <c r="F158" s="5">
        <v>4</v>
      </c>
      <c r="G158" s="6">
        <v>1</v>
      </c>
      <c r="H158" s="5">
        <v>1</v>
      </c>
      <c r="I158" s="7">
        <v>0</v>
      </c>
      <c r="L158" s="8"/>
      <c r="M158" s="8"/>
    </row>
    <row r="159" spans="1:13" ht="15.75" customHeight="1">
      <c r="A159" s="4">
        <v>204</v>
      </c>
      <c r="B159" s="5">
        <v>65</v>
      </c>
      <c r="C159" s="6">
        <v>3</v>
      </c>
      <c r="D159" s="5">
        <v>1</v>
      </c>
      <c r="E159" s="6">
        <v>2</v>
      </c>
      <c r="F159" s="5">
        <v>3</v>
      </c>
      <c r="G159" s="6">
        <v>1</v>
      </c>
      <c r="H159" s="5">
        <v>2</v>
      </c>
      <c r="I159" s="7">
        <v>0</v>
      </c>
      <c r="L159" s="8"/>
      <c r="M159" s="8"/>
    </row>
    <row r="160" spans="1:13" ht="15.75" customHeight="1">
      <c r="A160" s="4">
        <v>205</v>
      </c>
      <c r="B160" s="5">
        <v>65</v>
      </c>
      <c r="C160" s="6">
        <v>3</v>
      </c>
      <c r="D160" s="5">
        <v>1</v>
      </c>
      <c r="E160" s="6">
        <v>2</v>
      </c>
      <c r="F160" s="5">
        <v>11</v>
      </c>
      <c r="G160" s="6">
        <v>1</v>
      </c>
      <c r="H160" s="5">
        <v>2</v>
      </c>
      <c r="I160" s="7">
        <v>0</v>
      </c>
      <c r="L160" s="8"/>
      <c r="M160" s="8"/>
    </row>
    <row r="161" spans="1:13" ht="15.75" customHeight="1">
      <c r="A161" s="4">
        <v>207</v>
      </c>
      <c r="B161" s="5">
        <v>65</v>
      </c>
      <c r="C161" s="6">
        <v>3</v>
      </c>
      <c r="D161" s="5">
        <v>1</v>
      </c>
      <c r="E161" s="6">
        <v>2</v>
      </c>
      <c r="F161" s="5">
        <v>5</v>
      </c>
      <c r="G161" s="6">
        <v>1</v>
      </c>
      <c r="H161" s="5">
        <v>2</v>
      </c>
      <c r="I161" s="7">
        <v>0</v>
      </c>
      <c r="L161" s="8"/>
      <c r="M161" s="8"/>
    </row>
    <row r="162" spans="1:13" ht="15.75" customHeight="1">
      <c r="A162" s="4">
        <v>208</v>
      </c>
      <c r="B162" s="5">
        <v>62</v>
      </c>
      <c r="C162" s="6">
        <v>3</v>
      </c>
      <c r="D162" s="5">
        <v>1</v>
      </c>
      <c r="E162" s="6">
        <v>2</v>
      </c>
      <c r="F162" s="5">
        <v>4</v>
      </c>
      <c r="G162" s="6">
        <v>1</v>
      </c>
      <c r="H162" s="5">
        <v>2</v>
      </c>
      <c r="I162" s="7">
        <v>0</v>
      </c>
      <c r="L162" s="8"/>
      <c r="M162" s="8"/>
    </row>
    <row r="163" spans="1:13" ht="15.75" customHeight="1">
      <c r="A163" s="4">
        <v>210</v>
      </c>
      <c r="B163" s="5">
        <v>33</v>
      </c>
      <c r="C163" s="6">
        <v>1</v>
      </c>
      <c r="D163" s="5">
        <v>2</v>
      </c>
      <c r="E163" s="6">
        <v>1</v>
      </c>
      <c r="F163" s="5">
        <v>8</v>
      </c>
      <c r="G163" s="6">
        <v>3</v>
      </c>
      <c r="H163" s="5">
        <v>2</v>
      </c>
      <c r="I163" s="7">
        <v>0</v>
      </c>
      <c r="L163" s="8"/>
      <c r="M163" s="8"/>
    </row>
    <row r="164" spans="1:13" ht="15.75" customHeight="1">
      <c r="A164" s="4">
        <v>211</v>
      </c>
      <c r="B164" s="5">
        <v>34</v>
      </c>
      <c r="C164" s="6">
        <v>1</v>
      </c>
      <c r="D164" s="5">
        <v>2</v>
      </c>
      <c r="E164" s="6">
        <v>1</v>
      </c>
      <c r="F164" s="5">
        <v>7</v>
      </c>
      <c r="G164" s="6">
        <v>2</v>
      </c>
      <c r="H164" s="5">
        <v>1</v>
      </c>
      <c r="I164" s="7">
        <v>0</v>
      </c>
      <c r="L164" s="8"/>
      <c r="M164" s="8"/>
    </row>
    <row r="165" spans="1:13" ht="15.75" customHeight="1">
      <c r="A165" s="4">
        <v>212</v>
      </c>
      <c r="B165" s="5">
        <v>25</v>
      </c>
      <c r="C165" s="6">
        <v>1</v>
      </c>
      <c r="D165" s="5">
        <v>2</v>
      </c>
      <c r="E165" s="6">
        <v>2</v>
      </c>
      <c r="F165" s="5">
        <v>9</v>
      </c>
      <c r="G165" s="6">
        <v>3</v>
      </c>
      <c r="H165" s="5">
        <v>1</v>
      </c>
      <c r="I165" s="7">
        <v>0</v>
      </c>
      <c r="L165" s="8"/>
      <c r="M165" s="8"/>
    </row>
    <row r="166" spans="1:13" ht="15.75" customHeight="1">
      <c r="A166" s="4">
        <v>213</v>
      </c>
      <c r="B166" s="5">
        <v>40</v>
      </c>
      <c r="C166" s="6">
        <v>1</v>
      </c>
      <c r="D166" s="5">
        <v>2</v>
      </c>
      <c r="E166" s="6">
        <v>1</v>
      </c>
      <c r="F166" s="5">
        <v>5</v>
      </c>
      <c r="G166" s="6">
        <v>3</v>
      </c>
      <c r="H166" s="5">
        <v>2</v>
      </c>
      <c r="I166" s="7">
        <v>0</v>
      </c>
      <c r="L166" s="8"/>
      <c r="M166" s="8"/>
    </row>
    <row r="167" spans="1:13" ht="15.75" customHeight="1">
      <c r="A167" s="4">
        <v>214</v>
      </c>
      <c r="B167" s="5">
        <v>34</v>
      </c>
      <c r="C167" s="6">
        <v>1</v>
      </c>
      <c r="D167" s="5">
        <v>2</v>
      </c>
      <c r="E167" s="6">
        <v>1</v>
      </c>
      <c r="F167" s="5">
        <v>7</v>
      </c>
      <c r="G167" s="6">
        <v>2</v>
      </c>
      <c r="H167" s="5">
        <v>2</v>
      </c>
      <c r="I167" s="7">
        <v>0</v>
      </c>
      <c r="L167" s="8"/>
      <c r="M167" s="8"/>
    </row>
    <row r="168" spans="1:13" ht="15.75" customHeight="1">
      <c r="A168" s="4">
        <v>215</v>
      </c>
      <c r="B168" s="5">
        <v>32</v>
      </c>
      <c r="C168" s="6">
        <v>1</v>
      </c>
      <c r="D168" s="5">
        <v>2</v>
      </c>
      <c r="E168" s="6">
        <v>1</v>
      </c>
      <c r="F168" s="5">
        <v>7</v>
      </c>
      <c r="G168" s="6">
        <v>3</v>
      </c>
      <c r="H168" s="5">
        <v>1</v>
      </c>
      <c r="I168" s="7">
        <v>0</v>
      </c>
      <c r="L168" s="8"/>
      <c r="M168" s="8"/>
    </row>
    <row r="169" spans="1:13" ht="15.75" customHeight="1">
      <c r="A169" s="4">
        <v>216</v>
      </c>
      <c r="B169" s="5">
        <v>33</v>
      </c>
      <c r="C169" s="6">
        <v>1</v>
      </c>
      <c r="D169" s="5">
        <v>2</v>
      </c>
      <c r="E169" s="6">
        <v>1</v>
      </c>
      <c r="F169" s="5">
        <v>9</v>
      </c>
      <c r="G169" s="6">
        <v>3</v>
      </c>
      <c r="H169" s="5">
        <v>1</v>
      </c>
      <c r="I169" s="7">
        <v>0</v>
      </c>
      <c r="L169" s="8"/>
      <c r="M169" s="8"/>
    </row>
    <row r="170" spans="1:13" ht="15.75" customHeight="1">
      <c r="A170" s="4">
        <v>218</v>
      </c>
      <c r="B170" s="5">
        <v>21</v>
      </c>
      <c r="C170" s="6">
        <v>1</v>
      </c>
      <c r="D170" s="5">
        <v>2</v>
      </c>
      <c r="E170" s="6">
        <v>1</v>
      </c>
      <c r="F170" s="5">
        <v>6</v>
      </c>
      <c r="G170" s="6">
        <v>4</v>
      </c>
      <c r="H170" s="5">
        <v>1</v>
      </c>
      <c r="I170" s="7">
        <v>0</v>
      </c>
      <c r="L170" s="8"/>
      <c r="M170" s="8"/>
    </row>
    <row r="171" spans="1:13" ht="15.75" customHeight="1">
      <c r="A171" s="4">
        <v>219</v>
      </c>
      <c r="B171" s="5">
        <v>37</v>
      </c>
      <c r="C171" s="6">
        <v>1</v>
      </c>
      <c r="D171" s="5">
        <v>2</v>
      </c>
      <c r="E171" s="6">
        <v>2</v>
      </c>
      <c r="F171" s="5">
        <v>6</v>
      </c>
      <c r="G171" s="6">
        <v>3</v>
      </c>
      <c r="H171" s="5">
        <v>2</v>
      </c>
      <c r="I171" s="7">
        <v>0</v>
      </c>
      <c r="L171" s="8"/>
      <c r="M171" s="8"/>
    </row>
    <row r="172" spans="1:13" ht="15.75" customHeight="1">
      <c r="A172" s="4">
        <v>220</v>
      </c>
      <c r="B172" s="5">
        <v>20</v>
      </c>
      <c r="C172" s="6">
        <v>1</v>
      </c>
      <c r="D172" s="5">
        <v>2</v>
      </c>
      <c r="E172" s="6">
        <v>1</v>
      </c>
      <c r="F172" s="5">
        <v>6</v>
      </c>
      <c r="G172" s="6">
        <v>4</v>
      </c>
      <c r="H172" s="5">
        <v>1</v>
      </c>
      <c r="I172" s="7">
        <v>0</v>
      </c>
      <c r="L172" s="8"/>
      <c r="M172" s="8"/>
    </row>
    <row r="173" spans="1:13" ht="15.75" customHeight="1">
      <c r="A173" s="4">
        <v>221</v>
      </c>
      <c r="B173" s="5">
        <v>22</v>
      </c>
      <c r="C173" s="6">
        <v>1</v>
      </c>
      <c r="D173" s="5">
        <v>2</v>
      </c>
      <c r="E173" s="6">
        <v>2</v>
      </c>
      <c r="F173" s="5">
        <v>6</v>
      </c>
      <c r="G173" s="6">
        <v>4</v>
      </c>
      <c r="H173" s="5">
        <v>1</v>
      </c>
      <c r="I173" s="7">
        <v>0</v>
      </c>
      <c r="L173" s="8"/>
      <c r="M173" s="8"/>
    </row>
    <row r="174" spans="1:13" ht="15.75" customHeight="1">
      <c r="A174" s="4">
        <v>222</v>
      </c>
      <c r="B174" s="5">
        <v>18</v>
      </c>
      <c r="C174" s="6">
        <v>1</v>
      </c>
      <c r="D174" s="5">
        <v>2</v>
      </c>
      <c r="E174" s="6">
        <v>1</v>
      </c>
      <c r="F174" s="5">
        <v>4</v>
      </c>
      <c r="G174" s="6">
        <v>4</v>
      </c>
      <c r="H174" s="5">
        <v>1</v>
      </c>
      <c r="I174" s="7">
        <v>0</v>
      </c>
      <c r="L174" s="8"/>
      <c r="M174" s="8"/>
    </row>
    <row r="175" spans="1:13" ht="15.75" customHeight="1">
      <c r="A175" s="4">
        <v>223</v>
      </c>
      <c r="B175" s="5">
        <v>23</v>
      </c>
      <c r="C175" s="6">
        <v>1</v>
      </c>
      <c r="D175" s="5">
        <v>2</v>
      </c>
      <c r="E175" s="6">
        <v>1</v>
      </c>
      <c r="F175" s="5">
        <v>6</v>
      </c>
      <c r="G175" s="6">
        <v>4</v>
      </c>
      <c r="H175" s="5">
        <v>1</v>
      </c>
      <c r="I175" s="7">
        <v>0</v>
      </c>
      <c r="L175" s="8"/>
      <c r="M175" s="8"/>
    </row>
    <row r="176" spans="1:13" ht="15.75" customHeight="1">
      <c r="A176" s="4">
        <v>224</v>
      </c>
      <c r="B176" s="5">
        <v>32</v>
      </c>
      <c r="C176" s="6">
        <v>1</v>
      </c>
      <c r="D176" s="5">
        <v>2</v>
      </c>
      <c r="E176" s="6">
        <v>2</v>
      </c>
      <c r="F176" s="5">
        <v>7</v>
      </c>
      <c r="G176" s="6">
        <v>2</v>
      </c>
      <c r="H176" s="5">
        <v>1</v>
      </c>
      <c r="I176" s="7">
        <v>0</v>
      </c>
      <c r="L176" s="8"/>
      <c r="M176" s="8"/>
    </row>
    <row r="177" spans="1:13" ht="15.75" customHeight="1">
      <c r="A177" s="4">
        <v>225</v>
      </c>
      <c r="B177" s="5">
        <v>30</v>
      </c>
      <c r="C177" s="6">
        <v>1</v>
      </c>
      <c r="D177" s="5">
        <v>2</v>
      </c>
      <c r="E177" s="6">
        <v>1</v>
      </c>
      <c r="F177" s="5">
        <v>7</v>
      </c>
      <c r="G177" s="6">
        <v>4</v>
      </c>
      <c r="H177" s="5">
        <v>1</v>
      </c>
      <c r="I177" s="7">
        <v>0</v>
      </c>
      <c r="L177" s="8"/>
      <c r="M177" s="8"/>
    </row>
    <row r="178" spans="1:13" ht="15.75" customHeight="1">
      <c r="A178" s="4">
        <v>226</v>
      </c>
      <c r="B178" s="5">
        <v>20</v>
      </c>
      <c r="C178" s="6">
        <v>1</v>
      </c>
      <c r="D178" s="5">
        <v>2</v>
      </c>
      <c r="E178" s="6">
        <v>1</v>
      </c>
      <c r="F178" s="5">
        <v>6</v>
      </c>
      <c r="G178" s="6">
        <v>4</v>
      </c>
      <c r="H178" s="5">
        <v>1</v>
      </c>
      <c r="I178" s="7">
        <v>0</v>
      </c>
      <c r="L178" s="8"/>
      <c r="M178" s="8"/>
    </row>
    <row r="179" spans="1:13" ht="15.75" customHeight="1">
      <c r="A179" s="4">
        <v>227</v>
      </c>
      <c r="B179" s="5">
        <v>36</v>
      </c>
      <c r="C179" s="6">
        <v>1</v>
      </c>
      <c r="D179" s="5">
        <v>2</v>
      </c>
      <c r="E179" s="6">
        <v>1</v>
      </c>
      <c r="F179" s="5">
        <v>4</v>
      </c>
      <c r="G179" s="6">
        <v>3</v>
      </c>
      <c r="H179" s="5">
        <v>1</v>
      </c>
      <c r="I179" s="7">
        <v>0</v>
      </c>
      <c r="L179" s="8"/>
      <c r="M179" s="8"/>
    </row>
    <row r="180" spans="1:13" ht="15.75" customHeight="1">
      <c r="A180" s="4">
        <v>228</v>
      </c>
      <c r="B180" s="5">
        <v>38</v>
      </c>
      <c r="C180" s="6">
        <v>1</v>
      </c>
      <c r="D180" s="5">
        <v>2</v>
      </c>
      <c r="E180" s="6">
        <v>1</v>
      </c>
      <c r="F180" s="5">
        <v>7</v>
      </c>
      <c r="G180" s="6">
        <v>3</v>
      </c>
      <c r="H180" s="5">
        <v>1</v>
      </c>
      <c r="I180" s="7">
        <v>0</v>
      </c>
      <c r="L180" s="8"/>
      <c r="M180" s="8"/>
    </row>
    <row r="181" spans="1:13" ht="15.75" customHeight="1">
      <c r="A181" s="4">
        <v>229</v>
      </c>
      <c r="B181" s="5">
        <v>36</v>
      </c>
      <c r="C181" s="6">
        <v>1</v>
      </c>
      <c r="D181" s="5">
        <v>2</v>
      </c>
      <c r="E181" s="6">
        <v>1</v>
      </c>
      <c r="F181" s="5">
        <v>7</v>
      </c>
      <c r="G181" s="6">
        <v>3</v>
      </c>
      <c r="H181" s="5">
        <v>2</v>
      </c>
      <c r="I181" s="7">
        <v>0</v>
      </c>
      <c r="L181" s="8"/>
      <c r="M181" s="8"/>
    </row>
    <row r="182" spans="1:13" ht="15.75" customHeight="1">
      <c r="A182" s="4">
        <v>230</v>
      </c>
      <c r="B182" s="5">
        <v>28</v>
      </c>
      <c r="C182" s="6">
        <v>1</v>
      </c>
      <c r="D182" s="5">
        <v>2</v>
      </c>
      <c r="E182" s="6">
        <v>1</v>
      </c>
      <c r="F182" s="5">
        <v>7</v>
      </c>
      <c r="G182" s="6">
        <v>4</v>
      </c>
      <c r="H182" s="5">
        <v>1</v>
      </c>
      <c r="I182" s="7">
        <v>0</v>
      </c>
      <c r="L182" s="8"/>
      <c r="M182" s="8"/>
    </row>
    <row r="183" spans="1:13" ht="15.75" customHeight="1">
      <c r="A183" s="4">
        <v>231</v>
      </c>
      <c r="B183" s="5">
        <v>22</v>
      </c>
      <c r="C183" s="6">
        <v>1</v>
      </c>
      <c r="D183" s="5">
        <v>2</v>
      </c>
      <c r="E183" s="6">
        <v>1</v>
      </c>
      <c r="F183" s="5">
        <v>6</v>
      </c>
      <c r="G183" s="6">
        <v>4</v>
      </c>
      <c r="H183" s="5">
        <v>1</v>
      </c>
      <c r="I183" s="7">
        <v>0</v>
      </c>
      <c r="L183" s="8"/>
      <c r="M183" s="8"/>
    </row>
    <row r="184" spans="1:13" ht="15.75" customHeight="1">
      <c r="A184" s="4">
        <v>232</v>
      </c>
      <c r="B184" s="5">
        <v>21</v>
      </c>
      <c r="C184" s="6">
        <v>1</v>
      </c>
      <c r="D184" s="5">
        <v>2</v>
      </c>
      <c r="E184" s="6">
        <v>1</v>
      </c>
      <c r="F184" s="5">
        <v>6</v>
      </c>
      <c r="G184" s="6">
        <v>4</v>
      </c>
      <c r="H184" s="5">
        <v>1</v>
      </c>
      <c r="I184" s="7">
        <v>0</v>
      </c>
      <c r="L184" s="8"/>
      <c r="M184" s="8"/>
    </row>
    <row r="185" spans="1:13" ht="15.75" customHeight="1">
      <c r="A185" s="4">
        <v>233</v>
      </c>
      <c r="B185" s="5">
        <v>37</v>
      </c>
      <c r="C185" s="6">
        <v>1</v>
      </c>
      <c r="D185" s="5">
        <v>2</v>
      </c>
      <c r="E185" s="6">
        <v>1</v>
      </c>
      <c r="F185" s="5">
        <v>7</v>
      </c>
      <c r="G185" s="6">
        <v>2</v>
      </c>
      <c r="H185" s="5">
        <v>1</v>
      </c>
      <c r="I185" s="7">
        <v>0</v>
      </c>
      <c r="L185" s="8"/>
      <c r="M185" s="8"/>
    </row>
    <row r="186" spans="1:13" ht="15.75" customHeight="1">
      <c r="A186" s="4">
        <v>234</v>
      </c>
      <c r="B186" s="5">
        <v>37</v>
      </c>
      <c r="C186" s="6">
        <v>1</v>
      </c>
      <c r="D186" s="5">
        <v>2</v>
      </c>
      <c r="E186" s="6">
        <v>1</v>
      </c>
      <c r="F186" s="5">
        <v>7</v>
      </c>
      <c r="G186" s="6">
        <v>3</v>
      </c>
      <c r="H186" s="5">
        <v>1</v>
      </c>
      <c r="I186" s="7">
        <v>0</v>
      </c>
      <c r="L186" s="8"/>
      <c r="M186" s="8"/>
    </row>
    <row r="187" spans="1:13" ht="15.75" customHeight="1">
      <c r="A187" s="4">
        <v>235</v>
      </c>
      <c r="B187" s="5">
        <v>38</v>
      </c>
      <c r="C187" s="6">
        <v>1</v>
      </c>
      <c r="D187" s="5">
        <v>2</v>
      </c>
      <c r="E187" s="6">
        <v>1</v>
      </c>
      <c r="F187" s="5">
        <v>6</v>
      </c>
      <c r="G187" s="6">
        <v>3</v>
      </c>
      <c r="H187" s="5">
        <v>1</v>
      </c>
      <c r="I187" s="7">
        <v>0</v>
      </c>
      <c r="L187" s="8"/>
      <c r="M187" s="8"/>
    </row>
    <row r="188" spans="1:13" ht="15.75" customHeight="1">
      <c r="A188" s="4">
        <v>236</v>
      </c>
      <c r="B188" s="5">
        <v>26</v>
      </c>
      <c r="C188" s="6">
        <v>1</v>
      </c>
      <c r="D188" s="5">
        <v>2</v>
      </c>
      <c r="E188" s="6">
        <v>1</v>
      </c>
      <c r="F188" s="5">
        <v>6</v>
      </c>
      <c r="G188" s="6">
        <v>4</v>
      </c>
      <c r="H188" s="5">
        <v>1</v>
      </c>
      <c r="I188" s="7">
        <v>0</v>
      </c>
      <c r="L188" s="8"/>
      <c r="M188" s="8"/>
    </row>
    <row r="189" spans="1:13" ht="15.75" customHeight="1">
      <c r="A189" s="4">
        <v>240</v>
      </c>
      <c r="B189" s="5">
        <v>43</v>
      </c>
      <c r="C189" s="6">
        <v>1</v>
      </c>
      <c r="D189" s="5">
        <v>2</v>
      </c>
      <c r="E189" s="6">
        <v>1</v>
      </c>
      <c r="F189" s="5">
        <v>7</v>
      </c>
      <c r="G189" s="6">
        <v>1</v>
      </c>
      <c r="H189" s="5">
        <v>2</v>
      </c>
      <c r="I189" s="7">
        <v>0</v>
      </c>
      <c r="L189" s="8"/>
      <c r="M189" s="8"/>
    </row>
    <row r="190" spans="1:13" ht="15.75" customHeight="1">
      <c r="A190" s="4">
        <v>241</v>
      </c>
      <c r="B190" s="5">
        <v>50</v>
      </c>
      <c r="C190" s="6">
        <v>1</v>
      </c>
      <c r="D190" s="5">
        <v>2</v>
      </c>
      <c r="E190" s="6">
        <v>1</v>
      </c>
      <c r="F190" s="5">
        <v>7</v>
      </c>
      <c r="G190" s="6">
        <v>3</v>
      </c>
      <c r="H190" s="5">
        <v>1</v>
      </c>
      <c r="I190" s="7">
        <v>0</v>
      </c>
      <c r="L190" s="8"/>
      <c r="M190" s="8"/>
    </row>
    <row r="191" spans="1:13" ht="15.75" customHeight="1">
      <c r="A191" s="4">
        <v>242</v>
      </c>
      <c r="B191" s="5">
        <v>43</v>
      </c>
      <c r="C191" s="6">
        <v>1</v>
      </c>
      <c r="D191" s="5">
        <v>2</v>
      </c>
      <c r="E191" s="6">
        <v>1</v>
      </c>
      <c r="F191" s="5">
        <v>9</v>
      </c>
      <c r="G191" s="6">
        <v>3</v>
      </c>
      <c r="H191" s="5">
        <v>1</v>
      </c>
      <c r="I191" s="7">
        <v>0</v>
      </c>
      <c r="L191" s="8"/>
      <c r="M191" s="8"/>
    </row>
    <row r="192" spans="1:13" ht="15.75" customHeight="1">
      <c r="A192" s="4">
        <v>243</v>
      </c>
      <c r="B192" s="5">
        <v>41</v>
      </c>
      <c r="C192" s="6">
        <v>1</v>
      </c>
      <c r="D192" s="5">
        <v>2</v>
      </c>
      <c r="E192" s="6">
        <v>1</v>
      </c>
      <c r="F192" s="5">
        <v>9</v>
      </c>
      <c r="G192" s="6">
        <v>3</v>
      </c>
      <c r="H192" s="5">
        <v>1</v>
      </c>
      <c r="I192" s="7">
        <v>0</v>
      </c>
      <c r="L192" s="8"/>
      <c r="M192" s="8"/>
    </row>
    <row r="193" spans="1:13" ht="15.75" customHeight="1">
      <c r="A193" s="4">
        <v>244</v>
      </c>
      <c r="B193" s="5">
        <v>43</v>
      </c>
      <c r="C193" s="6">
        <v>1</v>
      </c>
      <c r="D193" s="5">
        <v>2</v>
      </c>
      <c r="E193" s="6">
        <v>2</v>
      </c>
      <c r="F193" s="5">
        <v>7</v>
      </c>
      <c r="G193" s="6">
        <v>2</v>
      </c>
      <c r="H193" s="5">
        <v>1</v>
      </c>
      <c r="I193" s="7">
        <v>0</v>
      </c>
      <c r="L193" s="8"/>
      <c r="M193" s="8"/>
    </row>
    <row r="194" spans="1:13" ht="15.75" customHeight="1">
      <c r="A194" s="4">
        <v>245</v>
      </c>
      <c r="B194" s="5">
        <v>59</v>
      </c>
      <c r="C194" s="6">
        <v>1</v>
      </c>
      <c r="D194" s="5">
        <v>2</v>
      </c>
      <c r="E194" s="6">
        <v>1</v>
      </c>
      <c r="F194" s="5">
        <v>9</v>
      </c>
      <c r="G194" s="6">
        <v>3</v>
      </c>
      <c r="H194" s="5">
        <v>1</v>
      </c>
      <c r="I194" s="7">
        <v>0</v>
      </c>
      <c r="L194" s="8"/>
      <c r="M194" s="8"/>
    </row>
    <row r="195" spans="1:13" ht="15.75" customHeight="1">
      <c r="A195" s="4">
        <v>246</v>
      </c>
      <c r="B195" s="5">
        <v>48</v>
      </c>
      <c r="C195" s="6">
        <v>1</v>
      </c>
      <c r="D195" s="5">
        <v>2</v>
      </c>
      <c r="E195" s="6">
        <v>2</v>
      </c>
      <c r="F195" s="5">
        <v>7</v>
      </c>
      <c r="G195" s="6">
        <v>3</v>
      </c>
      <c r="H195" s="5">
        <v>2</v>
      </c>
      <c r="I195" s="7">
        <v>0</v>
      </c>
      <c r="L195" s="8"/>
      <c r="M195" s="8"/>
    </row>
    <row r="196" spans="1:13" ht="15.75" customHeight="1">
      <c r="A196" s="4">
        <v>247</v>
      </c>
      <c r="B196" s="5">
        <v>45</v>
      </c>
      <c r="C196" s="6">
        <v>1</v>
      </c>
      <c r="D196" s="5">
        <v>2</v>
      </c>
      <c r="E196" s="6">
        <v>1</v>
      </c>
      <c r="F196" s="5">
        <v>7</v>
      </c>
      <c r="G196" s="6">
        <v>3</v>
      </c>
      <c r="H196" s="5">
        <v>2</v>
      </c>
      <c r="I196" s="7">
        <v>0</v>
      </c>
      <c r="L196" s="8"/>
      <c r="M196" s="8"/>
    </row>
    <row r="197" spans="1:13" ht="15.75" customHeight="1">
      <c r="A197" s="4">
        <v>249</v>
      </c>
      <c r="B197" s="5">
        <v>42</v>
      </c>
      <c r="C197" s="6">
        <v>1</v>
      </c>
      <c r="D197" s="5">
        <v>2</v>
      </c>
      <c r="E197" s="6">
        <v>1</v>
      </c>
      <c r="F197" s="5">
        <v>7</v>
      </c>
      <c r="G197" s="6">
        <v>2</v>
      </c>
      <c r="H197" s="5">
        <v>2</v>
      </c>
      <c r="I197" s="7">
        <v>0</v>
      </c>
      <c r="L197" s="8"/>
      <c r="M197" s="8"/>
    </row>
    <row r="198" spans="1:13" ht="15.75" customHeight="1">
      <c r="A198" s="4">
        <v>250</v>
      </c>
      <c r="B198" s="5">
        <v>53</v>
      </c>
      <c r="C198" s="6">
        <v>1</v>
      </c>
      <c r="D198" s="5">
        <v>2</v>
      </c>
      <c r="E198" s="6">
        <v>1</v>
      </c>
      <c r="F198" s="5">
        <v>7</v>
      </c>
      <c r="G198" s="6">
        <v>3</v>
      </c>
      <c r="H198" s="5">
        <v>1</v>
      </c>
      <c r="I198" s="7">
        <v>0</v>
      </c>
      <c r="L198" s="8"/>
      <c r="M198" s="8"/>
    </row>
    <row r="199" spans="1:13" ht="15.75" customHeight="1">
      <c r="A199" s="4">
        <v>6</v>
      </c>
      <c r="B199" s="5">
        <v>39</v>
      </c>
      <c r="C199" s="6">
        <v>1</v>
      </c>
      <c r="D199" s="5">
        <v>1</v>
      </c>
      <c r="E199" s="6">
        <v>2</v>
      </c>
      <c r="F199" s="5">
        <v>9</v>
      </c>
      <c r="G199" s="6">
        <v>4</v>
      </c>
      <c r="H199" s="5">
        <v>2</v>
      </c>
      <c r="I199" s="7">
        <v>1</v>
      </c>
      <c r="L199" s="8"/>
      <c r="M199" s="8"/>
    </row>
    <row r="200" spans="1:13" ht="15.75" customHeight="1">
      <c r="A200" s="4">
        <v>23</v>
      </c>
      <c r="B200" s="5">
        <v>31</v>
      </c>
      <c r="C200" s="6">
        <v>1</v>
      </c>
      <c r="D200" s="5">
        <v>1</v>
      </c>
      <c r="E200" s="6">
        <v>1</v>
      </c>
      <c r="F200" s="5">
        <v>7</v>
      </c>
      <c r="G200" s="6">
        <v>1</v>
      </c>
      <c r="H200" s="5">
        <v>2</v>
      </c>
      <c r="I200" s="7">
        <v>1</v>
      </c>
      <c r="L200" s="8"/>
      <c r="M200" s="8"/>
    </row>
    <row r="201" spans="1:13" ht="15.75" customHeight="1">
      <c r="A201" s="4">
        <v>27</v>
      </c>
      <c r="B201" s="5">
        <v>44</v>
      </c>
      <c r="C201" s="6">
        <v>1</v>
      </c>
      <c r="D201" s="5">
        <v>1</v>
      </c>
      <c r="E201" s="6">
        <v>1</v>
      </c>
      <c r="F201" s="5">
        <v>6</v>
      </c>
      <c r="G201" s="6">
        <v>1</v>
      </c>
      <c r="H201" s="5">
        <v>1</v>
      </c>
      <c r="I201" s="7">
        <v>1</v>
      </c>
      <c r="L201" s="8"/>
      <c r="M201" s="8"/>
    </row>
    <row r="202" spans="1:13" ht="15.75" customHeight="1">
      <c r="A202" s="4">
        <v>40</v>
      </c>
      <c r="B202" s="5">
        <v>36</v>
      </c>
      <c r="C202" s="6">
        <v>2</v>
      </c>
      <c r="D202" s="5">
        <v>1</v>
      </c>
      <c r="E202" s="6">
        <v>2</v>
      </c>
      <c r="F202" s="5">
        <v>7</v>
      </c>
      <c r="G202" s="6">
        <v>1</v>
      </c>
      <c r="H202" s="5">
        <v>1</v>
      </c>
      <c r="I202" s="7">
        <v>1</v>
      </c>
      <c r="L202" s="8"/>
      <c r="M202" s="8"/>
    </row>
    <row r="203" spans="1:13" ht="15.75" customHeight="1">
      <c r="A203" s="4">
        <v>47</v>
      </c>
      <c r="B203" s="5">
        <v>22</v>
      </c>
      <c r="C203" s="6">
        <v>2</v>
      </c>
      <c r="D203" s="5">
        <v>1</v>
      </c>
      <c r="E203" s="6">
        <v>1</v>
      </c>
      <c r="F203" s="5">
        <v>6</v>
      </c>
      <c r="G203" s="6">
        <v>4</v>
      </c>
      <c r="H203" s="5">
        <v>1</v>
      </c>
      <c r="I203" s="7">
        <v>1</v>
      </c>
      <c r="L203" s="8"/>
      <c r="M203" s="8"/>
    </row>
    <row r="204" spans="1:13" ht="15.75" customHeight="1">
      <c r="A204" s="4">
        <v>49</v>
      </c>
      <c r="B204" s="5">
        <v>26</v>
      </c>
      <c r="C204" s="6">
        <v>2</v>
      </c>
      <c r="D204" s="5">
        <v>1</v>
      </c>
      <c r="E204" s="6">
        <v>1</v>
      </c>
      <c r="F204" s="5">
        <v>4</v>
      </c>
      <c r="G204" s="6">
        <v>4</v>
      </c>
      <c r="H204" s="5">
        <v>1</v>
      </c>
      <c r="I204" s="7">
        <v>1</v>
      </c>
      <c r="L204" s="8"/>
      <c r="M204" s="8"/>
    </row>
    <row r="205" spans="1:13" ht="15.75" customHeight="1">
      <c r="A205" s="4">
        <v>59</v>
      </c>
      <c r="B205" s="5">
        <v>28</v>
      </c>
      <c r="C205" s="6">
        <v>2</v>
      </c>
      <c r="D205" s="5">
        <v>1</v>
      </c>
      <c r="E205" s="6">
        <v>1</v>
      </c>
      <c r="F205" s="5">
        <v>6</v>
      </c>
      <c r="G205" s="6">
        <v>4</v>
      </c>
      <c r="H205" s="5">
        <v>2</v>
      </c>
      <c r="I205" s="7">
        <v>1</v>
      </c>
      <c r="L205" s="8"/>
      <c r="M205" s="8"/>
    </row>
    <row r="206" spans="1:13" ht="15.75" customHeight="1">
      <c r="A206" s="4">
        <v>64</v>
      </c>
      <c r="B206" s="5">
        <v>35</v>
      </c>
      <c r="C206" s="6">
        <v>2</v>
      </c>
      <c r="D206" s="5">
        <v>1</v>
      </c>
      <c r="E206" s="6">
        <v>1</v>
      </c>
      <c r="F206" s="5">
        <v>6</v>
      </c>
      <c r="G206" s="6">
        <v>1</v>
      </c>
      <c r="H206" s="5">
        <v>1</v>
      </c>
      <c r="I206" s="7">
        <v>1</v>
      </c>
      <c r="L206" s="8"/>
      <c r="M206" s="8"/>
    </row>
    <row r="207" spans="1:13" ht="15.75" customHeight="1">
      <c r="A207" s="4">
        <v>74</v>
      </c>
      <c r="B207" s="5">
        <v>48</v>
      </c>
      <c r="C207" s="6">
        <v>2</v>
      </c>
      <c r="D207" s="5">
        <v>1</v>
      </c>
      <c r="E207" s="6">
        <v>2</v>
      </c>
      <c r="F207" s="5">
        <v>5</v>
      </c>
      <c r="G207" s="6">
        <v>1</v>
      </c>
      <c r="H207" s="5">
        <v>2</v>
      </c>
      <c r="I207" s="7">
        <v>1</v>
      </c>
      <c r="L207" s="8"/>
      <c r="M207" s="8"/>
    </row>
    <row r="208" spans="1:13" ht="15.75" customHeight="1">
      <c r="A208" s="4">
        <v>103</v>
      </c>
      <c r="B208" s="5">
        <v>63</v>
      </c>
      <c r="C208" s="6">
        <v>2</v>
      </c>
      <c r="D208" s="5">
        <v>1</v>
      </c>
      <c r="E208" s="6">
        <v>1</v>
      </c>
      <c r="F208" s="5">
        <v>6</v>
      </c>
      <c r="G208" s="6">
        <v>1</v>
      </c>
      <c r="H208" s="5">
        <v>1</v>
      </c>
      <c r="I208" s="7">
        <v>1</v>
      </c>
      <c r="L208" s="8"/>
      <c r="M208" s="8"/>
    </row>
    <row r="209" spans="1:13" ht="15.75" customHeight="1">
      <c r="A209" s="4">
        <v>105</v>
      </c>
      <c r="B209" s="5">
        <v>61</v>
      </c>
      <c r="C209" s="6">
        <v>2</v>
      </c>
      <c r="D209" s="5">
        <v>1</v>
      </c>
      <c r="E209" s="6">
        <v>2</v>
      </c>
      <c r="F209" s="5">
        <v>4</v>
      </c>
      <c r="G209" s="6">
        <v>1</v>
      </c>
      <c r="H209" s="5">
        <v>2</v>
      </c>
      <c r="I209" s="7">
        <v>1</v>
      </c>
      <c r="L209" s="8"/>
      <c r="M209" s="8"/>
    </row>
    <row r="210" spans="1:13" ht="15.75" customHeight="1">
      <c r="A210" s="4">
        <v>114</v>
      </c>
      <c r="B210" s="5">
        <v>33</v>
      </c>
      <c r="C210" s="6">
        <v>3</v>
      </c>
      <c r="D210" s="5">
        <v>1</v>
      </c>
      <c r="E210" s="6">
        <v>2</v>
      </c>
      <c r="F210" s="5">
        <v>4</v>
      </c>
      <c r="G210" s="6">
        <v>1</v>
      </c>
      <c r="H210" s="5">
        <v>1</v>
      </c>
      <c r="I210" s="7">
        <v>1</v>
      </c>
      <c r="L210" s="8"/>
      <c r="M210" s="8"/>
    </row>
    <row r="211" spans="1:13" ht="15.75" customHeight="1">
      <c r="A211" s="4">
        <v>128</v>
      </c>
      <c r="B211" s="5">
        <v>28</v>
      </c>
      <c r="C211" s="6">
        <v>3</v>
      </c>
      <c r="D211" s="5">
        <v>1</v>
      </c>
      <c r="E211" s="6">
        <v>2</v>
      </c>
      <c r="F211" s="5">
        <v>9</v>
      </c>
      <c r="G211" s="6">
        <v>4</v>
      </c>
      <c r="H211" s="5">
        <v>2</v>
      </c>
      <c r="I211" s="7">
        <v>1</v>
      </c>
      <c r="L211" s="8"/>
      <c r="M211" s="8"/>
    </row>
    <row r="212" spans="1:13" ht="15.75" customHeight="1">
      <c r="A212" s="4">
        <v>134</v>
      </c>
      <c r="B212" s="5">
        <v>25</v>
      </c>
      <c r="C212" s="6">
        <v>3</v>
      </c>
      <c r="D212" s="5">
        <v>1</v>
      </c>
      <c r="E212" s="6">
        <v>2</v>
      </c>
      <c r="F212" s="5">
        <v>4</v>
      </c>
      <c r="G212" s="6">
        <v>4</v>
      </c>
      <c r="H212" s="5">
        <v>2</v>
      </c>
      <c r="I212" s="7">
        <v>1</v>
      </c>
      <c r="L212" s="8"/>
      <c r="M212" s="8"/>
    </row>
    <row r="213" spans="1:13" ht="15.75" customHeight="1">
      <c r="A213" s="4">
        <v>146</v>
      </c>
      <c r="B213" s="5">
        <v>37</v>
      </c>
      <c r="C213" s="6">
        <v>3</v>
      </c>
      <c r="D213" s="5">
        <v>1</v>
      </c>
      <c r="E213" s="6">
        <v>2</v>
      </c>
      <c r="F213" s="5">
        <v>4</v>
      </c>
      <c r="G213" s="6">
        <v>5</v>
      </c>
      <c r="H213" s="5">
        <v>2</v>
      </c>
      <c r="I213" s="7">
        <v>1</v>
      </c>
      <c r="L213" s="8"/>
      <c r="M213" s="8"/>
    </row>
    <row r="214" spans="1:13" ht="15.75" customHeight="1">
      <c r="A214" s="4">
        <v>162</v>
      </c>
      <c r="B214" s="5">
        <v>47</v>
      </c>
      <c r="C214" s="6">
        <v>3</v>
      </c>
      <c r="D214" s="5">
        <v>1</v>
      </c>
      <c r="E214" s="6">
        <v>1</v>
      </c>
      <c r="F214" s="5">
        <v>4</v>
      </c>
      <c r="G214" s="6">
        <v>1</v>
      </c>
      <c r="H214" s="5">
        <v>2</v>
      </c>
      <c r="I214" s="7">
        <v>1</v>
      </c>
    </row>
    <row r="215" spans="1:13" ht="15.75" customHeight="1">
      <c r="A215" s="4">
        <v>163</v>
      </c>
      <c r="B215" s="5">
        <v>41</v>
      </c>
      <c r="C215" s="6">
        <v>3</v>
      </c>
      <c r="D215" s="5">
        <v>1</v>
      </c>
      <c r="E215" s="6">
        <v>2</v>
      </c>
      <c r="F215" s="5">
        <v>5</v>
      </c>
      <c r="G215" s="6">
        <v>4</v>
      </c>
      <c r="H215" s="5">
        <v>2</v>
      </c>
      <c r="I215" s="7">
        <v>1</v>
      </c>
    </row>
    <row r="216" spans="1:13" ht="15.75" customHeight="1">
      <c r="A216" s="4">
        <v>166</v>
      </c>
      <c r="B216" s="5">
        <v>47</v>
      </c>
      <c r="C216" s="6">
        <v>3</v>
      </c>
      <c r="D216" s="5">
        <v>1</v>
      </c>
      <c r="E216" s="6">
        <v>1</v>
      </c>
      <c r="F216" s="5">
        <v>4</v>
      </c>
      <c r="G216" s="6">
        <v>1</v>
      </c>
      <c r="H216" s="5">
        <v>1</v>
      </c>
      <c r="I216" s="7">
        <v>1</v>
      </c>
    </row>
    <row r="217" spans="1:13" ht="15.75" customHeight="1">
      <c r="A217" s="4">
        <v>170</v>
      </c>
      <c r="B217" s="5">
        <v>43</v>
      </c>
      <c r="C217" s="6">
        <v>3</v>
      </c>
      <c r="D217" s="5">
        <v>1</v>
      </c>
      <c r="E217" s="6">
        <v>1</v>
      </c>
      <c r="F217" s="5">
        <v>3</v>
      </c>
      <c r="G217" s="6">
        <v>1</v>
      </c>
      <c r="H217" s="5">
        <v>1</v>
      </c>
      <c r="I217" s="7">
        <v>1</v>
      </c>
    </row>
    <row r="218" spans="1:13" ht="15.75" customHeight="1">
      <c r="A218" s="4">
        <v>177</v>
      </c>
      <c r="B218" s="5">
        <v>54</v>
      </c>
      <c r="C218" s="6">
        <v>3</v>
      </c>
      <c r="D218" s="5">
        <v>1</v>
      </c>
      <c r="E218" s="6">
        <v>2</v>
      </c>
      <c r="F218" s="5">
        <v>4</v>
      </c>
      <c r="G218" s="6">
        <v>1</v>
      </c>
      <c r="H218" s="5">
        <v>2</v>
      </c>
      <c r="I218" s="7">
        <v>1</v>
      </c>
    </row>
    <row r="219" spans="1:13" ht="15.75" customHeight="1">
      <c r="A219" s="4">
        <v>206</v>
      </c>
      <c r="B219" s="5">
        <v>61</v>
      </c>
      <c r="C219" s="6">
        <v>3</v>
      </c>
      <c r="D219" s="5">
        <v>1</v>
      </c>
      <c r="E219" s="6">
        <v>1</v>
      </c>
      <c r="F219" s="5">
        <v>3</v>
      </c>
      <c r="G219" s="6">
        <v>1</v>
      </c>
      <c r="H219" s="5">
        <v>1</v>
      </c>
      <c r="I219" s="7">
        <v>1</v>
      </c>
    </row>
    <row r="220" spans="1:13" ht="15.75" customHeight="1">
      <c r="A220" s="4">
        <v>217</v>
      </c>
      <c r="B220" s="5">
        <v>26</v>
      </c>
      <c r="C220" s="6">
        <v>1</v>
      </c>
      <c r="D220" s="5">
        <v>2</v>
      </c>
      <c r="E220" s="6">
        <v>2</v>
      </c>
      <c r="F220" s="5">
        <v>7</v>
      </c>
      <c r="G220" s="6">
        <v>4</v>
      </c>
      <c r="H220" s="5">
        <v>1</v>
      </c>
      <c r="I220" s="7">
        <v>1</v>
      </c>
    </row>
    <row r="221" spans="1:13" ht="15.75" customHeight="1">
      <c r="A221" s="4">
        <v>239</v>
      </c>
      <c r="B221" s="5">
        <v>44</v>
      </c>
      <c r="C221" s="6">
        <v>1</v>
      </c>
      <c r="D221" s="5">
        <v>2</v>
      </c>
      <c r="E221" s="6">
        <v>1</v>
      </c>
      <c r="F221" s="5">
        <v>7</v>
      </c>
      <c r="G221" s="6">
        <v>2</v>
      </c>
      <c r="H221" s="5">
        <v>1</v>
      </c>
      <c r="I221" s="7">
        <v>1</v>
      </c>
    </row>
  </sheetData>
  <mergeCells count="49">
    <mergeCell ref="Y9:Z9"/>
    <mergeCell ref="Y10:Z10"/>
    <mergeCell ref="Y11:Z11"/>
    <mergeCell ref="P3:Q3"/>
    <mergeCell ref="V2:W2"/>
    <mergeCell ref="Y4:Z4"/>
    <mergeCell ref="Y5:Z5"/>
    <mergeCell ref="Y6:Z6"/>
    <mergeCell ref="Y7:Z7"/>
    <mergeCell ref="Y8:Z8"/>
    <mergeCell ref="S31:T31"/>
    <mergeCell ref="S32:T32"/>
    <mergeCell ref="Y12:Z12"/>
    <mergeCell ref="Y13:Z13"/>
    <mergeCell ref="Y14:Z14"/>
    <mergeCell ref="Y15:Z15"/>
    <mergeCell ref="Y16:Z16"/>
    <mergeCell ref="S61:T61"/>
    <mergeCell ref="S39:T39"/>
    <mergeCell ref="P20:R20"/>
    <mergeCell ref="S19:U20"/>
    <mergeCell ref="P34:R40"/>
    <mergeCell ref="S40:V40"/>
    <mergeCell ref="S33:T33"/>
    <mergeCell ref="S34:T34"/>
    <mergeCell ref="S35:T35"/>
    <mergeCell ref="S36:T36"/>
    <mergeCell ref="S37:T37"/>
    <mergeCell ref="S38:T38"/>
    <mergeCell ref="S27:T27"/>
    <mergeCell ref="S28:T28"/>
    <mergeCell ref="S29:T29"/>
    <mergeCell ref="S30:T30"/>
    <mergeCell ref="S50:U51"/>
    <mergeCell ref="P51:R51"/>
    <mergeCell ref="S58:T58"/>
    <mergeCell ref="S59:T59"/>
    <mergeCell ref="S60:T60"/>
    <mergeCell ref="S71:V71"/>
    <mergeCell ref="S62:T62"/>
    <mergeCell ref="S63:T63"/>
    <mergeCell ref="S64:T64"/>
    <mergeCell ref="P65:R71"/>
    <mergeCell ref="S65:T65"/>
    <mergeCell ref="S66:T66"/>
    <mergeCell ref="S67:T67"/>
    <mergeCell ref="S68:T68"/>
    <mergeCell ref="S69:T69"/>
    <mergeCell ref="S70:T7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00"/>
  <sheetViews>
    <sheetView tabSelected="1" topLeftCell="A19" workbookViewId="0">
      <selection activeCell="J23" sqref="J23:L35"/>
    </sheetView>
  </sheetViews>
  <sheetFormatPr baseColWidth="10" defaultColWidth="14.44140625" defaultRowHeight="15" customHeight="1"/>
  <cols>
    <col min="1" max="10" width="14.44140625" customWidth="1"/>
    <col min="11" max="11" width="18.109375" customWidth="1"/>
    <col min="12" max="12" width="14.44140625" customWidth="1"/>
    <col min="13" max="13" width="15.5546875" customWidth="1"/>
  </cols>
  <sheetData>
    <row r="4" spans="1:16" ht="15" customHeight="1">
      <c r="A4" s="24" t="s">
        <v>1</v>
      </c>
      <c r="B4" s="24" t="s">
        <v>11</v>
      </c>
      <c r="C4" s="24" t="s">
        <v>2</v>
      </c>
      <c r="D4" s="33" t="s">
        <v>11</v>
      </c>
      <c r="E4" s="24" t="s">
        <v>3</v>
      </c>
      <c r="F4" s="24" t="s">
        <v>11</v>
      </c>
      <c r="G4" s="40" t="s">
        <v>4</v>
      </c>
      <c r="H4" s="24" t="s">
        <v>11</v>
      </c>
      <c r="J4" s="61" t="s">
        <v>5</v>
      </c>
      <c r="K4" s="61"/>
      <c r="L4" s="24" t="s">
        <v>11</v>
      </c>
      <c r="M4" s="24" t="s">
        <v>6</v>
      </c>
      <c r="N4" s="24" t="s">
        <v>11</v>
      </c>
      <c r="O4" s="39"/>
      <c r="P4" s="39"/>
    </row>
    <row r="5" spans="1:16" ht="15" customHeight="1">
      <c r="A5" s="20" t="s">
        <v>44</v>
      </c>
      <c r="B5" s="25">
        <v>57</v>
      </c>
      <c r="C5" s="21" t="s">
        <v>13</v>
      </c>
      <c r="D5" s="34">
        <v>74</v>
      </c>
      <c r="E5" s="20" t="s">
        <v>19</v>
      </c>
      <c r="F5" s="25">
        <v>182</v>
      </c>
      <c r="G5" s="41" t="s">
        <v>47</v>
      </c>
      <c r="H5" s="25">
        <v>146</v>
      </c>
      <c r="J5" s="67" t="s">
        <v>24</v>
      </c>
      <c r="K5" s="67"/>
      <c r="L5" s="25">
        <v>1</v>
      </c>
      <c r="M5" s="31" t="s">
        <v>37</v>
      </c>
      <c r="N5" s="25">
        <v>140</v>
      </c>
      <c r="O5" s="32"/>
      <c r="P5" s="36"/>
    </row>
    <row r="6" spans="1:16" ht="15" customHeight="1">
      <c r="A6" s="20" t="s">
        <v>45</v>
      </c>
      <c r="B6" s="25">
        <v>105</v>
      </c>
      <c r="C6" s="21" t="s">
        <v>14</v>
      </c>
      <c r="D6" s="34">
        <v>67</v>
      </c>
      <c r="E6" s="20" t="s">
        <v>18</v>
      </c>
      <c r="F6" s="25">
        <v>38</v>
      </c>
      <c r="G6" s="41" t="s">
        <v>21</v>
      </c>
      <c r="H6" s="25">
        <v>74</v>
      </c>
      <c r="J6" s="67" t="s">
        <v>25</v>
      </c>
      <c r="K6" s="67"/>
      <c r="L6" s="25">
        <v>1</v>
      </c>
      <c r="M6" s="31" t="s">
        <v>38</v>
      </c>
      <c r="N6" s="25">
        <v>8</v>
      </c>
      <c r="O6" s="32"/>
      <c r="P6" s="36"/>
    </row>
    <row r="7" spans="1:16" ht="15" customHeight="1">
      <c r="A7" s="20" t="s">
        <v>46</v>
      </c>
      <c r="B7" s="25">
        <v>58</v>
      </c>
      <c r="C7" s="21" t="s">
        <v>15</v>
      </c>
      <c r="D7" s="25">
        <v>79</v>
      </c>
      <c r="E7" s="21"/>
      <c r="F7" s="21"/>
      <c r="G7" s="21"/>
      <c r="H7" s="21"/>
      <c r="J7" s="67" t="s">
        <v>26</v>
      </c>
      <c r="K7" s="67"/>
      <c r="L7" s="25">
        <v>14</v>
      </c>
      <c r="M7" s="31" t="s">
        <v>40</v>
      </c>
      <c r="N7" s="25">
        <v>18</v>
      </c>
      <c r="O7" s="35"/>
      <c r="P7" s="35"/>
    </row>
    <row r="8" spans="1:16" ht="15" customHeight="1">
      <c r="A8" s="31" t="s">
        <v>11</v>
      </c>
      <c r="B8" s="25">
        <v>220</v>
      </c>
      <c r="C8" s="37" t="s">
        <v>11</v>
      </c>
      <c r="D8" s="25">
        <v>220</v>
      </c>
      <c r="E8" s="20" t="s">
        <v>11</v>
      </c>
      <c r="F8" s="21">
        <v>220</v>
      </c>
      <c r="G8" s="20" t="s">
        <v>11</v>
      </c>
      <c r="H8" s="25">
        <v>220</v>
      </c>
      <c r="J8" s="67" t="s">
        <v>27</v>
      </c>
      <c r="K8" s="67"/>
      <c r="L8" s="25">
        <v>42</v>
      </c>
      <c r="M8" s="31" t="s">
        <v>39</v>
      </c>
      <c r="N8" s="25">
        <v>49</v>
      </c>
    </row>
    <row r="9" spans="1:16" ht="15" customHeight="1">
      <c r="A9" s="39"/>
      <c r="B9" s="39"/>
      <c r="C9" s="35"/>
      <c r="D9" s="32"/>
      <c r="J9" s="67" t="s">
        <v>28</v>
      </c>
      <c r="K9" s="67"/>
      <c r="L9" s="25">
        <v>49</v>
      </c>
      <c r="M9" s="31" t="s">
        <v>41</v>
      </c>
      <c r="N9" s="25">
        <v>5</v>
      </c>
    </row>
    <row r="10" spans="1:16" ht="15" customHeight="1">
      <c r="A10" s="24" t="s">
        <v>7</v>
      </c>
      <c r="B10" s="24" t="s">
        <v>11</v>
      </c>
      <c r="C10" s="24" t="s">
        <v>8</v>
      </c>
      <c r="D10" s="24" t="s">
        <v>11</v>
      </c>
      <c r="J10" s="67" t="s">
        <v>29</v>
      </c>
      <c r="K10" s="67"/>
      <c r="L10" s="25">
        <v>45</v>
      </c>
      <c r="M10" s="31" t="s">
        <v>11</v>
      </c>
      <c r="N10" s="25">
        <v>220</v>
      </c>
    </row>
    <row r="11" spans="1:16" ht="15" customHeight="1">
      <c r="A11" s="31" t="s">
        <v>35</v>
      </c>
      <c r="B11" s="25">
        <v>114</v>
      </c>
      <c r="C11" s="37" t="s">
        <v>42</v>
      </c>
      <c r="D11" s="38">
        <v>197</v>
      </c>
      <c r="J11" s="67" t="s">
        <v>30</v>
      </c>
      <c r="K11" s="67"/>
      <c r="L11" s="25">
        <v>42</v>
      </c>
    </row>
    <row r="12" spans="1:16" ht="15" customHeight="1">
      <c r="A12" s="31" t="s">
        <v>36</v>
      </c>
      <c r="B12" s="25">
        <v>106</v>
      </c>
      <c r="C12" s="37" t="s">
        <v>48</v>
      </c>
      <c r="D12" s="38">
        <v>23</v>
      </c>
      <c r="J12" s="67" t="s">
        <v>31</v>
      </c>
      <c r="K12" s="67"/>
      <c r="L12" s="25">
        <v>5</v>
      </c>
    </row>
    <row r="13" spans="1:16" ht="15" customHeight="1">
      <c r="A13" s="31" t="s">
        <v>11</v>
      </c>
      <c r="B13" s="25">
        <v>220</v>
      </c>
      <c r="C13" s="37" t="s">
        <v>11</v>
      </c>
      <c r="D13" s="25">
        <v>220</v>
      </c>
      <c r="J13" s="67" t="s">
        <v>32</v>
      </c>
      <c r="K13" s="67"/>
      <c r="L13" s="25">
        <v>14</v>
      </c>
    </row>
    <row r="14" spans="1:16" ht="15" customHeight="1">
      <c r="J14" s="67" t="s">
        <v>33</v>
      </c>
      <c r="K14" s="67"/>
      <c r="L14" s="25">
        <v>3</v>
      </c>
    </row>
    <row r="15" spans="1:16" ht="15" customHeight="1">
      <c r="J15" s="67" t="s">
        <v>34</v>
      </c>
      <c r="K15" s="67"/>
      <c r="L15" s="25">
        <v>4</v>
      </c>
    </row>
    <row r="16" spans="1:16" ht="15" customHeight="1">
      <c r="J16" s="68" t="s">
        <v>11</v>
      </c>
      <c r="K16" s="69"/>
      <c r="L16" s="25">
        <v>220</v>
      </c>
    </row>
    <row r="21" spans="1:14" ht="15.75" customHeight="1"/>
    <row r="22" spans="1:14" ht="15.75" customHeight="1"/>
    <row r="23" spans="1:14" ht="15.75" customHeight="1">
      <c r="A23" s="24" t="s">
        <v>1</v>
      </c>
      <c r="B23" s="24" t="s">
        <v>11</v>
      </c>
      <c r="C23" s="24" t="s">
        <v>2</v>
      </c>
      <c r="D23" s="33" t="s">
        <v>11</v>
      </c>
      <c r="E23" s="24" t="s">
        <v>3</v>
      </c>
      <c r="F23" s="24" t="s">
        <v>11</v>
      </c>
      <c r="G23" s="40" t="s">
        <v>4</v>
      </c>
      <c r="H23" s="24" t="s">
        <v>11</v>
      </c>
      <c r="J23" s="61" t="s">
        <v>5</v>
      </c>
      <c r="K23" s="61"/>
      <c r="L23" s="24" t="s">
        <v>11</v>
      </c>
      <c r="M23" s="24" t="s">
        <v>6</v>
      </c>
      <c r="N23" s="24" t="s">
        <v>11</v>
      </c>
    </row>
    <row r="24" spans="1:14" ht="15.75" customHeight="1">
      <c r="A24" s="20" t="s">
        <v>44</v>
      </c>
      <c r="B24" s="42">
        <v>0.26</v>
      </c>
      <c r="C24" s="21" t="s">
        <v>13</v>
      </c>
      <c r="D24" s="34">
        <v>0.34</v>
      </c>
      <c r="E24" s="20" t="s">
        <v>19</v>
      </c>
      <c r="F24" s="25">
        <v>0.83</v>
      </c>
      <c r="G24" s="41" t="s">
        <v>47</v>
      </c>
      <c r="H24" s="25">
        <v>0.66</v>
      </c>
      <c r="J24" s="67" t="s">
        <v>24</v>
      </c>
      <c r="K24" s="67"/>
      <c r="L24" s="25">
        <v>1E-3</v>
      </c>
      <c r="M24" s="31" t="s">
        <v>37</v>
      </c>
      <c r="N24" s="25">
        <v>0.63</v>
      </c>
    </row>
    <row r="25" spans="1:14" ht="15.75" customHeight="1">
      <c r="A25" s="20" t="s">
        <v>45</v>
      </c>
      <c r="B25" s="26">
        <v>0.48</v>
      </c>
      <c r="C25" s="21" t="s">
        <v>14</v>
      </c>
      <c r="D25" s="34">
        <v>0.3</v>
      </c>
      <c r="E25" s="20" t="s">
        <v>18</v>
      </c>
      <c r="F25" s="25">
        <v>0.17</v>
      </c>
      <c r="G25" s="41" t="s">
        <v>21</v>
      </c>
      <c r="H25" s="25">
        <v>0.33</v>
      </c>
      <c r="J25" s="67" t="s">
        <v>25</v>
      </c>
      <c r="K25" s="67"/>
      <c r="L25" s="25">
        <v>1E-3</v>
      </c>
      <c r="M25" s="31" t="s">
        <v>38</v>
      </c>
      <c r="N25" s="25">
        <v>3.5999999999999997E-2</v>
      </c>
    </row>
    <row r="26" spans="1:14" ht="15.75" customHeight="1">
      <c r="A26" s="20" t="s">
        <v>46</v>
      </c>
      <c r="B26" s="25">
        <v>0.26</v>
      </c>
      <c r="C26" s="21" t="s">
        <v>15</v>
      </c>
      <c r="D26" s="25">
        <v>0.36</v>
      </c>
      <c r="E26" s="21"/>
      <c r="F26" s="21"/>
      <c r="G26" s="21"/>
      <c r="H26" s="21"/>
      <c r="J26" s="67" t="s">
        <v>26</v>
      </c>
      <c r="K26" s="67"/>
      <c r="L26" s="25">
        <v>6.4000000000000001E-2</v>
      </c>
      <c r="M26" s="31" t="s">
        <v>40</v>
      </c>
      <c r="N26" s="25">
        <v>8.1000000000000003E-2</v>
      </c>
    </row>
    <row r="27" spans="1:14" ht="15.75" customHeight="1">
      <c r="A27" s="31" t="s">
        <v>11</v>
      </c>
      <c r="B27" s="25">
        <v>220</v>
      </c>
      <c r="C27" s="37" t="s">
        <v>11</v>
      </c>
      <c r="D27" s="25">
        <v>220</v>
      </c>
      <c r="E27" s="20" t="s">
        <v>11</v>
      </c>
      <c r="F27" s="25">
        <v>220</v>
      </c>
      <c r="G27" s="20" t="s">
        <v>11</v>
      </c>
      <c r="H27" s="25">
        <v>220</v>
      </c>
      <c r="J27" s="67" t="s">
        <v>27</v>
      </c>
      <c r="K27" s="67"/>
      <c r="L27" s="25">
        <v>0.19</v>
      </c>
      <c r="M27" s="31" t="s">
        <v>39</v>
      </c>
      <c r="N27" s="25">
        <v>0.22</v>
      </c>
    </row>
    <row r="28" spans="1:14" ht="15.75" customHeight="1">
      <c r="A28" s="39"/>
      <c r="B28" s="39"/>
      <c r="C28" s="35"/>
      <c r="D28" s="32"/>
      <c r="J28" s="67" t="s">
        <v>28</v>
      </c>
      <c r="K28" s="67"/>
      <c r="L28" s="25">
        <v>0.22</v>
      </c>
      <c r="M28" s="31" t="s">
        <v>41</v>
      </c>
      <c r="N28" s="25">
        <v>2.1999999999999999E-2</v>
      </c>
    </row>
    <row r="29" spans="1:14" ht="15.75" customHeight="1">
      <c r="A29" s="24" t="s">
        <v>7</v>
      </c>
      <c r="B29" s="24" t="s">
        <v>11</v>
      </c>
      <c r="C29" s="24" t="s">
        <v>8</v>
      </c>
      <c r="D29" s="24" t="s">
        <v>11</v>
      </c>
      <c r="J29" s="67" t="s">
        <v>29</v>
      </c>
      <c r="K29" s="67"/>
      <c r="L29" s="25">
        <v>0.2</v>
      </c>
      <c r="M29" s="31" t="s">
        <v>11</v>
      </c>
      <c r="N29" s="25">
        <v>220</v>
      </c>
    </row>
    <row r="30" spans="1:14" ht="15.75" customHeight="1">
      <c r="A30" s="31" t="s">
        <v>35</v>
      </c>
      <c r="B30" s="25">
        <v>0.52</v>
      </c>
      <c r="C30" s="37" t="s">
        <v>42</v>
      </c>
      <c r="D30" s="38">
        <v>0.9</v>
      </c>
      <c r="J30" s="67" t="s">
        <v>30</v>
      </c>
      <c r="K30" s="67"/>
      <c r="L30" s="25">
        <v>0.19</v>
      </c>
    </row>
    <row r="31" spans="1:14" ht="15.75" customHeight="1">
      <c r="A31" s="31" t="s">
        <v>36</v>
      </c>
      <c r="B31" s="25">
        <v>0.48</v>
      </c>
      <c r="C31" s="37" t="s">
        <v>48</v>
      </c>
      <c r="D31" s="38">
        <v>0.1</v>
      </c>
      <c r="J31" s="67" t="s">
        <v>31</v>
      </c>
      <c r="K31" s="67"/>
      <c r="L31" s="25">
        <v>0.02</v>
      </c>
    </row>
    <row r="32" spans="1:14" ht="15.75" customHeight="1">
      <c r="A32" s="31" t="s">
        <v>11</v>
      </c>
      <c r="B32" s="25">
        <v>220</v>
      </c>
      <c r="C32" s="37" t="s">
        <v>11</v>
      </c>
      <c r="D32" s="25">
        <v>220</v>
      </c>
      <c r="J32" s="67" t="s">
        <v>32</v>
      </c>
      <c r="K32" s="67"/>
      <c r="L32" s="25">
        <v>6.4000000000000001E-2</v>
      </c>
    </row>
    <row r="33" spans="10:12" ht="15.75" customHeight="1">
      <c r="J33" s="67" t="s">
        <v>33</v>
      </c>
      <c r="K33" s="67"/>
      <c r="L33" s="25">
        <v>1.4E-2</v>
      </c>
    </row>
    <row r="34" spans="10:12" ht="15.75" customHeight="1">
      <c r="J34" s="67" t="s">
        <v>34</v>
      </c>
      <c r="K34" s="67"/>
      <c r="L34" s="25">
        <v>1.7999999999999999E-2</v>
      </c>
    </row>
    <row r="35" spans="10:12" ht="15.75" customHeight="1">
      <c r="J35" s="68" t="s">
        <v>11</v>
      </c>
      <c r="K35" s="69"/>
      <c r="L35" s="25">
        <v>220</v>
      </c>
    </row>
    <row r="36" spans="10:12" ht="15.75" customHeight="1"/>
    <row r="37" spans="10:12" ht="15.75" customHeight="1"/>
    <row r="38" spans="10:12" ht="15.75" customHeight="1"/>
    <row r="39" spans="10:12" ht="15.75" customHeight="1"/>
    <row r="40" spans="10:12" ht="15.75" customHeight="1"/>
    <row r="41" spans="10:12" ht="15.75" customHeight="1"/>
    <row r="42" spans="10:12" ht="15.75" customHeight="1"/>
    <row r="43" spans="10:12" ht="15.75" customHeight="1"/>
    <row r="44" spans="10:12" ht="15.75" customHeight="1"/>
    <row r="45" spans="10:12" ht="15.75" customHeight="1"/>
    <row r="46" spans="10:12" ht="15.75" customHeight="1"/>
    <row r="47" spans="10:12" ht="15.75" customHeight="1"/>
    <row r="48" spans="10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6">
    <mergeCell ref="J9:K9"/>
    <mergeCell ref="J10:K10"/>
    <mergeCell ref="J4:K4"/>
    <mergeCell ref="J5:K5"/>
    <mergeCell ref="J6:K6"/>
    <mergeCell ref="J7:K7"/>
    <mergeCell ref="J8:K8"/>
    <mergeCell ref="J11:K11"/>
    <mergeCell ref="J12:K12"/>
    <mergeCell ref="J13:K13"/>
    <mergeCell ref="J14:K14"/>
    <mergeCell ref="J15:K15"/>
    <mergeCell ref="J16:K16"/>
    <mergeCell ref="J23:K23"/>
    <mergeCell ref="J24:K24"/>
    <mergeCell ref="J25:K25"/>
    <mergeCell ref="J26:K26"/>
    <mergeCell ref="J33:K33"/>
    <mergeCell ref="J34:K34"/>
    <mergeCell ref="J35:K35"/>
    <mergeCell ref="J27:K27"/>
    <mergeCell ref="J28:K28"/>
    <mergeCell ref="J29:K29"/>
    <mergeCell ref="J30:K30"/>
    <mergeCell ref="J31:K31"/>
    <mergeCell ref="J32:K3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baseColWidth="10" defaultColWidth="14.44140625" defaultRowHeight="15" customHeight="1"/>
  <cols>
    <col min="1" max="11" width="10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</dc:creator>
  <cp:lastModifiedBy>Raul Klenzi</cp:lastModifiedBy>
  <dcterms:created xsi:type="dcterms:W3CDTF">2010-02-26T22:17:54Z</dcterms:created>
  <dcterms:modified xsi:type="dcterms:W3CDTF">2024-06-13T16:55:48Z</dcterms:modified>
</cp:coreProperties>
</file>