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/>
  <mc:AlternateContent xmlns:mc="http://schemas.openxmlformats.org/markup-compatibility/2006">
    <mc:Choice Requires="x15">
      <x15ac:absPath xmlns:x15ac="http://schemas.microsoft.com/office/spreadsheetml/2010/11/ac" url="/Users/apple/Documents/Semester 3/6212 Optimization/Workshop/"/>
    </mc:Choice>
  </mc:AlternateContent>
  <xr:revisionPtr revIDLastSave="0" documentId="13_ncr:1_{79B4D3A6-983C-2E4F-9D8C-0E870DCB728B}" xr6:coauthVersionLast="45" xr6:coauthVersionMax="45" xr10:uidLastSave="{00000000-0000-0000-0000-000000000000}"/>
  <bookViews>
    <workbookView xWindow="0" yWindow="460" windowWidth="17920" windowHeight="21940" tabRatio="750" activeTab="5" xr2:uid="{00000000-000D-0000-FFFF-FFFF00000000}"/>
  </bookViews>
  <sheets>
    <sheet name="RBC" sheetId="88" r:id="rId1"/>
    <sheet name="RBC 2" sheetId="90" r:id="rId2"/>
    <sheet name="RBC 3" sheetId="95" r:id="rId3"/>
    <sheet name="RBC 6S" sheetId="99" r:id="rId4"/>
    <sheet name="RBC 6N" sheetId="100" r:id="rId5"/>
    <sheet name="RBC 6P" sheetId="101" r:id="rId6"/>
    <sheet name="SolverTableSheet" sheetId="86" state="veryHidden" r:id="rId7"/>
  </sheets>
  <definedNames>
    <definedName name="sencount" hidden="1">7</definedName>
    <definedName name="solver_adj" localSheetId="0" hidden="1">RBC!$B$4:$D$5</definedName>
    <definedName name="solver_adj" localSheetId="1" hidden="1">'RBC 2'!$B$4:$D$6</definedName>
    <definedName name="solver_adj" localSheetId="2" hidden="1">'RBC 3'!$B$4:$D$6,'RBC 3'!$B$8:$D$8</definedName>
    <definedName name="solver_adj" localSheetId="4" hidden="1">'RBC 6N'!$B$4:$D$5</definedName>
    <definedName name="solver_adj" localSheetId="5" hidden="1">'RBC 6P'!$B$4:$D$5</definedName>
    <definedName name="solver_adj" localSheetId="3" hidden="1">'RBC 6S'!$B$4:$D$5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lhs1" localSheetId="0" hidden="1">RBC!$B$12:$D$12</definedName>
    <definedName name="solver_lhs1" localSheetId="1" hidden="1">'RBC 2'!$B$13:$D$13</definedName>
    <definedName name="solver_lhs1" localSheetId="2" hidden="1">'RBC 3'!$B$16:$D$16</definedName>
    <definedName name="solver_lhs1" localSheetId="4" hidden="1">'RBC 6N'!$B$12:$D$12</definedName>
    <definedName name="solver_lhs1" localSheetId="5" hidden="1">'RBC 6P'!$B$12:$D$12</definedName>
    <definedName name="solver_lhs1" localSheetId="3" hidden="1">'RBC 6S'!$B$12:$D$12</definedName>
    <definedName name="solver_lhs2" localSheetId="0" hidden="1">RBC!$B$6:$D$6</definedName>
    <definedName name="solver_lhs2" localSheetId="1" hidden="1">'RBC 2'!$B$7:$D$7</definedName>
    <definedName name="solver_lhs2" localSheetId="2" hidden="1">'RBC 3'!$B$7:$D$7</definedName>
    <definedName name="solver_lhs2" localSheetId="4" hidden="1">'RBC 6N'!$B$6:$D$6</definedName>
    <definedName name="solver_lhs2" localSheetId="5" hidden="1">'RBC 6P'!$B$6:$D$6</definedName>
    <definedName name="solver_lhs2" localSheetId="3" hidden="1">'RBC 6S'!$B$6:$D$6</definedName>
    <definedName name="solver_lhs3" localSheetId="0" hidden="1">RBC!$E$4:$E$5</definedName>
    <definedName name="solver_lhs3" localSheetId="1" hidden="1">'RBC 2'!$E$4:$E$6</definedName>
    <definedName name="solver_lhs3" localSheetId="2" hidden="1">'RBC 3'!$E$4:$E$6</definedName>
    <definedName name="solver_lhs3" localSheetId="4" hidden="1">'RBC 6N'!$E$4:$E$5</definedName>
    <definedName name="solver_lhs3" localSheetId="5" hidden="1">'RBC 6P'!$E$4:$E$5</definedName>
    <definedName name="solver_lhs3" localSheetId="3" hidden="1">'RBC 6S'!$E$4:$E$5</definedName>
    <definedName name="solver_lhs4" localSheetId="2" hidden="1">'RBC 3'!$E$8</definedName>
    <definedName name="solver_lhs4" localSheetId="4" hidden="1">'RBC 6N'!$F$7</definedName>
    <definedName name="solver_lhs4" localSheetId="5" hidden="1">'RBC 6P'!$F$7</definedName>
    <definedName name="solver_lhs4" localSheetId="3" hidden="1">'RBC 6S'!$F$7</definedName>
    <definedName name="solver_lhs5" localSheetId="2" hidden="1">'RBC 3'!$E$8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lin" localSheetId="5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um" localSheetId="4" hidden="1">3</definedName>
    <definedName name="solver_num" localSheetId="5" hidden="1">3</definedName>
    <definedName name="solver_num" localSheetId="3" hidden="1">3</definedName>
    <definedName name="solver_opt" localSheetId="0" hidden="1">RBC!$E$18</definedName>
    <definedName name="solver_opt" localSheetId="1" hidden="1">'RBC 2'!$F$19</definedName>
    <definedName name="solver_opt" localSheetId="2" hidden="1">'RBC 3'!$F$22</definedName>
    <definedName name="solver_opt" localSheetId="4" hidden="1">'RBC 6N'!$F$18</definedName>
    <definedName name="solver_opt" localSheetId="5" hidden="1">'RBC 6P'!$F$18</definedName>
    <definedName name="solver_opt" localSheetId="3" hidden="1">'RBC 6S'!$F$18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4" hidden="1">3</definedName>
    <definedName name="solver_rel1" localSheetId="5" hidden="1">3</definedName>
    <definedName name="solver_rel1" localSheetId="3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4" hidden="1">1</definedName>
    <definedName name="solver_rel2" localSheetId="5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4" hidden="1">1</definedName>
    <definedName name="solver_rel3" localSheetId="5" hidden="1">1</definedName>
    <definedName name="solver_rel3" localSheetId="3" hidden="1">1</definedName>
    <definedName name="solver_rel4" localSheetId="2" hidden="1">1</definedName>
    <definedName name="solver_rel4" localSheetId="4" hidden="1">1</definedName>
    <definedName name="solver_rel4" localSheetId="5" hidden="1">1</definedName>
    <definedName name="solver_rel4" localSheetId="3" hidden="1">1</definedName>
    <definedName name="solver_rel5" localSheetId="2" hidden="1">1</definedName>
    <definedName name="solver_rhs1" localSheetId="0" hidden="1">RBC!$B$13:$D$13</definedName>
    <definedName name="solver_rhs1" localSheetId="1" hidden="1">'RBC 2'!$B$14:$D$14</definedName>
    <definedName name="solver_rhs1" localSheetId="2" hidden="1">'RBC 3'!$B$17:$D$17</definedName>
    <definedName name="solver_rhs1" localSheetId="4" hidden="1">'RBC 6N'!$B$13:$D$13</definedName>
    <definedName name="solver_rhs1" localSheetId="5" hidden="1">'RBC 6P'!$B$13:$D$13</definedName>
    <definedName name="solver_rhs1" localSheetId="3" hidden="1">'RBC 6S'!$B$13:$D$13</definedName>
    <definedName name="solver_rhs2" localSheetId="0" hidden="1">RBC!$B$7:$D$7</definedName>
    <definedName name="solver_rhs2" localSheetId="1" hidden="1">'RBC 2'!$B$8:$D$8</definedName>
    <definedName name="solver_rhs2" localSheetId="2" hidden="1">'RBC 3'!$B$11:$D$11</definedName>
    <definedName name="solver_rhs2" localSheetId="4" hidden="1">'RBC 6N'!$B$7:$D$7</definedName>
    <definedName name="solver_rhs2" localSheetId="5" hidden="1">'RBC 6P'!$B$7:$D$7</definedName>
    <definedName name="solver_rhs2" localSheetId="3" hidden="1">'RBC 6S'!$B$7:$D$7</definedName>
    <definedName name="solver_rhs3" localSheetId="0" hidden="1">RBC!$F$4:$F$5</definedName>
    <definedName name="solver_rhs3" localSheetId="1" hidden="1">'RBC 2'!$F$4:$F$6</definedName>
    <definedName name="solver_rhs3" localSheetId="2" hidden="1">'RBC 3'!$F$4:$F$6</definedName>
    <definedName name="solver_rhs3" localSheetId="4" hidden="1">'RBC 6N'!$F$4:$F$5</definedName>
    <definedName name="solver_rhs3" localSheetId="5" hidden="1">'RBC 6P'!$F$4:$F$5</definedName>
    <definedName name="solver_rhs3" localSheetId="3" hidden="1">'RBC 6S'!$F$4:$F$5</definedName>
    <definedName name="solver_rhs4" localSheetId="2" hidden="1">'RBC 3'!$F$8</definedName>
    <definedName name="solver_rhs4" localSheetId="4" hidden="1">'RBC 6N'!$F$8</definedName>
    <definedName name="solver_rhs4" localSheetId="5" hidden="1">'RBC 6P'!$F$8</definedName>
    <definedName name="solver_rhs4" localSheetId="3" hidden="1">'RBC 6S'!$F$8</definedName>
    <definedName name="solver_rhs5" localSheetId="2" hidden="1">'RBC 3'!$F$8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typ" localSheetId="5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4" hidden="1">2</definedName>
    <definedName name="solver_ver" localSheetId="5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01" l="1"/>
  <c r="E26" i="101"/>
  <c r="F26" i="100"/>
  <c r="E26" i="100"/>
  <c r="F26" i="99"/>
  <c r="E26" i="99"/>
  <c r="F5" i="99"/>
  <c r="F4" i="99"/>
  <c r="F5" i="100"/>
  <c r="F4" i="100"/>
  <c r="F5" i="101"/>
  <c r="F4" i="101"/>
  <c r="B18" i="101"/>
  <c r="D11" i="101"/>
  <c r="C11" i="101"/>
  <c r="B11" i="101"/>
  <c r="D10" i="101"/>
  <c r="C10" i="101"/>
  <c r="B10" i="101"/>
  <c r="H7" i="101"/>
  <c r="D6" i="101"/>
  <c r="D13" i="101" s="1"/>
  <c r="C6" i="101"/>
  <c r="C13" i="101" s="1"/>
  <c r="B6" i="101"/>
  <c r="B13" i="101" s="1"/>
  <c r="E5" i="101"/>
  <c r="E4" i="101"/>
  <c r="B18" i="100"/>
  <c r="D11" i="100"/>
  <c r="C11" i="100"/>
  <c r="B11" i="100"/>
  <c r="D10" i="100"/>
  <c r="C10" i="100"/>
  <c r="B10" i="100"/>
  <c r="D6" i="100"/>
  <c r="D13" i="100" s="1"/>
  <c r="C6" i="100"/>
  <c r="C13" i="100" s="1"/>
  <c r="B6" i="100"/>
  <c r="B13" i="100" s="1"/>
  <c r="E5" i="100"/>
  <c r="E4" i="100"/>
  <c r="B18" i="99"/>
  <c r="D11" i="99"/>
  <c r="C11" i="99"/>
  <c r="B11" i="99"/>
  <c r="D10" i="99"/>
  <c r="C10" i="99"/>
  <c r="B10" i="99"/>
  <c r="D6" i="99"/>
  <c r="D13" i="99" s="1"/>
  <c r="C6" i="99"/>
  <c r="C13" i="99" s="1"/>
  <c r="B6" i="99"/>
  <c r="B13" i="99" s="1"/>
  <c r="E5" i="99"/>
  <c r="E4" i="99"/>
  <c r="C11" i="95"/>
  <c r="D11" i="95"/>
  <c r="B11" i="95"/>
  <c r="E8" i="95"/>
  <c r="B22" i="95"/>
  <c r="D15" i="95"/>
  <c r="C15" i="95"/>
  <c r="B15" i="95"/>
  <c r="D14" i="95"/>
  <c r="C14" i="95"/>
  <c r="B14" i="95"/>
  <c r="D7" i="95"/>
  <c r="D17" i="95" s="1"/>
  <c r="C7" i="95"/>
  <c r="C17" i="95" s="1"/>
  <c r="B7" i="95"/>
  <c r="B17" i="95" s="1"/>
  <c r="E6" i="95"/>
  <c r="E5" i="95"/>
  <c r="H8" i="95" s="1"/>
  <c r="E4" i="95"/>
  <c r="B12" i="90"/>
  <c r="C11" i="90"/>
  <c r="B11" i="90"/>
  <c r="E18" i="88"/>
  <c r="H7" i="88"/>
  <c r="D12" i="101" l="1"/>
  <c r="D14" i="101" s="1"/>
  <c r="E18" i="101"/>
  <c r="F18" i="101" s="1"/>
  <c r="B12" i="101"/>
  <c r="B14" i="101" s="1"/>
  <c r="C12" i="101"/>
  <c r="C14" i="101" s="1"/>
  <c r="E18" i="99"/>
  <c r="E18" i="100"/>
  <c r="H7" i="100"/>
  <c r="B12" i="100"/>
  <c r="B14" i="100" s="1"/>
  <c r="C12" i="100"/>
  <c r="C14" i="100" s="1"/>
  <c r="D12" i="100"/>
  <c r="D14" i="100" s="1"/>
  <c r="B12" i="99"/>
  <c r="B14" i="99" s="1"/>
  <c r="H7" i="99"/>
  <c r="D12" i="99"/>
  <c r="D14" i="99" s="1"/>
  <c r="C12" i="99"/>
  <c r="C14" i="99" s="1"/>
  <c r="C16" i="95"/>
  <c r="C18" i="95" s="1"/>
  <c r="D16" i="95"/>
  <c r="D18" i="95" s="1"/>
  <c r="B16" i="95"/>
  <c r="B18" i="95" s="1"/>
  <c r="E22" i="95"/>
  <c r="F22" i="95" s="1"/>
  <c r="F18" i="100" l="1"/>
  <c r="F18" i="99"/>
  <c r="D11" i="90"/>
  <c r="E5" i="90"/>
  <c r="H8" i="90" s="1"/>
  <c r="C7" i="90"/>
  <c r="C14" i="90" s="1"/>
  <c r="D7" i="90"/>
  <c r="D14" i="90" s="1"/>
  <c r="B7" i="90"/>
  <c r="F18" i="88"/>
  <c r="B19" i="90"/>
  <c r="D12" i="90"/>
  <c r="C12" i="90"/>
  <c r="E6" i="90"/>
  <c r="E4" i="90"/>
  <c r="D11" i="88"/>
  <c r="C11" i="88"/>
  <c r="B11" i="88"/>
  <c r="D10" i="88"/>
  <c r="C10" i="88"/>
  <c r="B10" i="88"/>
  <c r="D6" i="88"/>
  <c r="D13" i="88" s="1"/>
  <c r="C6" i="88"/>
  <c r="C13" i="88" s="1"/>
  <c r="B6" i="88"/>
  <c r="E5" i="88"/>
  <c r="E4" i="88"/>
  <c r="B14" i="90" l="1"/>
  <c r="E19" i="90"/>
  <c r="C13" i="90"/>
  <c r="C15" i="90" s="1"/>
  <c r="B13" i="90"/>
  <c r="B15" i="90" s="1"/>
  <c r="D13" i="90"/>
  <c r="D15" i="90" s="1"/>
  <c r="B12" i="88"/>
  <c r="B14" i="88" s="1"/>
  <c r="D12" i="88"/>
  <c r="D14" i="88" s="1"/>
  <c r="C12" i="88"/>
  <c r="C14" i="88" s="1"/>
  <c r="B13" i="88"/>
  <c r="B18" i="88"/>
  <c r="F19" i="90" l="1"/>
</calcChain>
</file>

<file path=xl/sharedStrings.xml><?xml version="1.0" encoding="utf-8"?>
<sst xmlns="http://schemas.openxmlformats.org/spreadsheetml/2006/main" count="353" uniqueCount="103">
  <si>
    <t>RED BRAND CANNERS</t>
  </si>
  <si>
    <t>Grade A</t>
  </si>
  <si>
    <t>Grade B</t>
  </si>
  <si>
    <t>MIX DECISION</t>
  </si>
  <si>
    <t>Whole</t>
  </si>
  <si>
    <t>Juice</t>
  </si>
  <si>
    <t>Paste</t>
  </si>
  <si>
    <t>Total Required</t>
  </si>
  <si>
    <t>Available</t>
  </si>
  <si>
    <t>Demand</t>
  </si>
  <si>
    <t>Total Production</t>
  </si>
  <si>
    <t>QUALITY</t>
  </si>
  <si>
    <t>Quality</t>
  </si>
  <si>
    <t>Total Quality</t>
  </si>
  <si>
    <t>Required Average Quality</t>
  </si>
  <si>
    <t>Required Total Quality</t>
  </si>
  <si>
    <t>Average Quality</t>
  </si>
  <si>
    <t>PROFIT</t>
  </si>
  <si>
    <t>Contribution Margin</t>
  </si>
  <si>
    <t>Total Contribution</t>
  </si>
  <si>
    <t>Total Profit</t>
  </si>
  <si>
    <t>$G$3</t>
  </si>
  <si>
    <t>$I$2</t>
  </si>
  <si>
    <t>$F$54,$F$18,$F$35,$F$52</t>
  </si>
  <si>
    <t>Cost</t>
  </si>
  <si>
    <t>Total Cost</t>
  </si>
  <si>
    <t>Grade A(Additional)</t>
  </si>
  <si>
    <t>Microsoft Excel 16.41 Sensitivity Report</t>
  </si>
  <si>
    <t>Worksheet: [RBC.xlsx]RBC 2</t>
  </si>
  <si>
    <t>Report Created: 23/9/2020 6:04:21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</si>
  <si>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</si>
  <si>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</si>
  <si>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</si>
  <si>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</si>
  <si>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</si>
  <si>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</si>
  <si>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</si>
  <si>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</si>
  <si>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</si>
  <si>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</si>
  <si>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</si>
  <si>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</si>
  <si>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</si>
  <si>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</si>
  <si>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</si>
  <si>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</si>
  <si>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$B$4</t>
  </si>
  <si>
    <t>Grade A Whole</t>
  </si>
  <si>
    <t>$C$4</t>
  </si>
  <si>
    <t>Grade A Juice</t>
  </si>
  <si>
    <t>$D$4</t>
  </si>
  <si>
    <t>Grade A Paste</t>
  </si>
  <si>
    <t>$B$5</t>
  </si>
  <si>
    <t>Grade A(Additional) Whole</t>
  </si>
  <si>
    <t>$C$5</t>
  </si>
  <si>
    <t>Grade A(Additional) Juice</t>
  </si>
  <si>
    <t>$D$5</t>
  </si>
  <si>
    <t>Grade A(Additional) Paste</t>
  </si>
  <si>
    <t>$B$6</t>
  </si>
  <si>
    <t>Grade B Whole</t>
  </si>
  <si>
    <t>$C$6</t>
  </si>
  <si>
    <t>Grade B Juice</t>
  </si>
  <si>
    <t>$D$6</t>
  </si>
  <si>
    <t>Grade B Paste</t>
  </si>
  <si>
    <t>$B$13</t>
  </si>
  <si>
    <t>Total Quality Whole</t>
  </si>
  <si>
    <t>$C$13</t>
  </si>
  <si>
    <t>Total Quality Juice</t>
  </si>
  <si>
    <t>$D$13</t>
  </si>
  <si>
    <t>Total Quality Paste</t>
  </si>
  <si>
    <t>$B$7</t>
  </si>
  <si>
    <t>Total Production Whole</t>
  </si>
  <si>
    <t>$C$7</t>
  </si>
  <si>
    <t>Total Production Juice</t>
  </si>
  <si>
    <t>$D$7</t>
  </si>
  <si>
    <t>Total Production Paste</t>
  </si>
  <si>
    <t>$E$4</t>
  </si>
  <si>
    <t>Grade A Total Required</t>
  </si>
  <si>
    <t>$E$5</t>
  </si>
  <si>
    <t>Grade A(Additional) Total Required</t>
  </si>
  <si>
    <t>$E$6</t>
  </si>
  <si>
    <t>Grade B Total Required</t>
  </si>
  <si>
    <t>Campaign</t>
  </si>
  <si>
    <t>Increased Demand</t>
  </si>
  <si>
    <t>Final Demand</t>
  </si>
  <si>
    <t>Worksheet: [RBC.xlsx]RBC 3</t>
  </si>
  <si>
    <t>$B$8</t>
  </si>
  <si>
    <t>Campaign Whole</t>
  </si>
  <si>
    <t>$C$8</t>
  </si>
  <si>
    <t>Campaign Juice</t>
  </si>
  <si>
    <t>$D$8</t>
  </si>
  <si>
    <t>Campaign Paste</t>
  </si>
  <si>
    <t>$B$16</t>
  </si>
  <si>
    <t>$C$16</t>
  </si>
  <si>
    <t>$D$16</t>
  </si>
  <si>
    <t>$E$8</t>
  </si>
  <si>
    <t>Campaign Total Required</t>
  </si>
  <si>
    <t>Report Created: 23/9/2020 6:27:23 PM</t>
  </si>
  <si>
    <t>Total</t>
  </si>
  <si>
    <t>Normal Year</t>
  </si>
  <si>
    <t>Poor Year</t>
  </si>
  <si>
    <t>Sunny Year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</si>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</sst>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.0"/>
    <numFmt numFmtId="166" formatCode="&quot;$&quot;#,##0"/>
    <numFmt numFmtId="167" formatCode="&quot;$&quot;#,##0.00"/>
    <numFmt numFmtId="168" formatCode="[$$-409]#,##0.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b/>
      <sz val="10"/>
      <color rgb="FFFF0000"/>
      <name val="Arial"/>
      <family val="2"/>
    </font>
    <font>
      <b/>
      <sz val="10"/>
      <color theme="1" tint="4.9989318521683403E-2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9" fontId="0" fillId="0" borderId="0" xfId="0" applyNumberFormat="1"/>
    <xf numFmtId="167" fontId="7" fillId="0" borderId="0" xfId="1" applyNumberFormat="1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ill="1" applyBorder="1" applyAlignment="1"/>
    <xf numFmtId="0" fontId="0" fillId="0" borderId="4" xfId="0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" fillId="0" borderId="0" xfId="0" applyFont="1"/>
    <xf numFmtId="166" fontId="0" fillId="0" borderId="0" xfId="0" applyNumberFormat="1"/>
    <xf numFmtId="168" fontId="0" fillId="0" borderId="0" xfId="0" applyNumberFormat="1"/>
    <xf numFmtId="11" fontId="0" fillId="0" borderId="3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opLeftCell="A8" zoomScale="140" zoomScaleNormal="140" workbookViewId="0">
      <selection activeCell="I6" sqref="I6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6640625" bestFit="1" customWidth="1"/>
    <col min="6" max="6" width="11" bestFit="1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24</v>
      </c>
    </row>
    <row r="4" spans="1:8" x14ac:dyDescent="0.15">
      <c r="A4" s="1" t="s">
        <v>1</v>
      </c>
      <c r="B4" s="7">
        <v>525</v>
      </c>
      <c r="C4" s="7">
        <v>75</v>
      </c>
      <c r="D4" s="7">
        <v>0</v>
      </c>
      <c r="E4" s="8">
        <f>B4+C4+D4</f>
        <v>600</v>
      </c>
      <c r="F4" s="9">
        <v>600</v>
      </c>
      <c r="H4">
        <v>180</v>
      </c>
    </row>
    <row r="5" spans="1:8" x14ac:dyDescent="0.15">
      <c r="A5" s="1" t="s">
        <v>2</v>
      </c>
      <c r="B5" s="7">
        <v>175</v>
      </c>
      <c r="C5" s="7">
        <v>225</v>
      </c>
      <c r="D5" s="7">
        <v>2000</v>
      </c>
      <c r="E5" s="8">
        <f>B5+C5+D5</f>
        <v>2400</v>
      </c>
      <c r="F5" s="9">
        <v>2400</v>
      </c>
    </row>
    <row r="6" spans="1:8" x14ac:dyDescent="0.15">
      <c r="A6" s="1" t="s">
        <v>10</v>
      </c>
      <c r="B6" s="8">
        <f>B5+B4</f>
        <v>700</v>
      </c>
      <c r="C6" s="8">
        <f>C4+C5</f>
        <v>300</v>
      </c>
      <c r="D6" s="8">
        <f>D4+D5</f>
        <v>2000</v>
      </c>
      <c r="E6" s="3"/>
      <c r="F6" s="3"/>
      <c r="H6" s="1" t="s">
        <v>25</v>
      </c>
    </row>
    <row r="7" spans="1:8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"/>
      <c r="H7">
        <f>H4*F4+H4*F5</f>
        <v>540000</v>
      </c>
    </row>
    <row r="8" spans="1:8" x14ac:dyDescent="0.15">
      <c r="A8" s="1"/>
      <c r="B8" s="2"/>
      <c r="C8" s="2"/>
      <c r="D8" s="2"/>
      <c r="E8" s="2"/>
      <c r="F8" s="2"/>
    </row>
    <row r="9" spans="1:8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8" x14ac:dyDescent="0.15">
      <c r="A10" s="1" t="s">
        <v>1</v>
      </c>
      <c r="B10" s="8">
        <f>B4*E10</f>
        <v>4725</v>
      </c>
      <c r="C10" s="8">
        <f>C4*E10</f>
        <v>675</v>
      </c>
      <c r="D10" s="8">
        <f>D4*E10</f>
        <v>0</v>
      </c>
      <c r="E10" s="14">
        <v>9</v>
      </c>
      <c r="F10" s="2"/>
    </row>
    <row r="11" spans="1:8" x14ac:dyDescent="0.15">
      <c r="A11" s="1" t="s">
        <v>2</v>
      </c>
      <c r="B11" s="8">
        <f>B5*E11</f>
        <v>875</v>
      </c>
      <c r="C11" s="8">
        <f>C5*E11</f>
        <v>1125</v>
      </c>
      <c r="D11" s="8">
        <f>D5*E11</f>
        <v>10000</v>
      </c>
      <c r="E11" s="14">
        <v>5</v>
      </c>
      <c r="F11" s="2"/>
    </row>
    <row r="12" spans="1:8" x14ac:dyDescent="0.15">
      <c r="A12" s="1" t="s">
        <v>13</v>
      </c>
      <c r="B12" s="8">
        <f>B10+B11</f>
        <v>5600</v>
      </c>
      <c r="C12" s="8">
        <f t="shared" ref="C12:D12" si="0">C10+C11</f>
        <v>1800</v>
      </c>
      <c r="D12" s="8">
        <f t="shared" si="0"/>
        <v>10000</v>
      </c>
      <c r="E12" s="2"/>
      <c r="F12" s="2"/>
    </row>
    <row r="13" spans="1:8" x14ac:dyDescent="0.15">
      <c r="A13" s="1" t="s">
        <v>15</v>
      </c>
      <c r="B13" s="9">
        <f>B15*B6</f>
        <v>5600</v>
      </c>
      <c r="C13" s="9">
        <f>C15*C6</f>
        <v>1800</v>
      </c>
      <c r="D13" s="9">
        <f>D15*D6</f>
        <v>10000</v>
      </c>
      <c r="E13" s="2"/>
      <c r="F13" s="2"/>
    </row>
    <row r="14" spans="1:8" x14ac:dyDescent="0.15">
      <c r="A14" s="1" t="s">
        <v>16</v>
      </c>
      <c r="B14" s="10">
        <f>B12/B6</f>
        <v>8</v>
      </c>
      <c r="C14" s="10">
        <f t="shared" ref="C14:D14" si="1">C12/C6</f>
        <v>6</v>
      </c>
      <c r="D14" s="10">
        <f t="shared" si="1"/>
        <v>5</v>
      </c>
      <c r="E14" s="2"/>
      <c r="F14" s="2"/>
    </row>
    <row r="15" spans="1:8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8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B18*B6+C18*C6+D18*D6</f>
        <v>676066.66666666663</v>
      </c>
      <c r="F18" s="12">
        <f>E18-H7</f>
        <v>136066.66666666663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F609-77A4-7446-86DD-F9332FFAC2E6}">
  <dimension ref="A1:H53"/>
  <sheetViews>
    <sheetView topLeftCell="A22" zoomScale="140" zoomScaleNormal="140" workbookViewId="0">
      <selection activeCell="C32" sqref="C32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6640625" bestFit="1" customWidth="1"/>
    <col min="6" max="6" width="11" bestFit="1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24</v>
      </c>
    </row>
    <row r="4" spans="1:8" x14ac:dyDescent="0.15">
      <c r="A4" s="1" t="s">
        <v>1</v>
      </c>
      <c r="B4" s="7">
        <v>535</v>
      </c>
      <c r="C4" s="7">
        <v>65</v>
      </c>
      <c r="D4" s="7">
        <v>0</v>
      </c>
      <c r="E4" s="8">
        <f>B4+C4+D4</f>
        <v>600</v>
      </c>
      <c r="F4" s="9">
        <v>600</v>
      </c>
      <c r="H4">
        <v>180</v>
      </c>
    </row>
    <row r="5" spans="1:8" x14ac:dyDescent="0.15">
      <c r="A5" s="1" t="s">
        <v>26</v>
      </c>
      <c r="B5" s="7">
        <v>80</v>
      </c>
      <c r="C5" s="7">
        <v>0</v>
      </c>
      <c r="D5" s="7">
        <v>0</v>
      </c>
      <c r="E5" s="8">
        <f>B5+C5+D5</f>
        <v>80</v>
      </c>
      <c r="F5" s="9">
        <v>80</v>
      </c>
      <c r="H5">
        <v>255</v>
      </c>
    </row>
    <row r="6" spans="1:8" x14ac:dyDescent="0.15">
      <c r="A6" s="1" t="s">
        <v>2</v>
      </c>
      <c r="B6" s="7">
        <v>205</v>
      </c>
      <c r="C6" s="7">
        <v>195</v>
      </c>
      <c r="D6" s="7">
        <v>2000</v>
      </c>
      <c r="E6" s="8">
        <f>B6+C6+D6</f>
        <v>2400</v>
      </c>
      <c r="F6" s="9">
        <v>2400</v>
      </c>
      <c r="H6">
        <v>180</v>
      </c>
    </row>
    <row r="7" spans="1:8" x14ac:dyDescent="0.15">
      <c r="A7" s="1" t="s">
        <v>10</v>
      </c>
      <c r="B7" s="8">
        <f>B6+B4+B5</f>
        <v>820</v>
      </c>
      <c r="C7" s="8">
        <f t="shared" ref="C7:D7" si="0">C6+C4+C5</f>
        <v>260</v>
      </c>
      <c r="D7" s="8">
        <f t="shared" si="0"/>
        <v>2000</v>
      </c>
      <c r="E7" s="3"/>
      <c r="F7" s="3"/>
      <c r="H7" s="1" t="s">
        <v>25</v>
      </c>
    </row>
    <row r="8" spans="1:8" x14ac:dyDescent="0.15">
      <c r="A8" s="1" t="s">
        <v>9</v>
      </c>
      <c r="B8" s="9">
        <v>14400</v>
      </c>
      <c r="C8" s="9">
        <v>1000</v>
      </c>
      <c r="D8" s="9">
        <v>2000</v>
      </c>
      <c r="E8" s="3"/>
      <c r="F8" s="3"/>
      <c r="H8">
        <f>H4*F4+H5*E5+H6*F6</f>
        <v>560400</v>
      </c>
    </row>
    <row r="9" spans="1:8" x14ac:dyDescent="0.15">
      <c r="A9" s="1"/>
      <c r="B9" s="2"/>
      <c r="C9" s="2"/>
      <c r="D9" s="2"/>
      <c r="E9" s="2"/>
      <c r="F9" s="2"/>
    </row>
    <row r="10" spans="1:8" x14ac:dyDescent="0.15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8" x14ac:dyDescent="0.15">
      <c r="A11" s="1" t="s">
        <v>1</v>
      </c>
      <c r="B11" s="8">
        <f>B4*E11+B5*E11</f>
        <v>5535</v>
      </c>
      <c r="C11" s="8">
        <f>C4*E11+C5*E11</f>
        <v>585</v>
      </c>
      <c r="D11" s="8">
        <f>D4*E11+D5*E11</f>
        <v>0</v>
      </c>
      <c r="E11" s="14">
        <v>9</v>
      </c>
      <c r="F11" s="2"/>
    </row>
    <row r="12" spans="1:8" x14ac:dyDescent="0.15">
      <c r="A12" s="1" t="s">
        <v>2</v>
      </c>
      <c r="B12" s="8">
        <f>B6*E12</f>
        <v>1025</v>
      </c>
      <c r="C12" s="8">
        <f>C6*E12</f>
        <v>975</v>
      </c>
      <c r="D12" s="8">
        <f>D6*E12</f>
        <v>10000</v>
      </c>
      <c r="E12" s="14">
        <v>5</v>
      </c>
      <c r="F12" s="2"/>
    </row>
    <row r="13" spans="1:8" x14ac:dyDescent="0.15">
      <c r="A13" s="1" t="s">
        <v>13</v>
      </c>
      <c r="B13" s="8">
        <f>B11+B12</f>
        <v>6560</v>
      </c>
      <c r="C13" s="8">
        <f t="shared" ref="C13:D13" si="1">C11+C12</f>
        <v>1560</v>
      </c>
      <c r="D13" s="8">
        <f t="shared" si="1"/>
        <v>10000</v>
      </c>
      <c r="E13" s="2"/>
      <c r="F13" s="2"/>
    </row>
    <row r="14" spans="1:8" x14ac:dyDescent="0.15">
      <c r="A14" s="1" t="s">
        <v>15</v>
      </c>
      <c r="B14" s="9">
        <f>B16*B7</f>
        <v>6560</v>
      </c>
      <c r="C14" s="9">
        <f>C16*C7</f>
        <v>1560</v>
      </c>
      <c r="D14" s="9">
        <f>D16*D7</f>
        <v>10000</v>
      </c>
      <c r="E14" s="2"/>
      <c r="F14" s="2"/>
    </row>
    <row r="15" spans="1:8" x14ac:dyDescent="0.15">
      <c r="A15" s="1" t="s">
        <v>16</v>
      </c>
      <c r="B15" s="10">
        <f>B13/B7</f>
        <v>8</v>
      </c>
      <c r="C15" s="10">
        <f t="shared" ref="C15:D15" si="2">C13/C7</f>
        <v>6</v>
      </c>
      <c r="D15" s="10">
        <f t="shared" si="2"/>
        <v>5</v>
      </c>
      <c r="E15" s="2"/>
      <c r="F15" s="2"/>
    </row>
    <row r="16" spans="1:8" x14ac:dyDescent="0.15">
      <c r="A16" s="1" t="s">
        <v>14</v>
      </c>
      <c r="B16" s="10">
        <v>8</v>
      </c>
      <c r="C16" s="10">
        <v>6</v>
      </c>
      <c r="D16" s="10">
        <v>5</v>
      </c>
      <c r="E16" s="2"/>
      <c r="F16" s="2"/>
    </row>
    <row r="17" spans="1:8" x14ac:dyDescent="0.15">
      <c r="A17" s="1"/>
      <c r="B17" s="2"/>
      <c r="C17" s="2"/>
      <c r="D17" s="2"/>
      <c r="E17" s="2"/>
      <c r="F17" s="2"/>
    </row>
    <row r="18" spans="1:8" x14ac:dyDescent="0.15">
      <c r="A18" s="6" t="s">
        <v>17</v>
      </c>
      <c r="B18" s="2" t="s">
        <v>4</v>
      </c>
      <c r="C18" s="2" t="s">
        <v>5</v>
      </c>
      <c r="D18" s="2" t="s">
        <v>6</v>
      </c>
      <c r="E18" s="2" t="s">
        <v>19</v>
      </c>
      <c r="F18" s="2" t="s">
        <v>20</v>
      </c>
    </row>
    <row r="19" spans="1:8" x14ac:dyDescent="0.15">
      <c r="A19" s="1" t="s">
        <v>18</v>
      </c>
      <c r="B19" s="16">
        <f>1000*4.44/18</f>
        <v>246.66666666666666</v>
      </c>
      <c r="C19" s="11">
        <v>198</v>
      </c>
      <c r="D19" s="11">
        <v>222</v>
      </c>
      <c r="E19" s="13">
        <f>B19*B7+C19*C7+D19*D7</f>
        <v>697746.66666666663</v>
      </c>
      <c r="F19" s="12">
        <f>E19-H8</f>
        <v>137346.66666666663</v>
      </c>
    </row>
    <row r="23" spans="1:8" x14ac:dyDescent="0.15">
      <c r="A23" s="17"/>
      <c r="B23" s="18"/>
      <c r="C23" s="18"/>
      <c r="D23" s="18"/>
      <c r="E23" s="18"/>
      <c r="F23" s="18"/>
    </row>
    <row r="24" spans="1:8" x14ac:dyDescent="0.15">
      <c r="A24" s="1" t="s">
        <v>27</v>
      </c>
    </row>
    <row r="25" spans="1:8" x14ac:dyDescent="0.15">
      <c r="A25" s="1" t="s">
        <v>28</v>
      </c>
    </row>
    <row r="26" spans="1:8" x14ac:dyDescent="0.15">
      <c r="A26" s="1" t="s">
        <v>29</v>
      </c>
    </row>
    <row r="29" spans="1:8" ht="14" thickBot="1" x14ac:dyDescent="0.2">
      <c r="A29" t="s">
        <v>30</v>
      </c>
    </row>
    <row r="30" spans="1:8" x14ac:dyDescent="0.15">
      <c r="B30" s="21"/>
      <c r="C30" s="21"/>
      <c r="D30" s="21" t="s">
        <v>33</v>
      </c>
      <c r="E30" s="21" t="s">
        <v>35</v>
      </c>
      <c r="F30" s="21" t="s">
        <v>36</v>
      </c>
      <c r="G30" s="21" t="s">
        <v>38</v>
      </c>
      <c r="H30" s="21" t="s">
        <v>38</v>
      </c>
    </row>
    <row r="31" spans="1:8" ht="14" thickBot="1" x14ac:dyDescent="0.2">
      <c r="B31" s="22" t="s">
        <v>31</v>
      </c>
      <c r="C31" s="22" t="s">
        <v>32</v>
      </c>
      <c r="D31" s="22" t="s">
        <v>34</v>
      </c>
      <c r="E31" s="22" t="s">
        <v>24</v>
      </c>
      <c r="F31" s="22" t="s">
        <v>37</v>
      </c>
      <c r="G31" s="22" t="s">
        <v>39</v>
      </c>
      <c r="H31" s="22" t="s">
        <v>40</v>
      </c>
    </row>
    <row r="32" spans="1:8" x14ac:dyDescent="0.15">
      <c r="B32" s="19" t="s">
        <v>46</v>
      </c>
      <c r="C32" s="19" t="s">
        <v>47</v>
      </c>
      <c r="D32" s="19">
        <v>535</v>
      </c>
      <c r="E32" s="19">
        <v>0</v>
      </c>
      <c r="F32" s="19">
        <v>246.66666666662786</v>
      </c>
      <c r="G32" s="19">
        <v>1.1641532182693481E-10</v>
      </c>
      <c r="H32" s="19">
        <v>64.888888888837144</v>
      </c>
    </row>
    <row r="33" spans="1:8" x14ac:dyDescent="0.15">
      <c r="B33" s="19" t="s">
        <v>48</v>
      </c>
      <c r="C33" s="19" t="s">
        <v>49</v>
      </c>
      <c r="D33" s="19">
        <v>65</v>
      </c>
      <c r="E33" s="19">
        <v>0</v>
      </c>
      <c r="F33" s="19">
        <v>198</v>
      </c>
      <c r="G33" s="19">
        <v>64.888888888837144</v>
      </c>
      <c r="H33" s="19">
        <v>1.1641532182693481E-10</v>
      </c>
    </row>
    <row r="34" spans="1:8" x14ac:dyDescent="0.15">
      <c r="B34" s="19" t="s">
        <v>50</v>
      </c>
      <c r="C34" s="19" t="s">
        <v>51</v>
      </c>
      <c r="D34" s="19">
        <v>0</v>
      </c>
      <c r="E34" s="19">
        <v>0</v>
      </c>
      <c r="F34" s="19">
        <v>222</v>
      </c>
      <c r="G34" s="19">
        <v>97.333333333255723</v>
      </c>
      <c r="H34" s="19">
        <v>1.1641532182693481E-10</v>
      </c>
    </row>
    <row r="35" spans="1:8" x14ac:dyDescent="0.15">
      <c r="B35" s="19" t="s">
        <v>52</v>
      </c>
      <c r="C35" s="19" t="s">
        <v>53</v>
      </c>
      <c r="D35" s="19">
        <v>80</v>
      </c>
      <c r="E35" s="19">
        <v>0</v>
      </c>
      <c r="F35" s="19">
        <v>-8.3333333332557231</v>
      </c>
      <c r="G35" s="19">
        <v>1E+30</v>
      </c>
      <c r="H35" s="19">
        <v>1.1641532182693481E-10</v>
      </c>
    </row>
    <row r="36" spans="1:8" x14ac:dyDescent="0.15">
      <c r="B36" s="19" t="s">
        <v>54</v>
      </c>
      <c r="C36" s="19" t="s">
        <v>55</v>
      </c>
      <c r="D36" s="19">
        <v>0</v>
      </c>
      <c r="E36" s="19">
        <v>-1.1641532182693481E-10</v>
      </c>
      <c r="F36" s="19">
        <v>-57</v>
      </c>
      <c r="G36" s="19">
        <v>1.1641532182693481E-10</v>
      </c>
      <c r="H36" s="34">
        <v>1E+30</v>
      </c>
    </row>
    <row r="37" spans="1:8" x14ac:dyDescent="0.15">
      <c r="B37" s="19" t="s">
        <v>56</v>
      </c>
      <c r="C37" s="19" t="s">
        <v>57</v>
      </c>
      <c r="D37" s="19">
        <v>0</v>
      </c>
      <c r="E37" s="19">
        <v>-1.1641532182693481E-10</v>
      </c>
      <c r="F37" s="19">
        <v>-33</v>
      </c>
      <c r="G37" s="19">
        <v>1.1641532182693481E-10</v>
      </c>
      <c r="H37" s="19">
        <v>1E+30</v>
      </c>
    </row>
    <row r="38" spans="1:8" x14ac:dyDescent="0.15">
      <c r="B38" s="19" t="s">
        <v>58</v>
      </c>
      <c r="C38" s="19" t="s">
        <v>59</v>
      </c>
      <c r="D38" s="19">
        <v>205</v>
      </c>
      <c r="E38" s="19">
        <v>0</v>
      </c>
      <c r="F38" s="19">
        <v>246.66666666662786</v>
      </c>
      <c r="G38" s="19">
        <v>1389.3333333334886</v>
      </c>
      <c r="H38" s="19">
        <v>42.666666666821847</v>
      </c>
    </row>
    <row r="39" spans="1:8" x14ac:dyDescent="0.15">
      <c r="B39" s="19" t="s">
        <v>60</v>
      </c>
      <c r="C39" s="19" t="s">
        <v>61</v>
      </c>
      <c r="D39" s="19">
        <v>195</v>
      </c>
      <c r="E39" s="19">
        <v>0</v>
      </c>
      <c r="F39" s="19">
        <v>198</v>
      </c>
      <c r="G39" s="19">
        <v>42.666666666821847</v>
      </c>
      <c r="H39" s="19">
        <v>154.3703703703876</v>
      </c>
    </row>
    <row r="40" spans="1:8" ht="14" thickBot="1" x14ac:dyDescent="0.2">
      <c r="B40" s="20" t="s">
        <v>62</v>
      </c>
      <c r="C40" s="20" t="s">
        <v>63</v>
      </c>
      <c r="D40" s="20">
        <v>2000</v>
      </c>
      <c r="E40" s="20">
        <v>0</v>
      </c>
      <c r="F40" s="20">
        <v>222</v>
      </c>
      <c r="G40" s="20">
        <v>1E+30</v>
      </c>
      <c r="H40" s="20">
        <v>48.333333333313931</v>
      </c>
    </row>
    <row r="42" spans="1:8" ht="14" thickBot="1" x14ac:dyDescent="0.2">
      <c r="A42" t="s">
        <v>41</v>
      </c>
    </row>
    <row r="43" spans="1:8" x14ac:dyDescent="0.15">
      <c r="B43" s="21"/>
      <c r="C43" s="21"/>
      <c r="D43" s="21" t="s">
        <v>33</v>
      </c>
      <c r="E43" s="21" t="s">
        <v>42</v>
      </c>
      <c r="F43" s="21" t="s">
        <v>44</v>
      </c>
      <c r="G43" s="21" t="s">
        <v>38</v>
      </c>
      <c r="H43" s="21" t="s">
        <v>38</v>
      </c>
    </row>
    <row r="44" spans="1:8" ht="14" thickBot="1" x14ac:dyDescent="0.2">
      <c r="B44" s="22" t="s">
        <v>31</v>
      </c>
      <c r="C44" s="22" t="s">
        <v>32</v>
      </c>
      <c r="D44" s="22" t="s">
        <v>34</v>
      </c>
      <c r="E44" s="22" t="s">
        <v>43</v>
      </c>
      <c r="F44" s="22" t="s">
        <v>45</v>
      </c>
      <c r="G44" s="22" t="s">
        <v>39</v>
      </c>
      <c r="H44" s="22" t="s">
        <v>40</v>
      </c>
    </row>
    <row r="45" spans="1:8" x14ac:dyDescent="0.15">
      <c r="B45" s="19" t="s">
        <v>64</v>
      </c>
      <c r="C45" s="19" t="s">
        <v>65</v>
      </c>
      <c r="D45" s="19">
        <v>6560</v>
      </c>
      <c r="E45" s="19">
        <v>-24.333333333313917</v>
      </c>
      <c r="F45" s="19">
        <v>0</v>
      </c>
      <c r="G45" s="19">
        <v>546.66666666666663</v>
      </c>
      <c r="H45" s="19">
        <v>520</v>
      </c>
    </row>
    <row r="46" spans="1:8" x14ac:dyDescent="0.15">
      <c r="B46" s="19" t="s">
        <v>66</v>
      </c>
      <c r="C46" s="19" t="s">
        <v>67</v>
      </c>
      <c r="D46" s="19">
        <v>1560</v>
      </c>
      <c r="E46" s="19">
        <v>-24.333333333313931</v>
      </c>
      <c r="F46" s="19">
        <v>0</v>
      </c>
      <c r="G46" s="19">
        <v>1426.6666666666667</v>
      </c>
      <c r="H46" s="19">
        <v>173.33333333333334</v>
      </c>
    </row>
    <row r="47" spans="1:8" x14ac:dyDescent="0.15">
      <c r="B47" s="19" t="s">
        <v>68</v>
      </c>
      <c r="C47" s="19" t="s">
        <v>69</v>
      </c>
      <c r="D47" s="19">
        <v>10000</v>
      </c>
      <c r="E47" s="19">
        <v>-24.333333333313931</v>
      </c>
      <c r="F47" s="19">
        <v>0</v>
      </c>
      <c r="G47" s="19">
        <v>1426.6666666666667</v>
      </c>
      <c r="H47" s="19">
        <v>0</v>
      </c>
    </row>
    <row r="48" spans="1:8" x14ac:dyDescent="0.15">
      <c r="B48" s="19" t="s">
        <v>70</v>
      </c>
      <c r="C48" s="19" t="s">
        <v>71</v>
      </c>
      <c r="D48" s="19">
        <v>820</v>
      </c>
      <c r="E48" s="19">
        <v>0</v>
      </c>
      <c r="F48" s="19">
        <v>14400</v>
      </c>
      <c r="G48" s="19">
        <v>1E+30</v>
      </c>
      <c r="H48" s="19">
        <v>13580</v>
      </c>
    </row>
    <row r="49" spans="2:8" x14ac:dyDescent="0.15">
      <c r="B49" s="19" t="s">
        <v>72</v>
      </c>
      <c r="C49" s="19" t="s">
        <v>73</v>
      </c>
      <c r="D49" s="19">
        <v>260</v>
      </c>
      <c r="E49" s="19">
        <v>0</v>
      </c>
      <c r="F49" s="19">
        <v>1000</v>
      </c>
      <c r="G49" s="19">
        <v>1E+30</v>
      </c>
      <c r="H49" s="19">
        <v>740</v>
      </c>
    </row>
    <row r="50" spans="2:8" x14ac:dyDescent="0.15">
      <c r="B50" s="19" t="s">
        <v>74</v>
      </c>
      <c r="C50" s="19" t="s">
        <v>75</v>
      </c>
      <c r="D50" s="19">
        <v>2000</v>
      </c>
      <c r="E50" s="19">
        <v>48.333333333313931</v>
      </c>
      <c r="F50" s="19">
        <v>2000</v>
      </c>
      <c r="G50" s="19">
        <v>173.33333333333334</v>
      </c>
      <c r="H50" s="19">
        <v>493.33333333333331</v>
      </c>
    </row>
    <row r="51" spans="2:8" x14ac:dyDescent="0.15">
      <c r="B51" s="19" t="s">
        <v>76</v>
      </c>
      <c r="C51" s="19" t="s">
        <v>77</v>
      </c>
      <c r="D51" s="19">
        <v>600</v>
      </c>
      <c r="E51" s="19">
        <v>270.99999999994179</v>
      </c>
      <c r="F51" s="19">
        <v>600</v>
      </c>
      <c r="G51" s="19">
        <v>520</v>
      </c>
      <c r="H51" s="19">
        <v>475.55555555555554</v>
      </c>
    </row>
    <row r="52" spans="2:8" x14ac:dyDescent="0.15">
      <c r="B52" s="19" t="s">
        <v>78</v>
      </c>
      <c r="C52" s="19" t="s">
        <v>79</v>
      </c>
      <c r="D52" s="19">
        <v>80</v>
      </c>
      <c r="E52" s="19">
        <v>16.000000000058193</v>
      </c>
      <c r="F52" s="19">
        <v>80</v>
      </c>
      <c r="G52" s="19">
        <v>520</v>
      </c>
      <c r="H52" s="19">
        <v>80</v>
      </c>
    </row>
    <row r="53" spans="2:8" ht="14" thickBot="1" x14ac:dyDescent="0.2">
      <c r="B53" s="20" t="s">
        <v>80</v>
      </c>
      <c r="C53" s="20" t="s">
        <v>81</v>
      </c>
      <c r="D53" s="20">
        <v>2400</v>
      </c>
      <c r="E53" s="20">
        <v>173.66666666668607</v>
      </c>
      <c r="F53" s="20">
        <v>2400</v>
      </c>
      <c r="G53" s="20">
        <v>493.33333333333331</v>
      </c>
      <c r="H53" s="20">
        <v>173.33333333333334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5B98-AC38-444F-93C9-9E143A6EE0D6}">
  <dimension ref="A1:I60"/>
  <sheetViews>
    <sheetView topLeftCell="A48" zoomScale="140" zoomScaleNormal="140" workbookViewId="0">
      <selection activeCell="C45" sqref="C45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6640625" bestFit="1" customWidth="1"/>
    <col min="6" max="6" width="11" bestFit="1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24</v>
      </c>
    </row>
    <row r="4" spans="1:8" x14ac:dyDescent="0.15">
      <c r="A4" s="1" t="s">
        <v>1</v>
      </c>
      <c r="B4" s="7">
        <v>581.875</v>
      </c>
      <c r="C4" s="7">
        <v>18.125</v>
      </c>
      <c r="D4" s="7">
        <v>0</v>
      </c>
      <c r="E4" s="8">
        <f>B4+C4+D4</f>
        <v>600</v>
      </c>
      <c r="F4" s="9">
        <v>600</v>
      </c>
      <c r="H4">
        <v>180</v>
      </c>
    </row>
    <row r="5" spans="1:8" x14ac:dyDescent="0.15">
      <c r="A5" s="1" t="s">
        <v>26</v>
      </c>
      <c r="B5" s="7">
        <v>80</v>
      </c>
      <c r="C5" s="7">
        <v>0</v>
      </c>
      <c r="D5" s="7">
        <v>0</v>
      </c>
      <c r="E5" s="8">
        <f>B5+C5+D5</f>
        <v>80</v>
      </c>
      <c r="F5" s="9">
        <v>80</v>
      </c>
      <c r="H5">
        <v>255</v>
      </c>
    </row>
    <row r="6" spans="1:8" x14ac:dyDescent="0.15">
      <c r="A6" s="1" t="s">
        <v>2</v>
      </c>
      <c r="B6" s="7">
        <v>220.625</v>
      </c>
      <c r="C6" s="7">
        <v>54.375</v>
      </c>
      <c r="D6" s="7">
        <v>2125</v>
      </c>
      <c r="E6" s="8">
        <f>B6+C6+D6</f>
        <v>2400</v>
      </c>
      <c r="F6" s="9">
        <v>2400</v>
      </c>
      <c r="H6">
        <v>180</v>
      </c>
    </row>
    <row r="7" spans="1:8" x14ac:dyDescent="0.15">
      <c r="A7" s="1" t="s">
        <v>10</v>
      </c>
      <c r="B7" s="8">
        <f>B6+B4+B5</f>
        <v>882.5</v>
      </c>
      <c r="C7" s="8">
        <f t="shared" ref="C7:D7" si="0">C6+C4+C5</f>
        <v>72.5</v>
      </c>
      <c r="D7" s="8">
        <f t="shared" si="0"/>
        <v>2125</v>
      </c>
      <c r="E7" s="3"/>
      <c r="F7" s="3"/>
      <c r="H7" s="1" t="s">
        <v>25</v>
      </c>
    </row>
    <row r="8" spans="1:8" x14ac:dyDescent="0.15">
      <c r="A8" s="1" t="s">
        <v>82</v>
      </c>
      <c r="B8" s="28">
        <v>0</v>
      </c>
      <c r="C8" s="28">
        <v>0</v>
      </c>
      <c r="D8" s="28">
        <v>1</v>
      </c>
      <c r="E8" s="27">
        <f>B8+C8+D8</f>
        <v>1</v>
      </c>
      <c r="F8" s="26">
        <v>1</v>
      </c>
      <c r="H8">
        <f>H4*F4+H5*E5+H6*F6</f>
        <v>560400</v>
      </c>
    </row>
    <row r="9" spans="1:8" x14ac:dyDescent="0.15">
      <c r="A9" s="1" t="s">
        <v>83</v>
      </c>
      <c r="B9" s="8">
        <v>90</v>
      </c>
      <c r="C9" s="8">
        <v>100</v>
      </c>
      <c r="D9" s="8">
        <v>125</v>
      </c>
      <c r="E9" s="3"/>
      <c r="F9" s="2"/>
    </row>
    <row r="10" spans="1:8" x14ac:dyDescent="0.15">
      <c r="A10" s="1" t="s">
        <v>9</v>
      </c>
      <c r="B10" s="9">
        <v>14400</v>
      </c>
      <c r="C10" s="9">
        <v>1000</v>
      </c>
      <c r="D10" s="9">
        <v>2000</v>
      </c>
      <c r="E10" s="3"/>
      <c r="F10" s="2"/>
    </row>
    <row r="11" spans="1:8" x14ac:dyDescent="0.15">
      <c r="A11" s="1" t="s">
        <v>84</v>
      </c>
      <c r="B11" s="29">
        <f>B10+B8*B9</f>
        <v>14400</v>
      </c>
      <c r="C11" s="29">
        <f t="shared" ref="C11:D11" si="1">C10+C8*C9</f>
        <v>1000</v>
      </c>
      <c r="D11" s="29">
        <f t="shared" si="1"/>
        <v>2125</v>
      </c>
      <c r="E11" s="3"/>
      <c r="F11" s="2"/>
    </row>
    <row r="12" spans="1:8" x14ac:dyDescent="0.15">
      <c r="A12" s="1"/>
      <c r="B12" s="2"/>
      <c r="C12" s="2"/>
      <c r="D12" s="2"/>
      <c r="E12" s="2"/>
      <c r="F12" s="2"/>
    </row>
    <row r="13" spans="1:8" x14ac:dyDescent="0.15">
      <c r="A13" s="6" t="s">
        <v>11</v>
      </c>
      <c r="B13" s="2" t="s">
        <v>4</v>
      </c>
      <c r="C13" s="2" t="s">
        <v>5</v>
      </c>
      <c r="D13" s="2" t="s">
        <v>6</v>
      </c>
      <c r="E13" s="2" t="s">
        <v>12</v>
      </c>
      <c r="F13" s="2"/>
    </row>
    <row r="14" spans="1:8" x14ac:dyDescent="0.15">
      <c r="A14" s="1" t="s">
        <v>1</v>
      </c>
      <c r="B14" s="8">
        <f>B4*E14+B5*E14</f>
        <v>5956.875</v>
      </c>
      <c r="C14" s="8">
        <f>C4*E14+C5*E14</f>
        <v>163.125</v>
      </c>
      <c r="D14" s="8">
        <f>D4*E14+D5*E14</f>
        <v>0</v>
      </c>
      <c r="E14" s="14">
        <v>9</v>
      </c>
      <c r="F14" s="2"/>
    </row>
    <row r="15" spans="1:8" x14ac:dyDescent="0.15">
      <c r="A15" s="1" t="s">
        <v>2</v>
      </c>
      <c r="B15" s="8">
        <f>B6*E15</f>
        <v>1103.125</v>
      </c>
      <c r="C15" s="8">
        <f>C6*E15</f>
        <v>271.875</v>
      </c>
      <c r="D15" s="8">
        <f>D6*E15</f>
        <v>10625</v>
      </c>
      <c r="E15" s="14">
        <v>5</v>
      </c>
      <c r="F15" s="2"/>
    </row>
    <row r="16" spans="1:8" x14ac:dyDescent="0.15">
      <c r="A16" s="1" t="s">
        <v>13</v>
      </c>
      <c r="B16" s="8">
        <f>B14+B15</f>
        <v>7060</v>
      </c>
      <c r="C16" s="8">
        <f t="shared" ref="C16:D16" si="2">C14+C15</f>
        <v>435</v>
      </c>
      <c r="D16" s="8">
        <f t="shared" si="2"/>
        <v>10625</v>
      </c>
      <c r="E16" s="2"/>
      <c r="F16" s="2"/>
    </row>
    <row r="17" spans="1:9" x14ac:dyDescent="0.15">
      <c r="A17" s="1" t="s">
        <v>15</v>
      </c>
      <c r="B17" s="9">
        <f>B19*B7</f>
        <v>7060</v>
      </c>
      <c r="C17" s="9">
        <f>C19*C7</f>
        <v>435</v>
      </c>
      <c r="D17" s="9">
        <f>D19*D7</f>
        <v>10625</v>
      </c>
      <c r="E17" s="2"/>
      <c r="F17" s="2"/>
    </row>
    <row r="18" spans="1:9" x14ac:dyDescent="0.15">
      <c r="A18" s="1" t="s">
        <v>16</v>
      </c>
      <c r="B18" s="10">
        <f>B16/B7</f>
        <v>8</v>
      </c>
      <c r="C18" s="10">
        <f>C16/C7</f>
        <v>6</v>
      </c>
      <c r="D18" s="10">
        <f>D16/D7</f>
        <v>5</v>
      </c>
      <c r="E18" s="2"/>
      <c r="F18" s="2"/>
    </row>
    <row r="19" spans="1:9" x14ac:dyDescent="0.15">
      <c r="A19" s="1" t="s">
        <v>14</v>
      </c>
      <c r="B19" s="10">
        <v>8</v>
      </c>
      <c r="C19" s="10">
        <v>6</v>
      </c>
      <c r="D19" s="10">
        <v>5</v>
      </c>
      <c r="E19" s="2"/>
      <c r="F19" s="2"/>
    </row>
    <row r="20" spans="1:9" x14ac:dyDescent="0.15">
      <c r="A20" s="1"/>
      <c r="B20" s="2"/>
      <c r="C20" s="2"/>
      <c r="D20" s="2"/>
      <c r="E20" s="2"/>
      <c r="F20" s="2"/>
    </row>
    <row r="21" spans="1:9" x14ac:dyDescent="0.15">
      <c r="A21" s="6" t="s">
        <v>17</v>
      </c>
      <c r="B21" s="2" t="s">
        <v>4</v>
      </c>
      <c r="C21" s="2" t="s">
        <v>5</v>
      </c>
      <c r="D21" s="2" t="s">
        <v>6</v>
      </c>
      <c r="E21" s="2" t="s">
        <v>19</v>
      </c>
      <c r="F21" s="2" t="s">
        <v>20</v>
      </c>
    </row>
    <row r="22" spans="1:9" x14ac:dyDescent="0.15">
      <c r="A22" s="1" t="s">
        <v>18</v>
      </c>
      <c r="B22" s="16">
        <f>1000*4.44/18</f>
        <v>246.66666666666666</v>
      </c>
      <c r="C22" s="11">
        <v>198</v>
      </c>
      <c r="D22" s="11">
        <v>222</v>
      </c>
      <c r="E22" s="13">
        <f>B22*B7+C22*C7+D22*D7</f>
        <v>703788.33333333326</v>
      </c>
      <c r="F22" s="12">
        <f>E22-H8</f>
        <v>143388.33333333326</v>
      </c>
      <c r="G22" s="23"/>
      <c r="H22" s="23"/>
      <c r="I22" s="23"/>
    </row>
    <row r="23" spans="1:9" x14ac:dyDescent="0.15">
      <c r="G23" s="23"/>
      <c r="H23" s="23"/>
      <c r="I23" s="23"/>
    </row>
    <row r="24" spans="1:9" x14ac:dyDescent="0.15">
      <c r="G24" s="23"/>
      <c r="H24" s="23"/>
      <c r="I24" s="23"/>
    </row>
    <row r="25" spans="1:9" x14ac:dyDescent="0.15">
      <c r="A25" s="23"/>
      <c r="B25" s="23"/>
      <c r="C25" s="23"/>
      <c r="D25" s="23"/>
      <c r="E25" s="23"/>
      <c r="F25" s="23"/>
      <c r="G25" s="23"/>
      <c r="H25" s="23"/>
      <c r="I25" s="23"/>
    </row>
    <row r="26" spans="1:9" x14ac:dyDescent="0.15">
      <c r="A26" s="24"/>
      <c r="B26" s="25"/>
      <c r="C26" s="25"/>
      <c r="D26" s="25"/>
      <c r="E26" s="25"/>
      <c r="F26" s="25"/>
      <c r="G26" s="23"/>
      <c r="H26" s="23"/>
      <c r="I26" s="23"/>
    </row>
    <row r="27" spans="1:9" x14ac:dyDescent="0.15">
      <c r="A27" s="1" t="s">
        <v>27</v>
      </c>
      <c r="I27" s="23"/>
    </row>
    <row r="28" spans="1:9" x14ac:dyDescent="0.15">
      <c r="A28" s="1" t="s">
        <v>85</v>
      </c>
      <c r="I28" s="23"/>
    </row>
    <row r="29" spans="1:9" x14ac:dyDescent="0.15">
      <c r="A29" s="1" t="s">
        <v>97</v>
      </c>
      <c r="I29" s="23"/>
    </row>
    <row r="30" spans="1:9" x14ac:dyDescent="0.15">
      <c r="I30" s="23"/>
    </row>
    <row r="31" spans="1:9" x14ac:dyDescent="0.15">
      <c r="I31" s="23"/>
    </row>
    <row r="32" spans="1:9" ht="14" thickBot="1" x14ac:dyDescent="0.2">
      <c r="A32" t="s">
        <v>30</v>
      </c>
      <c r="I32" s="23"/>
    </row>
    <row r="33" spans="1:9" x14ac:dyDescent="0.15">
      <c r="B33" s="21"/>
      <c r="C33" s="21"/>
      <c r="D33" s="21" t="s">
        <v>33</v>
      </c>
      <c r="E33" s="21" t="s">
        <v>35</v>
      </c>
      <c r="F33" s="21" t="s">
        <v>36</v>
      </c>
      <c r="G33" s="21" t="s">
        <v>38</v>
      </c>
      <c r="H33" s="21" t="s">
        <v>38</v>
      </c>
      <c r="I33" s="23"/>
    </row>
    <row r="34" spans="1:9" ht="14" thickBot="1" x14ac:dyDescent="0.2">
      <c r="B34" s="22" t="s">
        <v>31</v>
      </c>
      <c r="C34" s="22" t="s">
        <v>32</v>
      </c>
      <c r="D34" s="22" t="s">
        <v>34</v>
      </c>
      <c r="E34" s="22" t="s">
        <v>24</v>
      </c>
      <c r="F34" s="22" t="s">
        <v>37</v>
      </c>
      <c r="G34" s="22" t="s">
        <v>39</v>
      </c>
      <c r="H34" s="22" t="s">
        <v>40</v>
      </c>
      <c r="I34" s="23"/>
    </row>
    <row r="35" spans="1:9" x14ac:dyDescent="0.15">
      <c r="B35" s="19" t="s">
        <v>46</v>
      </c>
      <c r="C35" s="19" t="s">
        <v>47</v>
      </c>
      <c r="D35" s="19">
        <v>581.875</v>
      </c>
      <c r="E35" s="19">
        <v>0</v>
      </c>
      <c r="F35" s="19">
        <v>246.66666666662786</v>
      </c>
      <c r="G35" s="19">
        <v>1.1641532182693481E-10</v>
      </c>
      <c r="H35" s="19">
        <v>64.888888888837144</v>
      </c>
      <c r="I35" s="23"/>
    </row>
    <row r="36" spans="1:9" x14ac:dyDescent="0.15">
      <c r="B36" s="19" t="s">
        <v>48</v>
      </c>
      <c r="C36" s="19" t="s">
        <v>49</v>
      </c>
      <c r="D36" s="19">
        <v>18.125</v>
      </c>
      <c r="E36" s="19">
        <v>0</v>
      </c>
      <c r="F36" s="19">
        <v>198</v>
      </c>
      <c r="G36" s="19">
        <v>64.888888888837144</v>
      </c>
      <c r="H36" s="19">
        <v>1.1641532182693481E-10</v>
      </c>
      <c r="I36" s="23"/>
    </row>
    <row r="37" spans="1:9" x14ac:dyDescent="0.15">
      <c r="B37" s="19" t="s">
        <v>50</v>
      </c>
      <c r="C37" s="19" t="s">
        <v>51</v>
      </c>
      <c r="D37" s="19">
        <v>0</v>
      </c>
      <c r="E37" s="19">
        <v>0</v>
      </c>
      <c r="F37" s="19">
        <v>222</v>
      </c>
      <c r="G37" s="19">
        <v>97.333333333255723</v>
      </c>
      <c r="H37" s="19">
        <v>1.1641532182693481E-10</v>
      </c>
      <c r="I37" s="23"/>
    </row>
    <row r="38" spans="1:9" x14ac:dyDescent="0.15">
      <c r="B38" s="19" t="s">
        <v>52</v>
      </c>
      <c r="C38" s="19" t="s">
        <v>53</v>
      </c>
      <c r="D38" s="19">
        <v>80</v>
      </c>
      <c r="E38" s="19">
        <v>0</v>
      </c>
      <c r="F38" s="19">
        <v>-8.3333333332557231</v>
      </c>
      <c r="G38" s="19">
        <v>1E+30</v>
      </c>
      <c r="H38" s="19">
        <v>1.1641532182693481E-10</v>
      </c>
      <c r="I38" s="23"/>
    </row>
    <row r="39" spans="1:9" x14ac:dyDescent="0.15">
      <c r="B39" s="19" t="s">
        <v>54</v>
      </c>
      <c r="C39" s="19" t="s">
        <v>55</v>
      </c>
      <c r="D39" s="19">
        <v>0</v>
      </c>
      <c r="E39" s="19">
        <v>-1.1641532182693481E-10</v>
      </c>
      <c r="F39" s="19">
        <v>-57</v>
      </c>
      <c r="G39" s="19">
        <v>1.1641532182693481E-10</v>
      </c>
      <c r="H39" s="19">
        <v>1E+30</v>
      </c>
      <c r="I39" s="23"/>
    </row>
    <row r="40" spans="1:9" x14ac:dyDescent="0.15">
      <c r="B40" s="19" t="s">
        <v>56</v>
      </c>
      <c r="C40" s="19" t="s">
        <v>57</v>
      </c>
      <c r="D40" s="19">
        <v>0</v>
      </c>
      <c r="E40" s="19">
        <v>-1.1641532182693481E-10</v>
      </c>
      <c r="F40" s="19">
        <v>-33</v>
      </c>
      <c r="G40" s="19">
        <v>1.1641532182693481E-10</v>
      </c>
      <c r="H40" s="19">
        <v>1E+30</v>
      </c>
      <c r="I40" s="23"/>
    </row>
    <row r="41" spans="1:9" x14ac:dyDescent="0.15">
      <c r="B41" s="19" t="s">
        <v>58</v>
      </c>
      <c r="C41" s="19" t="s">
        <v>59</v>
      </c>
      <c r="D41" s="19">
        <v>220.625</v>
      </c>
      <c r="E41" s="19">
        <v>0</v>
      </c>
      <c r="F41" s="19">
        <v>246.66666666662786</v>
      </c>
      <c r="G41" s="19">
        <v>1389.3333333334886</v>
      </c>
      <c r="H41" s="19">
        <v>42.666666666821847</v>
      </c>
      <c r="I41" s="23"/>
    </row>
    <row r="42" spans="1:9" x14ac:dyDescent="0.15">
      <c r="B42" s="19" t="s">
        <v>60</v>
      </c>
      <c r="C42" s="19" t="s">
        <v>61</v>
      </c>
      <c r="D42" s="19">
        <v>54.375</v>
      </c>
      <c r="E42" s="19">
        <v>0</v>
      </c>
      <c r="F42" s="19">
        <v>198</v>
      </c>
      <c r="G42" s="19">
        <v>42.666666666821847</v>
      </c>
      <c r="H42" s="19">
        <v>154.3703703703876</v>
      </c>
      <c r="I42" s="23"/>
    </row>
    <row r="43" spans="1:9" x14ac:dyDescent="0.15">
      <c r="B43" s="19" t="s">
        <v>62</v>
      </c>
      <c r="C43" s="19" t="s">
        <v>63</v>
      </c>
      <c r="D43" s="19">
        <v>2125</v>
      </c>
      <c r="E43" s="19">
        <v>0</v>
      </c>
      <c r="F43" s="19">
        <v>222</v>
      </c>
      <c r="G43" s="19">
        <v>1E+30</v>
      </c>
      <c r="H43" s="19">
        <v>48.333333333313931</v>
      </c>
      <c r="I43" s="23"/>
    </row>
    <row r="44" spans="1:9" x14ac:dyDescent="0.15">
      <c r="B44" s="19" t="s">
        <v>86</v>
      </c>
      <c r="C44" s="19" t="s">
        <v>87</v>
      </c>
      <c r="D44" s="19">
        <v>0</v>
      </c>
      <c r="E44" s="19">
        <v>-6041.6666666642413</v>
      </c>
      <c r="F44" s="19">
        <v>0</v>
      </c>
      <c r="G44" s="19">
        <v>6041.6666666642413</v>
      </c>
      <c r="H44" s="19">
        <v>1E+30</v>
      </c>
      <c r="I44" s="23"/>
    </row>
    <row r="45" spans="1:9" x14ac:dyDescent="0.15">
      <c r="B45" s="19" t="s">
        <v>88</v>
      </c>
      <c r="C45" s="19" t="s">
        <v>89</v>
      </c>
      <c r="D45" s="19">
        <v>0</v>
      </c>
      <c r="E45" s="19">
        <v>-6041.6666666642413</v>
      </c>
      <c r="F45" s="19">
        <v>0</v>
      </c>
      <c r="G45" s="19">
        <v>6041.6666666642413</v>
      </c>
      <c r="H45" s="19">
        <v>1E+30</v>
      </c>
      <c r="I45" s="23"/>
    </row>
    <row r="46" spans="1:9" ht="14" thickBot="1" x14ac:dyDescent="0.2">
      <c r="B46" s="20" t="s">
        <v>90</v>
      </c>
      <c r="C46" s="20" t="s">
        <v>91</v>
      </c>
      <c r="D46" s="20">
        <v>1</v>
      </c>
      <c r="E46" s="20">
        <v>0</v>
      </c>
      <c r="F46" s="20">
        <v>0</v>
      </c>
      <c r="G46" s="20">
        <v>1E+30</v>
      </c>
      <c r="H46" s="20">
        <v>6041.6666666642413</v>
      </c>
      <c r="I46" s="23"/>
    </row>
    <row r="47" spans="1:9" x14ac:dyDescent="0.15">
      <c r="I47" s="23"/>
    </row>
    <row r="48" spans="1:9" ht="14" thickBot="1" x14ac:dyDescent="0.2">
      <c r="A48" t="s">
        <v>41</v>
      </c>
      <c r="I48" s="23"/>
    </row>
    <row r="49" spans="2:9" x14ac:dyDescent="0.15">
      <c r="B49" s="21"/>
      <c r="C49" s="21"/>
      <c r="D49" s="21" t="s">
        <v>33</v>
      </c>
      <c r="E49" s="21" t="s">
        <v>42</v>
      </c>
      <c r="F49" s="21" t="s">
        <v>44</v>
      </c>
      <c r="G49" s="21" t="s">
        <v>38</v>
      </c>
      <c r="H49" s="21" t="s">
        <v>38</v>
      </c>
      <c r="I49" s="23"/>
    </row>
    <row r="50" spans="2:9" ht="14" thickBot="1" x14ac:dyDescent="0.2">
      <c r="B50" s="22" t="s">
        <v>31</v>
      </c>
      <c r="C50" s="22" t="s">
        <v>32</v>
      </c>
      <c r="D50" s="22" t="s">
        <v>34</v>
      </c>
      <c r="E50" s="22" t="s">
        <v>43</v>
      </c>
      <c r="F50" s="22" t="s">
        <v>45</v>
      </c>
      <c r="G50" s="22" t="s">
        <v>39</v>
      </c>
      <c r="H50" s="22" t="s">
        <v>40</v>
      </c>
      <c r="I50" s="23"/>
    </row>
    <row r="51" spans="2:9" x14ac:dyDescent="0.15">
      <c r="B51" s="19" t="s">
        <v>92</v>
      </c>
      <c r="C51" s="19" t="s">
        <v>65</v>
      </c>
      <c r="D51" s="19">
        <v>7060</v>
      </c>
      <c r="E51" s="19">
        <v>-24.333333333313917</v>
      </c>
      <c r="F51" s="19">
        <v>0</v>
      </c>
      <c r="G51" s="19">
        <v>588.33333333333337</v>
      </c>
      <c r="H51" s="19">
        <v>145</v>
      </c>
      <c r="I51" s="23"/>
    </row>
    <row r="52" spans="2:9" x14ac:dyDescent="0.15">
      <c r="B52" s="19" t="s">
        <v>93</v>
      </c>
      <c r="C52" s="19" t="s">
        <v>67</v>
      </c>
      <c r="D52" s="19">
        <v>435</v>
      </c>
      <c r="E52" s="19">
        <v>-24.333333333313931</v>
      </c>
      <c r="F52" s="19">
        <v>0</v>
      </c>
      <c r="G52" s="19">
        <v>1551.6666666666667</v>
      </c>
      <c r="H52" s="19">
        <v>48.333333333333336</v>
      </c>
      <c r="I52" s="23"/>
    </row>
    <row r="53" spans="2:9" x14ac:dyDescent="0.15">
      <c r="B53" s="19" t="s">
        <v>94</v>
      </c>
      <c r="C53" s="19" t="s">
        <v>69</v>
      </c>
      <c r="D53" s="19">
        <v>10625</v>
      </c>
      <c r="E53" s="19">
        <v>-24.333333333313931</v>
      </c>
      <c r="F53" s="19">
        <v>0</v>
      </c>
      <c r="G53" s="19">
        <v>1551.6666666666667</v>
      </c>
      <c r="H53" s="19">
        <v>0</v>
      </c>
      <c r="I53" s="23"/>
    </row>
    <row r="54" spans="2:9" x14ac:dyDescent="0.15">
      <c r="B54" s="19" t="s">
        <v>70</v>
      </c>
      <c r="C54" s="19" t="s">
        <v>71</v>
      </c>
      <c r="D54" s="19">
        <v>882.5</v>
      </c>
      <c r="E54" s="19">
        <v>0</v>
      </c>
      <c r="F54" s="19">
        <v>0</v>
      </c>
      <c r="G54" s="19">
        <v>1E+30</v>
      </c>
      <c r="H54" s="19">
        <v>13517.5</v>
      </c>
      <c r="I54" s="23"/>
    </row>
    <row r="55" spans="2:9" x14ac:dyDescent="0.15">
      <c r="B55" s="19" t="s">
        <v>72</v>
      </c>
      <c r="C55" s="19" t="s">
        <v>73</v>
      </c>
      <c r="D55" s="19">
        <v>72.5</v>
      </c>
      <c r="E55" s="19">
        <v>0</v>
      </c>
      <c r="F55" s="19">
        <v>0</v>
      </c>
      <c r="G55" s="19">
        <v>1E+30</v>
      </c>
      <c r="H55" s="19">
        <v>927.5</v>
      </c>
      <c r="I55" s="23"/>
    </row>
    <row r="56" spans="2:9" x14ac:dyDescent="0.15">
      <c r="B56" s="19" t="s">
        <v>74</v>
      </c>
      <c r="C56" s="19" t="s">
        <v>75</v>
      </c>
      <c r="D56" s="19">
        <v>2125</v>
      </c>
      <c r="E56" s="19">
        <v>48.333333333313931</v>
      </c>
      <c r="F56" s="19">
        <v>0</v>
      </c>
      <c r="G56" s="19">
        <v>48.333333333333336</v>
      </c>
      <c r="H56" s="19">
        <v>618.33333333333337</v>
      </c>
    </row>
    <row r="57" spans="2:9" x14ac:dyDescent="0.15">
      <c r="B57" s="19" t="s">
        <v>76</v>
      </c>
      <c r="C57" s="19" t="s">
        <v>77</v>
      </c>
      <c r="D57" s="19">
        <v>600</v>
      </c>
      <c r="E57" s="19">
        <v>270.99999999994179</v>
      </c>
      <c r="F57" s="19">
        <v>600</v>
      </c>
      <c r="G57" s="19">
        <v>145</v>
      </c>
      <c r="H57" s="19">
        <v>517.22222222222217</v>
      </c>
    </row>
    <row r="58" spans="2:9" x14ac:dyDescent="0.15">
      <c r="B58" s="19" t="s">
        <v>78</v>
      </c>
      <c r="C58" s="19" t="s">
        <v>79</v>
      </c>
      <c r="D58" s="19">
        <v>80</v>
      </c>
      <c r="E58" s="19">
        <v>16.000000000058193</v>
      </c>
      <c r="F58" s="19">
        <v>80</v>
      </c>
      <c r="G58" s="19">
        <v>145</v>
      </c>
      <c r="H58" s="19">
        <v>80</v>
      </c>
    </row>
    <row r="59" spans="2:9" x14ac:dyDescent="0.15">
      <c r="B59" s="19" t="s">
        <v>80</v>
      </c>
      <c r="C59" s="19" t="s">
        <v>81</v>
      </c>
      <c r="D59" s="19">
        <v>2400</v>
      </c>
      <c r="E59" s="19">
        <v>173.66666666668607</v>
      </c>
      <c r="F59" s="19">
        <v>2400</v>
      </c>
      <c r="G59" s="19">
        <v>618.33333333333337</v>
      </c>
      <c r="H59" s="19">
        <v>48.333333333333336</v>
      </c>
    </row>
    <row r="60" spans="2:9" ht="14" thickBot="1" x14ac:dyDescent="0.2">
      <c r="B60" s="20" t="s">
        <v>95</v>
      </c>
      <c r="C60" s="20" t="s">
        <v>96</v>
      </c>
      <c r="D60" s="20">
        <v>1</v>
      </c>
      <c r="E60" s="20">
        <v>6041.6666666642413</v>
      </c>
      <c r="F60" s="20">
        <v>1</v>
      </c>
      <c r="G60" s="20">
        <v>0.38666666666666666</v>
      </c>
      <c r="H60" s="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CEE2-C0E2-D843-BCC0-567179E9CF12}">
  <dimension ref="A1:H26"/>
  <sheetViews>
    <sheetView zoomScale="140" zoomScaleNormal="140" workbookViewId="0">
      <selection activeCell="G24" sqref="G24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83203125" bestFit="1" customWidth="1"/>
    <col min="6" max="6" width="11.6640625" bestFit="1" customWidth="1"/>
    <col min="7" max="7" width="14" customWidth="1"/>
    <col min="8" max="8" width="13.33203125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24</v>
      </c>
    </row>
    <row r="4" spans="1:8" x14ac:dyDescent="0.15">
      <c r="A4" s="1" t="s">
        <v>1</v>
      </c>
      <c r="B4" s="7">
        <v>7575</v>
      </c>
      <c r="C4" s="7">
        <v>225</v>
      </c>
      <c r="D4" s="7">
        <v>0</v>
      </c>
      <c r="E4" s="8">
        <f>B4+C4+D4</f>
        <v>7800</v>
      </c>
      <c r="F4" s="29">
        <f>F7*60%</f>
        <v>7800</v>
      </c>
      <c r="H4">
        <v>200</v>
      </c>
    </row>
    <row r="5" spans="1:8" x14ac:dyDescent="0.15">
      <c r="A5" s="1" t="s">
        <v>2</v>
      </c>
      <c r="B5" s="7">
        <v>2525</v>
      </c>
      <c r="C5" s="7">
        <v>675</v>
      </c>
      <c r="D5" s="7">
        <v>2000</v>
      </c>
      <c r="E5" s="8">
        <f>B5+C5+D5</f>
        <v>5200</v>
      </c>
      <c r="F5" s="29">
        <f>F7*40%</f>
        <v>5200</v>
      </c>
    </row>
    <row r="6" spans="1:8" x14ac:dyDescent="0.15">
      <c r="A6" s="1" t="s">
        <v>10</v>
      </c>
      <c r="B6" s="8">
        <f>B5+B4</f>
        <v>10100</v>
      </c>
      <c r="C6" s="8">
        <f>C4+C5</f>
        <v>900</v>
      </c>
      <c r="D6" s="8">
        <f>D4+D5</f>
        <v>2000</v>
      </c>
      <c r="E6" s="3"/>
      <c r="F6" s="30" t="s">
        <v>98</v>
      </c>
      <c r="H6" s="2" t="s">
        <v>25</v>
      </c>
    </row>
    <row r="7" spans="1:8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0">
        <v>13000</v>
      </c>
      <c r="H7">
        <f>H4*F4+H4*F5</f>
        <v>2600000</v>
      </c>
    </row>
    <row r="8" spans="1:8" x14ac:dyDescent="0.15">
      <c r="A8" s="1"/>
      <c r="B8" s="2"/>
      <c r="C8" s="2"/>
      <c r="D8" s="2"/>
      <c r="E8" s="2"/>
      <c r="F8" s="26">
        <v>13000</v>
      </c>
    </row>
    <row r="9" spans="1:8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8" x14ac:dyDescent="0.15">
      <c r="A10" s="1" t="s">
        <v>1</v>
      </c>
      <c r="B10" s="8">
        <f>B4*E10</f>
        <v>68175</v>
      </c>
      <c r="C10" s="8">
        <f>C4*E10</f>
        <v>2025</v>
      </c>
      <c r="D10" s="8">
        <f>D4*E10</f>
        <v>0</v>
      </c>
      <c r="E10" s="14">
        <v>9</v>
      </c>
      <c r="F10" s="2"/>
    </row>
    <row r="11" spans="1:8" x14ac:dyDescent="0.15">
      <c r="A11" s="1" t="s">
        <v>2</v>
      </c>
      <c r="B11" s="8">
        <f>B5*E11</f>
        <v>12625</v>
      </c>
      <c r="C11" s="8">
        <f>C5*E11</f>
        <v>3375</v>
      </c>
      <c r="D11" s="8">
        <f>D5*E11</f>
        <v>10000</v>
      </c>
      <c r="E11" s="14">
        <v>5</v>
      </c>
      <c r="F11" s="2"/>
    </row>
    <row r="12" spans="1:8" x14ac:dyDescent="0.15">
      <c r="A12" s="1" t="s">
        <v>13</v>
      </c>
      <c r="B12" s="8">
        <f>B10+B11</f>
        <v>80800</v>
      </c>
      <c r="C12" s="8">
        <f t="shared" ref="C12:D12" si="0">C10+C11</f>
        <v>5400</v>
      </c>
      <c r="D12" s="8">
        <f t="shared" si="0"/>
        <v>10000</v>
      </c>
      <c r="E12" s="2"/>
      <c r="F12" s="2"/>
    </row>
    <row r="13" spans="1:8" x14ac:dyDescent="0.15">
      <c r="A13" s="1" t="s">
        <v>15</v>
      </c>
      <c r="B13" s="9">
        <f>B15*B6</f>
        <v>80800</v>
      </c>
      <c r="C13" s="9">
        <f>C15*C6</f>
        <v>5400</v>
      </c>
      <c r="D13" s="9">
        <f>D15*D6</f>
        <v>10000</v>
      </c>
      <c r="E13" s="2"/>
      <c r="F13" s="2"/>
    </row>
    <row r="14" spans="1:8" x14ac:dyDescent="0.15">
      <c r="A14" s="1" t="s">
        <v>16</v>
      </c>
      <c r="B14" s="10">
        <f>B12/B6</f>
        <v>8</v>
      </c>
      <c r="C14" s="10">
        <f t="shared" ref="C14:D14" si="1">C12/C6</f>
        <v>6</v>
      </c>
      <c r="D14" s="10">
        <f t="shared" si="1"/>
        <v>5</v>
      </c>
      <c r="E14" s="2"/>
      <c r="F14" s="2"/>
    </row>
    <row r="15" spans="1:8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8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B18*B6+C18*C6+D18*D6</f>
        <v>3113533.333333333</v>
      </c>
      <c r="F18" s="12">
        <f>E18-H7</f>
        <v>513533.33333333302</v>
      </c>
    </row>
    <row r="21" spans="1:6" x14ac:dyDescent="0.15">
      <c r="E21" s="2" t="s">
        <v>19</v>
      </c>
      <c r="F21" s="2" t="s">
        <v>20</v>
      </c>
    </row>
    <row r="22" spans="1:6" x14ac:dyDescent="0.15">
      <c r="D22" s="31" t="s">
        <v>101</v>
      </c>
      <c r="E22" s="13">
        <v>3113533.333333333</v>
      </c>
      <c r="F22" s="12">
        <v>513533.33333333302</v>
      </c>
    </row>
    <row r="23" spans="1:6" x14ac:dyDescent="0.15">
      <c r="D23" s="31" t="s">
        <v>99</v>
      </c>
      <c r="E23" s="13">
        <v>2697555.555555555</v>
      </c>
      <c r="F23" s="32">
        <v>97555.555555555038</v>
      </c>
    </row>
    <row r="24" spans="1:6" x14ac:dyDescent="0.15">
      <c r="D24" s="31" t="s">
        <v>100</v>
      </c>
      <c r="E24" s="13">
        <v>1414888.8888888888</v>
      </c>
      <c r="F24" s="32">
        <v>-1185111.1111111112</v>
      </c>
    </row>
    <row r="26" spans="1:6" x14ac:dyDescent="0.15">
      <c r="D26" s="31" t="s">
        <v>102</v>
      </c>
      <c r="E26" s="33">
        <f>E22*0.25+E23*0.5+E24*0.25</f>
        <v>2480883.333333333</v>
      </c>
      <c r="F26" s="33">
        <f>F22*0.25+F23*0.5+F24*0.25</f>
        <v>-119116.66666666704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FE29-8720-0A41-8A63-54E260F9F8E4}">
  <dimension ref="A1:H26"/>
  <sheetViews>
    <sheetView zoomScale="140" zoomScaleNormal="140" workbookViewId="0">
      <selection activeCell="F13" sqref="F13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6640625" bestFit="1" customWidth="1"/>
    <col min="6" max="6" width="11" bestFit="1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24</v>
      </c>
    </row>
    <row r="4" spans="1:8" x14ac:dyDescent="0.15">
      <c r="A4" s="1" t="s">
        <v>1</v>
      </c>
      <c r="B4" s="7">
        <v>3749.9999999999991</v>
      </c>
      <c r="C4" s="7">
        <v>249.99999999999977</v>
      </c>
      <c r="D4" s="7">
        <v>0</v>
      </c>
      <c r="E4" s="8">
        <f>B4+C4+D4</f>
        <v>3999.9999999999991</v>
      </c>
      <c r="F4" s="29">
        <f>F7*50%</f>
        <v>3999.9999999999991</v>
      </c>
      <c r="H4">
        <v>200</v>
      </c>
    </row>
    <row r="5" spans="1:8" x14ac:dyDescent="0.15">
      <c r="A5" s="1" t="s">
        <v>2</v>
      </c>
      <c r="B5" s="7">
        <v>1249.9999999999998</v>
      </c>
      <c r="C5" s="7">
        <v>749.99999999999932</v>
      </c>
      <c r="D5" s="7">
        <v>2000</v>
      </c>
      <c r="E5" s="8">
        <f>B5+C5+D5</f>
        <v>3999.9999999999991</v>
      </c>
      <c r="F5" s="29">
        <f>F7*50%</f>
        <v>3999.9999999999991</v>
      </c>
    </row>
    <row r="6" spans="1:8" x14ac:dyDescent="0.15">
      <c r="A6" s="1" t="s">
        <v>10</v>
      </c>
      <c r="B6" s="8">
        <f>B5+B4</f>
        <v>4999.9999999999991</v>
      </c>
      <c r="C6" s="8">
        <f>C4+C5</f>
        <v>999.99999999999909</v>
      </c>
      <c r="D6" s="8">
        <f>D4+D5</f>
        <v>2000</v>
      </c>
      <c r="E6" s="3"/>
      <c r="F6" s="30" t="s">
        <v>98</v>
      </c>
      <c r="H6" s="1" t="s">
        <v>25</v>
      </c>
    </row>
    <row r="7" spans="1:8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0">
        <v>7999.9999999999982</v>
      </c>
      <c r="H7">
        <f>H4*F4+H4*F5</f>
        <v>1599999.9999999995</v>
      </c>
    </row>
    <row r="8" spans="1:8" x14ac:dyDescent="0.15">
      <c r="A8" s="1"/>
      <c r="B8" s="2"/>
      <c r="C8" s="2"/>
      <c r="D8" s="2"/>
      <c r="E8" s="2"/>
      <c r="F8" s="26">
        <v>13000</v>
      </c>
    </row>
    <row r="9" spans="1:8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8" x14ac:dyDescent="0.15">
      <c r="A10" s="1" t="s">
        <v>1</v>
      </c>
      <c r="B10" s="8">
        <f>B4*E10</f>
        <v>33749.999999999993</v>
      </c>
      <c r="C10" s="8">
        <f>C4*E10</f>
        <v>2249.9999999999982</v>
      </c>
      <c r="D10" s="8">
        <f>D4*E10</f>
        <v>0</v>
      </c>
      <c r="E10" s="14">
        <v>9</v>
      </c>
      <c r="F10" s="2"/>
    </row>
    <row r="11" spans="1:8" x14ac:dyDescent="0.15">
      <c r="A11" s="1" t="s">
        <v>2</v>
      </c>
      <c r="B11" s="8">
        <f>B5*E11</f>
        <v>6249.9999999999991</v>
      </c>
      <c r="C11" s="8">
        <f>C5*E11</f>
        <v>3749.9999999999964</v>
      </c>
      <c r="D11" s="8">
        <f>D5*E11</f>
        <v>10000</v>
      </c>
      <c r="E11" s="14">
        <v>5</v>
      </c>
      <c r="F11" s="2"/>
    </row>
    <row r="12" spans="1:8" x14ac:dyDescent="0.15">
      <c r="A12" s="1" t="s">
        <v>13</v>
      </c>
      <c r="B12" s="8">
        <f>B10+B11</f>
        <v>39999.999999999993</v>
      </c>
      <c r="C12" s="8">
        <f t="shared" ref="C12:D12" si="0">C10+C11</f>
        <v>5999.9999999999945</v>
      </c>
      <c r="D12" s="8">
        <f t="shared" si="0"/>
        <v>10000</v>
      </c>
      <c r="E12" s="2"/>
      <c r="F12" s="2"/>
    </row>
    <row r="13" spans="1:8" x14ac:dyDescent="0.15">
      <c r="A13" s="1" t="s">
        <v>15</v>
      </c>
      <c r="B13" s="9">
        <f>B15*B6</f>
        <v>39999.999999999993</v>
      </c>
      <c r="C13" s="9">
        <f>C15*C6</f>
        <v>5999.9999999999945</v>
      </c>
      <c r="D13" s="9">
        <f>D15*D6</f>
        <v>10000</v>
      </c>
      <c r="E13" s="2"/>
      <c r="F13" s="2"/>
    </row>
    <row r="14" spans="1:8" x14ac:dyDescent="0.15">
      <c r="A14" s="1" t="s">
        <v>16</v>
      </c>
      <c r="B14" s="10">
        <f>B12/B6</f>
        <v>8</v>
      </c>
      <c r="C14" s="10">
        <f t="shared" ref="C14:D14" si="1">C12/C6</f>
        <v>6</v>
      </c>
      <c r="D14" s="10">
        <f t="shared" si="1"/>
        <v>5</v>
      </c>
      <c r="E14" s="2"/>
      <c r="F14" s="2"/>
    </row>
    <row r="15" spans="1:8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8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B18*B6+C18*C6+D18*D6</f>
        <v>1875333.3333333328</v>
      </c>
      <c r="F18" s="12">
        <f>E18-H7</f>
        <v>275333.33333333326</v>
      </c>
    </row>
    <row r="21" spans="1:6" x14ac:dyDescent="0.15">
      <c r="E21" s="2" t="s">
        <v>19</v>
      </c>
      <c r="F21" s="2" t="s">
        <v>20</v>
      </c>
    </row>
    <row r="22" spans="1:6" x14ac:dyDescent="0.15">
      <c r="D22" s="31" t="s">
        <v>101</v>
      </c>
      <c r="E22" s="13">
        <v>1933866.666666666</v>
      </c>
      <c r="F22" s="12">
        <v>333866.66666666651</v>
      </c>
    </row>
    <row r="23" spans="1:6" x14ac:dyDescent="0.15">
      <c r="D23" s="31" t="s">
        <v>99</v>
      </c>
      <c r="E23" s="13">
        <v>1875333.333333333</v>
      </c>
      <c r="F23" s="32">
        <v>275333.33333333349</v>
      </c>
    </row>
    <row r="24" spans="1:6" x14ac:dyDescent="0.15">
      <c r="D24" s="31" t="s">
        <v>100</v>
      </c>
      <c r="E24" s="13">
        <v>1086000</v>
      </c>
      <c r="F24" s="32">
        <v>-513999.99999999977</v>
      </c>
    </row>
    <row r="26" spans="1:6" x14ac:dyDescent="0.15">
      <c r="D26" s="31" t="s">
        <v>102</v>
      </c>
      <c r="E26" s="33">
        <f>E22*0.25+E23*0.5+E24*0.25</f>
        <v>1692633.333333333</v>
      </c>
      <c r="F26" s="33">
        <f>F22*0.25+F23*0.5+F24*0.25</f>
        <v>92633.33333333343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A5DE-56A4-FD44-BAA2-0A6E577AB46B}">
  <dimension ref="A1:H26"/>
  <sheetViews>
    <sheetView tabSelected="1" zoomScale="140" zoomScaleNormal="140" workbookViewId="0">
      <selection activeCell="H27" sqref="H27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6640625" bestFit="1" customWidth="1"/>
    <col min="6" max="6" width="11" bestFit="1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24</v>
      </c>
    </row>
    <row r="4" spans="1:8" x14ac:dyDescent="0.15">
      <c r="A4" s="1" t="s">
        <v>1</v>
      </c>
      <c r="B4" s="7">
        <v>545.45454545454538</v>
      </c>
      <c r="C4" s="7">
        <v>3.4106051316484809E-13</v>
      </c>
      <c r="D4" s="7">
        <v>0</v>
      </c>
      <c r="E4" s="8">
        <f>B4+C4+D4</f>
        <v>545.45454545454572</v>
      </c>
      <c r="F4" s="29">
        <f>F7*20%</f>
        <v>545.45454545454572</v>
      </c>
      <c r="H4">
        <v>200</v>
      </c>
    </row>
    <row r="5" spans="1:8" x14ac:dyDescent="0.15">
      <c r="A5" s="1" t="s">
        <v>2</v>
      </c>
      <c r="B5" s="7">
        <v>181.81818181818178</v>
      </c>
      <c r="C5" s="7">
        <v>1.0231815394945443E-12</v>
      </c>
      <c r="D5" s="7">
        <v>2000</v>
      </c>
      <c r="E5" s="8">
        <f>B5+C5+D5</f>
        <v>2181.8181818181829</v>
      </c>
      <c r="F5" s="29">
        <f>F7*80%</f>
        <v>2181.8181818181829</v>
      </c>
    </row>
    <row r="6" spans="1:8" x14ac:dyDescent="0.15">
      <c r="A6" s="1" t="s">
        <v>10</v>
      </c>
      <c r="B6" s="8">
        <f>B5+B4</f>
        <v>727.27272727272714</v>
      </c>
      <c r="C6" s="8">
        <f>C4+C5</f>
        <v>1.3642420526593924E-12</v>
      </c>
      <c r="D6" s="8">
        <f>D4+D5</f>
        <v>2000</v>
      </c>
      <c r="E6" s="3"/>
      <c r="F6" s="30" t="s">
        <v>98</v>
      </c>
      <c r="H6" s="1" t="s">
        <v>25</v>
      </c>
    </row>
    <row r="7" spans="1:8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0">
        <v>2727.2727272727284</v>
      </c>
      <c r="H7">
        <f>H4*F4+H4*F5</f>
        <v>545454.54545454576</v>
      </c>
    </row>
    <row r="8" spans="1:8" x14ac:dyDescent="0.15">
      <c r="A8" s="1"/>
      <c r="B8" s="2"/>
      <c r="C8" s="2"/>
      <c r="D8" s="2"/>
      <c r="E8" s="2"/>
      <c r="F8" s="26">
        <v>13000</v>
      </c>
    </row>
    <row r="9" spans="1:8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8" x14ac:dyDescent="0.15">
      <c r="A10" s="1" t="s">
        <v>1</v>
      </c>
      <c r="B10" s="8">
        <f>B4*E10</f>
        <v>4909.0909090909081</v>
      </c>
      <c r="C10" s="8">
        <f>C4*E10</f>
        <v>3.0695446184836328E-12</v>
      </c>
      <c r="D10" s="8">
        <f>D4*E10</f>
        <v>0</v>
      </c>
      <c r="E10" s="14">
        <v>9</v>
      </c>
      <c r="F10" s="2"/>
    </row>
    <row r="11" spans="1:8" x14ac:dyDescent="0.15">
      <c r="A11" s="1" t="s">
        <v>2</v>
      </c>
      <c r="B11" s="8">
        <f>B5*E11</f>
        <v>909.09090909090889</v>
      </c>
      <c r="C11" s="8">
        <f>C5*E11</f>
        <v>5.1159076974727213E-12</v>
      </c>
      <c r="D11" s="8">
        <f>D5*E11</f>
        <v>10000</v>
      </c>
      <c r="E11" s="14">
        <v>5</v>
      </c>
      <c r="F11" s="2"/>
    </row>
    <row r="12" spans="1:8" x14ac:dyDescent="0.15">
      <c r="A12" s="1" t="s">
        <v>13</v>
      </c>
      <c r="B12" s="8">
        <f>B10+B11</f>
        <v>5818.1818181818171</v>
      </c>
      <c r="C12" s="8">
        <f t="shared" ref="C12:D12" si="0">C10+C11</f>
        <v>8.1854523159563541E-12</v>
      </c>
      <c r="D12" s="8">
        <f t="shared" si="0"/>
        <v>10000</v>
      </c>
      <c r="E12" s="2"/>
      <c r="F12" s="2"/>
    </row>
    <row r="13" spans="1:8" x14ac:dyDescent="0.15">
      <c r="A13" s="1" t="s">
        <v>15</v>
      </c>
      <c r="B13" s="9">
        <f>B15*B6</f>
        <v>5818.1818181818171</v>
      </c>
      <c r="C13" s="9">
        <f>C15*C6</f>
        <v>8.1854523159563541E-12</v>
      </c>
      <c r="D13" s="9">
        <f>D15*D6</f>
        <v>10000</v>
      </c>
      <c r="E13" s="2"/>
      <c r="F13" s="2"/>
    </row>
    <row r="14" spans="1:8" x14ac:dyDescent="0.15">
      <c r="A14" s="1" t="s">
        <v>16</v>
      </c>
      <c r="B14" s="10">
        <f>B12/B6</f>
        <v>8</v>
      </c>
      <c r="C14" s="10">
        <f t="shared" ref="C14:D14" si="1">C12/C6</f>
        <v>6</v>
      </c>
      <c r="D14" s="10">
        <f t="shared" si="1"/>
        <v>5</v>
      </c>
      <c r="E14" s="2"/>
      <c r="F14" s="2"/>
    </row>
    <row r="15" spans="1:8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8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B18*B6+C18*C6+D18*D6</f>
        <v>623393.93939393968</v>
      </c>
      <c r="F18" s="12">
        <f>E18-H7</f>
        <v>77939.393939393922</v>
      </c>
    </row>
    <row r="21" spans="1:6" x14ac:dyDescent="0.15">
      <c r="E21" s="2" t="s">
        <v>19</v>
      </c>
      <c r="F21" s="2" t="s">
        <v>20</v>
      </c>
    </row>
    <row r="22" spans="1:6" x14ac:dyDescent="0.15">
      <c r="D22" s="31" t="s">
        <v>101</v>
      </c>
      <c r="E22" s="13">
        <v>659272.72727272753</v>
      </c>
      <c r="F22" s="12">
        <v>113818.18181818188</v>
      </c>
    </row>
    <row r="23" spans="1:6" x14ac:dyDescent="0.15">
      <c r="D23" s="31" t="s">
        <v>99</v>
      </c>
      <c r="E23" s="13">
        <v>650303.03030303051</v>
      </c>
      <c r="F23" s="12">
        <v>104848.48484848486</v>
      </c>
    </row>
    <row r="24" spans="1:6" x14ac:dyDescent="0.15">
      <c r="D24" s="31" t="s">
        <v>100</v>
      </c>
      <c r="E24" s="13">
        <v>623393.93939393957</v>
      </c>
      <c r="F24" s="32">
        <v>77939.393939393805</v>
      </c>
    </row>
    <row r="26" spans="1:6" x14ac:dyDescent="0.15">
      <c r="D26" s="31" t="s">
        <v>102</v>
      </c>
      <c r="E26" s="33">
        <f>E22*0.25+E23*0.5+E24*0.25</f>
        <v>645818.181818182</v>
      </c>
      <c r="F26" s="33">
        <f>F22*0.25+F23*0.5+F24*0.25</f>
        <v>100363.63636363635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21</v>
      </c>
    </row>
    <row r="3" spans="1:2" x14ac:dyDescent="0.15">
      <c r="A3">
        <v>1</v>
      </c>
    </row>
    <row r="4" spans="1:2" x14ac:dyDescent="0.15">
      <c r="A4">
        <v>0</v>
      </c>
    </row>
    <row r="5" spans="1:2" x14ac:dyDescent="0.15">
      <c r="A5">
        <v>13000</v>
      </c>
    </row>
    <row r="6" spans="1:2" x14ac:dyDescent="0.15">
      <c r="A6">
        <v>100</v>
      </c>
    </row>
    <row r="7" spans="1:2" x14ac:dyDescent="0.15">
      <c r="A7" s="15"/>
      <c r="B7" s="15"/>
    </row>
    <row r="8" spans="1:2" x14ac:dyDescent="0.15">
      <c r="A8" t="s">
        <v>23</v>
      </c>
    </row>
    <row r="9" spans="1:2" x14ac:dyDescent="0.15">
      <c r="A9" t="s">
        <v>22</v>
      </c>
    </row>
    <row r="13" spans="1:2" x14ac:dyDescent="0.15">
      <c r="B13" s="1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RBC</vt:lpstr>
      <vt:lpstr>RBC 2</vt:lpstr>
      <vt:lpstr>RBC 3</vt:lpstr>
      <vt:lpstr>RBC 6S</vt:lpstr>
      <vt:lpstr>RBC 6N</vt:lpstr>
      <vt:lpstr>RBC 6P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De Reyck</dc:creator>
  <cp:lastModifiedBy>Simon Tan</cp:lastModifiedBy>
  <cp:lastPrinted>2008-01-28T07:57:16Z</cp:lastPrinted>
  <dcterms:created xsi:type="dcterms:W3CDTF">1999-12-17T13:28:38Z</dcterms:created>
  <dcterms:modified xsi:type="dcterms:W3CDTF">2020-09-24T16:08:17Z</dcterms:modified>
</cp:coreProperties>
</file>