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35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1" l="1"/>
  <c r="D65" i="1"/>
  <c r="D66" i="1"/>
  <c r="D67" i="1"/>
  <c r="D68" i="1"/>
  <c r="D69" i="1"/>
  <c r="D70" i="1"/>
  <c r="D72" i="1"/>
  <c r="D71" i="1"/>
  <c r="D64" i="1"/>
  <c r="D63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<sst xmlns="http://schemas.openxmlformats.org/spreadsheetml/2006/main" count="148" uniqueCount="136">
  <si>
    <t>持续时间</t>
    <phoneticPr fontId="1" type="noConversion"/>
  </si>
  <si>
    <t>开始日期</t>
    <phoneticPr fontId="1" type="noConversion"/>
  </si>
  <si>
    <t>平均速度(公里/小时)</t>
    <phoneticPr fontId="1" type="noConversion"/>
  </si>
  <si>
    <t>消耗卡路里(大卡)</t>
    <phoneticPr fontId="1" type="noConversion"/>
  </si>
  <si>
    <t>距离(公里)</t>
    <phoneticPr fontId="1" type="noConversion"/>
  </si>
  <si>
    <t>19m22s</t>
    <phoneticPr fontId="1" type="noConversion"/>
  </si>
  <si>
    <t>31m38s</t>
    <phoneticPr fontId="1" type="noConversion"/>
  </si>
  <si>
    <t>28m19s</t>
    <phoneticPr fontId="1" type="noConversion"/>
  </si>
  <si>
    <t>25m21s</t>
    <phoneticPr fontId="1" type="noConversion"/>
  </si>
  <si>
    <t>23m43s</t>
    <phoneticPr fontId="1" type="noConversion"/>
  </si>
  <si>
    <t>38m57s</t>
    <phoneticPr fontId="1" type="noConversion"/>
  </si>
  <si>
    <t>30m16s</t>
    <phoneticPr fontId="1" type="noConversion"/>
  </si>
  <si>
    <t>51m04s</t>
    <phoneticPr fontId="1" type="noConversion"/>
  </si>
  <si>
    <t>22m30s</t>
    <phoneticPr fontId="1" type="noConversion"/>
  </si>
  <si>
    <t>31m02s</t>
    <phoneticPr fontId="1" type="noConversion"/>
  </si>
  <si>
    <t>1h36m54s</t>
    <phoneticPr fontId="1" type="noConversion"/>
  </si>
  <si>
    <t>30m12s</t>
    <phoneticPr fontId="1" type="noConversion"/>
  </si>
  <si>
    <t>30m30s</t>
    <phoneticPr fontId="1" type="noConversion"/>
  </si>
  <si>
    <t>56m24s</t>
    <phoneticPr fontId="1" type="noConversion"/>
  </si>
  <si>
    <t>31m40s</t>
    <phoneticPr fontId="1" type="noConversion"/>
  </si>
  <si>
    <t>30m06s</t>
    <phoneticPr fontId="1" type="noConversion"/>
  </si>
  <si>
    <t>34m40s</t>
    <phoneticPr fontId="1" type="noConversion"/>
  </si>
  <si>
    <t>31m56s</t>
    <phoneticPr fontId="1" type="noConversion"/>
  </si>
  <si>
    <t>34m39s</t>
    <phoneticPr fontId="1" type="noConversion"/>
  </si>
  <si>
    <t>55m03s</t>
    <phoneticPr fontId="1" type="noConversion"/>
  </si>
  <si>
    <t>47m02s</t>
    <phoneticPr fontId="1" type="noConversion"/>
  </si>
  <si>
    <t>13m17s</t>
    <phoneticPr fontId="1" type="noConversion"/>
  </si>
  <si>
    <t>31m07s</t>
    <phoneticPr fontId="1" type="noConversion"/>
  </si>
  <si>
    <t>33m58s</t>
    <phoneticPr fontId="1" type="noConversion"/>
  </si>
  <si>
    <t>55m18s</t>
    <phoneticPr fontId="1" type="noConversion"/>
  </si>
  <si>
    <t>45m45s</t>
    <phoneticPr fontId="1" type="noConversion"/>
  </si>
  <si>
    <t>40m24s</t>
    <phoneticPr fontId="1" type="noConversion"/>
  </si>
  <si>
    <t>35m05s</t>
    <phoneticPr fontId="1" type="noConversion"/>
  </si>
  <si>
    <t>15m14s</t>
    <phoneticPr fontId="1" type="noConversion"/>
  </si>
  <si>
    <t>46m22s</t>
    <phoneticPr fontId="1" type="noConversion"/>
  </si>
  <si>
    <t>35m05s</t>
    <phoneticPr fontId="1" type="noConversion"/>
  </si>
  <si>
    <t>55m02s</t>
    <phoneticPr fontId="1" type="noConversion"/>
  </si>
  <si>
    <t>25m10s</t>
    <phoneticPr fontId="1" type="noConversion"/>
  </si>
  <si>
    <t>43m36s</t>
    <phoneticPr fontId="1" type="noConversion"/>
  </si>
  <si>
    <t>40m09s</t>
    <phoneticPr fontId="1" type="noConversion"/>
  </si>
  <si>
    <t>25m05s</t>
    <phoneticPr fontId="1" type="noConversion"/>
  </si>
  <si>
    <t>35m15s</t>
    <phoneticPr fontId="1" type="noConversion"/>
  </si>
  <si>
    <t>30m03s</t>
    <phoneticPr fontId="1" type="noConversion"/>
  </si>
  <si>
    <t>35m03s</t>
    <phoneticPr fontId="1" type="noConversion"/>
  </si>
  <si>
    <t>35m04s</t>
    <phoneticPr fontId="1" type="noConversion"/>
  </si>
  <si>
    <t>06m59s</t>
    <phoneticPr fontId="1" type="noConversion"/>
  </si>
  <si>
    <t>05m02s</t>
    <phoneticPr fontId="1" type="noConversion"/>
  </si>
  <si>
    <t>35m03s</t>
    <phoneticPr fontId="1" type="noConversion"/>
  </si>
  <si>
    <t>30m09s</t>
    <phoneticPr fontId="1" type="noConversion"/>
  </si>
  <si>
    <t>45m03s</t>
    <phoneticPr fontId="1" type="noConversion"/>
  </si>
  <si>
    <t>30m02s</t>
    <phoneticPr fontId="1" type="noConversion"/>
  </si>
  <si>
    <t>20m15s</t>
    <phoneticPr fontId="1" type="noConversion"/>
  </si>
  <si>
    <t>17m05s</t>
    <phoneticPr fontId="1" type="noConversion"/>
  </si>
  <si>
    <t>25m17s</t>
    <phoneticPr fontId="1" type="noConversion"/>
  </si>
  <si>
    <t>45m13s</t>
    <phoneticPr fontId="1" type="noConversion"/>
  </si>
  <si>
    <t>36m10s</t>
    <phoneticPr fontId="1" type="noConversion"/>
  </si>
  <si>
    <t>52m58s</t>
    <phoneticPr fontId="1" type="noConversion"/>
  </si>
  <si>
    <t>1h00m12s</t>
    <phoneticPr fontId="1" type="noConversion"/>
  </si>
  <si>
    <t>1h27m20s</t>
    <phoneticPr fontId="1" type="noConversion"/>
  </si>
  <si>
    <t>34m13s</t>
    <phoneticPr fontId="1" type="noConversion"/>
  </si>
  <si>
    <t>1h38m47s</t>
    <phoneticPr fontId="1" type="noConversion"/>
  </si>
  <si>
    <t>50m04s</t>
    <phoneticPr fontId="1" type="noConversion"/>
  </si>
  <si>
    <t>40m03s</t>
    <phoneticPr fontId="1" type="noConversion"/>
  </si>
  <si>
    <t>1h32m32s</t>
    <phoneticPr fontId="1" type="noConversion"/>
  </si>
  <si>
    <t>46m29s</t>
    <phoneticPr fontId="1" type="noConversion"/>
  </si>
  <si>
    <t>38m50</t>
    <phoneticPr fontId="1" type="noConversion"/>
  </si>
  <si>
    <t>53m34s</t>
    <phoneticPr fontId="1" type="noConversion"/>
  </si>
  <si>
    <t>28m42s</t>
    <phoneticPr fontId="1" type="noConversion"/>
  </si>
  <si>
    <t>19m49s</t>
    <phoneticPr fontId="1" type="noConversion"/>
  </si>
  <si>
    <t>1h00m07s</t>
    <phoneticPr fontId="1" type="noConversion"/>
  </si>
  <si>
    <t>1h00m28s</t>
    <phoneticPr fontId="1" type="noConversion"/>
  </si>
  <si>
    <t>1h00m09s</t>
    <phoneticPr fontId="1" type="noConversion"/>
  </si>
  <si>
    <t>43m42s</t>
    <phoneticPr fontId="1" type="noConversion"/>
  </si>
  <si>
    <t>43m57s</t>
    <phoneticPr fontId="1" type="noConversion"/>
  </si>
  <si>
    <t>2015-4-15</t>
    <phoneticPr fontId="1" type="noConversion"/>
  </si>
  <si>
    <t>2015-4-15</t>
    <phoneticPr fontId="1" type="noConversion"/>
  </si>
  <si>
    <t>2015-4-20</t>
    <phoneticPr fontId="1" type="noConversion"/>
  </si>
  <si>
    <t>2015-4-21</t>
    <phoneticPr fontId="1" type="noConversion"/>
  </si>
  <si>
    <t>2015-4-22</t>
    <phoneticPr fontId="1" type="noConversion"/>
  </si>
  <si>
    <t>2015-4-24</t>
    <phoneticPr fontId="1" type="noConversion"/>
  </si>
  <si>
    <t>2015-4-26</t>
    <phoneticPr fontId="1" type="noConversion"/>
  </si>
  <si>
    <t>2015-4-27</t>
    <phoneticPr fontId="1" type="noConversion"/>
  </si>
  <si>
    <t>2015-4-28</t>
    <phoneticPr fontId="1" type="noConversion"/>
  </si>
  <si>
    <t>2015-4-30</t>
    <phoneticPr fontId="1" type="noConversion"/>
  </si>
  <si>
    <t>2015-5-2</t>
    <phoneticPr fontId="1" type="noConversion"/>
  </si>
  <si>
    <t>2015-5-4</t>
    <phoneticPr fontId="1" type="noConversion"/>
  </si>
  <si>
    <t>2015-5-5</t>
    <phoneticPr fontId="1" type="noConversion"/>
  </si>
  <si>
    <t>2015-5-6</t>
    <phoneticPr fontId="1" type="noConversion"/>
  </si>
  <si>
    <t>2015-5-7</t>
    <phoneticPr fontId="1" type="noConversion"/>
  </si>
  <si>
    <t>2015-5-12</t>
    <phoneticPr fontId="1" type="noConversion"/>
  </si>
  <si>
    <t>2015-5-13</t>
    <phoneticPr fontId="1" type="noConversion"/>
  </si>
  <si>
    <t>2015-5-15</t>
    <phoneticPr fontId="1" type="noConversion"/>
  </si>
  <si>
    <t>2015-5-19</t>
    <phoneticPr fontId="1" type="noConversion"/>
  </si>
  <si>
    <t>2015-5-20</t>
    <phoneticPr fontId="1" type="noConversion"/>
  </si>
  <si>
    <t>2015-5-22</t>
    <phoneticPr fontId="1" type="noConversion"/>
  </si>
  <si>
    <t>2015-5-25</t>
    <phoneticPr fontId="1" type="noConversion"/>
  </si>
  <si>
    <t>2015-5-26</t>
    <phoneticPr fontId="1" type="noConversion"/>
  </si>
  <si>
    <t>2015-5-27</t>
    <phoneticPr fontId="1" type="noConversion"/>
  </si>
  <si>
    <t>2015-5-28</t>
    <phoneticPr fontId="1" type="noConversion"/>
  </si>
  <si>
    <t>2015-5-29</t>
    <phoneticPr fontId="1" type="noConversion"/>
  </si>
  <si>
    <t>2015-5-30</t>
    <phoneticPr fontId="1" type="noConversion"/>
  </si>
  <si>
    <t>2015-5-31</t>
    <phoneticPr fontId="1" type="noConversion"/>
  </si>
  <si>
    <t>2015-6-1</t>
    <phoneticPr fontId="1" type="noConversion"/>
  </si>
  <si>
    <t>2015-6-3</t>
    <phoneticPr fontId="1" type="noConversion"/>
  </si>
  <si>
    <t>2015-6-8</t>
    <phoneticPr fontId="1" type="noConversion"/>
  </si>
  <si>
    <t>2015-6-9</t>
    <phoneticPr fontId="1" type="noConversion"/>
  </si>
  <si>
    <t>2015-6-10</t>
    <phoneticPr fontId="1" type="noConversion"/>
  </si>
  <si>
    <t>2015-6-12</t>
    <phoneticPr fontId="1" type="noConversion"/>
  </si>
  <si>
    <t>2015-6-13</t>
    <phoneticPr fontId="1" type="noConversion"/>
  </si>
  <si>
    <t>2015-6-14</t>
    <phoneticPr fontId="1" type="noConversion"/>
  </si>
  <si>
    <t>2015-6-15</t>
    <phoneticPr fontId="1" type="noConversion"/>
  </si>
  <si>
    <t>2015-6-16</t>
    <phoneticPr fontId="1" type="noConversion"/>
  </si>
  <si>
    <t>2015-6-17</t>
    <phoneticPr fontId="1" type="noConversion"/>
  </si>
  <si>
    <t>2015-6-26</t>
    <phoneticPr fontId="1" type="noConversion"/>
  </si>
  <si>
    <t>2015-6-25</t>
    <phoneticPr fontId="1" type="noConversion"/>
  </si>
  <si>
    <t>2015-6-30</t>
    <phoneticPr fontId="1" type="noConversion"/>
  </si>
  <si>
    <t>2015-7-2</t>
    <phoneticPr fontId="1" type="noConversion"/>
  </si>
  <si>
    <t>2015-7-5</t>
    <phoneticPr fontId="1" type="noConversion"/>
  </si>
  <si>
    <t>2015-7-7</t>
    <phoneticPr fontId="1" type="noConversion"/>
  </si>
  <si>
    <t>2015-7-12</t>
    <phoneticPr fontId="1" type="noConversion"/>
  </si>
  <si>
    <t>2015-7-13</t>
    <phoneticPr fontId="1" type="noConversion"/>
  </si>
  <si>
    <t>2015-7-18</t>
    <phoneticPr fontId="1" type="noConversion"/>
  </si>
  <si>
    <t>2015-7-19</t>
    <phoneticPr fontId="1" type="noConversion"/>
  </si>
  <si>
    <t>2015-7-22</t>
    <phoneticPr fontId="1" type="noConversion"/>
  </si>
  <si>
    <t>2015-7-25</t>
    <phoneticPr fontId="1" type="noConversion"/>
  </si>
  <si>
    <t>2015-10-22</t>
    <phoneticPr fontId="1" type="noConversion"/>
  </si>
  <si>
    <t>2015-10-24</t>
    <phoneticPr fontId="1" type="noConversion"/>
  </si>
  <si>
    <t>2015-10-25</t>
    <phoneticPr fontId="1" type="noConversion"/>
  </si>
  <si>
    <t>2015-10-28</t>
    <phoneticPr fontId="1" type="noConversion"/>
  </si>
  <si>
    <t>2015-10-29</t>
    <phoneticPr fontId="1" type="noConversion"/>
  </si>
  <si>
    <t>2015-11-16</t>
    <phoneticPr fontId="1" type="noConversion"/>
  </si>
  <si>
    <t>2015-11-17</t>
    <phoneticPr fontId="1" type="noConversion"/>
  </si>
  <si>
    <t>2015-12-7</t>
    <phoneticPr fontId="1" type="noConversion"/>
  </si>
  <si>
    <t>2015-12-21</t>
    <phoneticPr fontId="1" type="noConversion"/>
  </si>
  <si>
    <t>2015-12-23</t>
    <phoneticPr fontId="1" type="noConversion"/>
  </si>
  <si>
    <t>2015-12-24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</si>
</sst>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/>
    <xf numFmtId="46" fontId="0" fillId="0" borderId="0" xfId="0" applyNumberFormat="1" applyAlignment="1">
      <alignment horizontal="left"/>
    </xf>
    <xf numFmtId="46" fontId="0" fillId="0" borderId="0" xfId="0" applyNumberFormat="1" applyAlignment="1">
      <alignment horizontal="right"/>
    </xf>
    <xf numFmtId="176" fontId="0" fillId="0" borderId="0" xfId="0" applyNumberFormat="1" applyAlignment="1">
      <alignment horizontal="lef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3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C73" sqref="C73"/>
    </sheetView>
  </sheetViews>
  <sheetFormatPr baseColWidth="10" defaultRowHeight="15" x14ac:dyDescent="0"/>
  <cols>
    <col min="1" max="1" width="23.33203125" style="5" customWidth="1"/>
    <col min="2" max="2" width="33.6640625" style="7" customWidth="1"/>
    <col min="3" max="3" width="21.1640625" style="13" customWidth="1"/>
    <col min="4" max="4" width="20.5" style="10" bestFit="1" customWidth="1"/>
    <col min="5" max="5" width="19.83203125" style="5" customWidth="1"/>
    <col min="6" max="6" width="21.1640625" style="5" customWidth="1"/>
    <col min="7" max="16384" width="10.83203125" style="5"/>
  </cols>
  <sheetData>
    <row r="1" spans="1:6">
      <c r="A1" s="3" t="s">
        <v>4</v>
      </c>
      <c r="B1" s="6" t="s">
        <v>0</v>
      </c>
      <c r="C1" s="11" t="s">
        <v>1</v>
      </c>
      <c r="D1" s="8" t="s">
        <v>2</v>
      </c>
      <c r="E1" s="3" t="s">
        <v>3</v>
      </c>
      <c r="F1" s="3" t="s">
        <v>1</v>
      </c>
    </row>
    <row r="2" spans="1:6" s="4" customFormat="1">
      <c r="A2" s="4">
        <v>2.5099999999999998</v>
      </c>
      <c r="B2" s="4" t="s">
        <v>5</v>
      </c>
      <c r="C2" s="12" t="s">
        <v>74</v>
      </c>
      <c r="D2" s="9">
        <f>2.51/(19/60+22/3600)</f>
        <v>7.7762478485370048</v>
      </c>
      <c r="E2" s="4">
        <v>205</v>
      </c>
      <c r="F2" s="2">
        <v>42109</v>
      </c>
    </row>
    <row r="3" spans="1:6" s="4" customFormat="1">
      <c r="A3" s="4">
        <v>2.5099999999999998</v>
      </c>
      <c r="B3" s="7" t="s">
        <v>6</v>
      </c>
      <c r="C3" s="12" t="s">
        <v>75</v>
      </c>
      <c r="D3" s="9">
        <f>2.51/(31/60+38/3600)</f>
        <v>4.760800842992623</v>
      </c>
      <c r="E3" s="4">
        <v>213</v>
      </c>
      <c r="F3" s="2">
        <v>42109</v>
      </c>
    </row>
    <row r="4" spans="1:6" s="4" customFormat="1">
      <c r="A4" s="4">
        <v>3.13</v>
      </c>
      <c r="B4" s="7" t="s">
        <v>7</v>
      </c>
      <c r="C4" s="12" t="s">
        <v>76</v>
      </c>
      <c r="D4" s="9">
        <f>3.13/(28/60+19/3600)</f>
        <v>6.6321365509123007</v>
      </c>
      <c r="E4" s="4">
        <v>216</v>
      </c>
      <c r="F4" s="2">
        <v>42114</v>
      </c>
    </row>
    <row r="5" spans="1:6" s="4" customFormat="1">
      <c r="A5" s="4">
        <v>2.66</v>
      </c>
      <c r="B5" s="7" t="s">
        <v>8</v>
      </c>
      <c r="C5" s="12" t="s">
        <v>77</v>
      </c>
      <c r="D5" s="9">
        <f>2.66/(25/60+21/3600)</f>
        <v>6.2958579881656798</v>
      </c>
      <c r="E5" s="4">
        <v>210</v>
      </c>
      <c r="F5" s="2">
        <v>42115</v>
      </c>
    </row>
    <row r="6" spans="1:6" s="4" customFormat="1">
      <c r="A6" s="4">
        <v>2.91</v>
      </c>
      <c r="B6" s="7" t="s">
        <v>9</v>
      </c>
      <c r="C6" s="12" t="s">
        <v>78</v>
      </c>
      <c r="D6" s="9">
        <f>2.91/(23/60+43/3600)</f>
        <v>7.3619114546732263</v>
      </c>
      <c r="E6" s="4">
        <v>209</v>
      </c>
      <c r="F6" s="2">
        <v>42116</v>
      </c>
    </row>
    <row r="7" spans="1:6" s="4" customFormat="1">
      <c r="A7" s="4">
        <v>2.2799999999999998</v>
      </c>
      <c r="B7" s="7" t="s">
        <v>10</v>
      </c>
      <c r="C7" s="12" t="s">
        <v>78</v>
      </c>
      <c r="D7" s="9">
        <f>2.28/(38/60+57/3600)</f>
        <v>3.5121951219512191</v>
      </c>
      <c r="E7" s="4">
        <v>155</v>
      </c>
      <c r="F7" s="2">
        <v>42116</v>
      </c>
    </row>
    <row r="8" spans="1:6" s="4" customFormat="1">
      <c r="A8" s="4">
        <v>3.37</v>
      </c>
      <c r="B8" s="7" t="s">
        <v>11</v>
      </c>
      <c r="C8" s="12" t="s">
        <v>79</v>
      </c>
      <c r="D8" s="9">
        <f>3.37/(30/60+16/3600)</f>
        <v>6.6806167400881051</v>
      </c>
      <c r="E8" s="4">
        <v>232</v>
      </c>
      <c r="F8" s="2">
        <v>42118</v>
      </c>
    </row>
    <row r="9" spans="1:6" s="4" customFormat="1">
      <c r="A9" s="4">
        <v>6.01</v>
      </c>
      <c r="B9" s="7" t="s">
        <v>12</v>
      </c>
      <c r="C9" s="12" t="s">
        <v>80</v>
      </c>
      <c r="D9" s="9">
        <f>6.01/(51/60+4/3600)</f>
        <v>7.0613577023498699</v>
      </c>
      <c r="E9" s="4">
        <v>508</v>
      </c>
      <c r="F9" s="2">
        <v>42120</v>
      </c>
    </row>
    <row r="10" spans="1:6" s="4" customFormat="1">
      <c r="A10" s="4">
        <v>1.59</v>
      </c>
      <c r="B10" s="7" t="s">
        <v>13</v>
      </c>
      <c r="C10" s="12" t="s">
        <v>81</v>
      </c>
      <c r="D10" s="9">
        <f>1.59/(22/60+30/3600)</f>
        <v>4.24</v>
      </c>
      <c r="E10" s="4">
        <v>94</v>
      </c>
      <c r="F10" s="2">
        <v>42121</v>
      </c>
    </row>
    <row r="11" spans="1:6" s="4" customFormat="1">
      <c r="A11" s="4">
        <v>3.8</v>
      </c>
      <c r="B11" s="7" t="s">
        <v>14</v>
      </c>
      <c r="C11" s="12" t="s">
        <v>82</v>
      </c>
      <c r="D11" s="9">
        <f>3.8/(31/60+2/3600)</f>
        <v>7.3469387755102034</v>
      </c>
      <c r="E11" s="4">
        <v>320</v>
      </c>
      <c r="F11" s="2">
        <v>42122</v>
      </c>
    </row>
    <row r="12" spans="1:6" s="4" customFormat="1">
      <c r="A12" s="4">
        <v>2.4300000000000002</v>
      </c>
      <c r="B12" s="7" t="s">
        <v>15</v>
      </c>
      <c r="C12" s="12" t="s">
        <v>82</v>
      </c>
      <c r="D12" s="9">
        <f>2.43/(1+36/60+54/3600)</f>
        <v>1.5046439628482973</v>
      </c>
      <c r="E12" s="4">
        <v>248</v>
      </c>
      <c r="F12" s="2">
        <v>42122</v>
      </c>
    </row>
    <row r="13" spans="1:6" s="4" customFormat="1">
      <c r="A13" s="4">
        <v>4.2</v>
      </c>
      <c r="B13" s="7" t="s">
        <v>16</v>
      </c>
      <c r="C13" s="12" t="s">
        <v>83</v>
      </c>
      <c r="D13" s="9">
        <f>4.2/(30/60+12/3600)</f>
        <v>8.3443708609271532</v>
      </c>
      <c r="E13" s="4">
        <v>288</v>
      </c>
      <c r="F13" s="2">
        <v>42124</v>
      </c>
    </row>
    <row r="14" spans="1:6" s="4" customFormat="1">
      <c r="A14" s="4">
        <v>3.77</v>
      </c>
      <c r="B14" s="7" t="s">
        <v>17</v>
      </c>
      <c r="C14" s="12" t="s">
        <v>84</v>
      </c>
      <c r="D14" s="9">
        <f>3.77/(30/60+30/3600)</f>
        <v>7.416393442622951</v>
      </c>
      <c r="E14" s="4">
        <v>289</v>
      </c>
      <c r="F14" s="2">
        <v>42126</v>
      </c>
    </row>
    <row r="15" spans="1:6" s="4" customFormat="1">
      <c r="A15" s="4">
        <v>6.19</v>
      </c>
      <c r="B15" s="7" t="s">
        <v>18</v>
      </c>
      <c r="C15" s="12" t="s">
        <v>85</v>
      </c>
      <c r="D15" s="9">
        <f>6.19/(56/60+24/3600)</f>
        <v>6.5851063829787231</v>
      </c>
      <c r="E15" s="4">
        <v>447</v>
      </c>
      <c r="F15" s="2">
        <v>42128</v>
      </c>
    </row>
    <row r="16" spans="1:6" s="4" customFormat="1">
      <c r="A16" s="4">
        <v>3.7</v>
      </c>
      <c r="B16" s="7" t="s">
        <v>19</v>
      </c>
      <c r="C16" s="12" t="s">
        <v>86</v>
      </c>
      <c r="D16" s="9">
        <f>3.7/(31/60+40/3600)</f>
        <v>7.0105263157894742</v>
      </c>
      <c r="E16" s="4">
        <v>297</v>
      </c>
      <c r="F16" s="2">
        <v>42129</v>
      </c>
    </row>
    <row r="17" spans="1:6" s="4" customFormat="1">
      <c r="A17" s="4">
        <v>3.53</v>
      </c>
      <c r="B17" s="7" t="s">
        <v>20</v>
      </c>
      <c r="C17" s="12" t="s">
        <v>87</v>
      </c>
      <c r="D17" s="9">
        <f>3.53/(30/60+6/3600)</f>
        <v>7.0365448504983377</v>
      </c>
      <c r="E17" s="4">
        <v>257</v>
      </c>
      <c r="F17" s="2">
        <v>42130</v>
      </c>
    </row>
    <row r="18" spans="1:6">
      <c r="A18" s="4">
        <v>4.4400000000000004</v>
      </c>
      <c r="B18" s="7" t="s">
        <v>21</v>
      </c>
      <c r="C18" s="12" t="s">
        <v>88</v>
      </c>
      <c r="D18" s="10">
        <f>4.44/(34/60+40/3600)</f>
        <v>7.6846153846153857</v>
      </c>
      <c r="E18" s="4">
        <v>371</v>
      </c>
      <c r="F18" s="1">
        <v>42131</v>
      </c>
    </row>
    <row r="19" spans="1:6">
      <c r="A19" s="4">
        <v>4.07</v>
      </c>
      <c r="B19" s="7" t="s">
        <v>22</v>
      </c>
      <c r="C19" s="12" t="s">
        <v>89</v>
      </c>
      <c r="D19" s="10">
        <f>4.07/(31/60+56/3600)</f>
        <v>7.6471816283924845</v>
      </c>
      <c r="E19" s="4">
        <v>307</v>
      </c>
      <c r="F19" s="1">
        <v>42136</v>
      </c>
    </row>
    <row r="20" spans="1:6">
      <c r="A20" s="4">
        <v>4.41</v>
      </c>
      <c r="B20" s="7" t="s">
        <v>23</v>
      </c>
      <c r="C20" s="12" t="s">
        <v>89</v>
      </c>
      <c r="D20" s="10">
        <f>4.41/(34/60+39/3600)</f>
        <v>7.6363636363636367</v>
      </c>
      <c r="E20" s="4">
        <v>339</v>
      </c>
      <c r="F20" s="1">
        <v>42136</v>
      </c>
    </row>
    <row r="21" spans="1:6">
      <c r="A21" s="4">
        <v>4.1100000000000003</v>
      </c>
      <c r="B21" s="7" t="s">
        <v>24</v>
      </c>
      <c r="C21" s="12" t="s">
        <v>90</v>
      </c>
      <c r="D21" s="10">
        <f>4.11/(55/60+3/3600)</f>
        <v>4.4795640326975485</v>
      </c>
      <c r="E21" s="4">
        <v>299</v>
      </c>
      <c r="F21" s="1">
        <v>42137</v>
      </c>
    </row>
    <row r="22" spans="1:6">
      <c r="A22" s="4">
        <v>4.04</v>
      </c>
      <c r="B22" s="7" t="s">
        <v>25</v>
      </c>
      <c r="C22" s="12" t="s">
        <v>91</v>
      </c>
      <c r="D22" s="10">
        <f>4.04/(47/60+2/3600)</f>
        <v>5.1537916371367825</v>
      </c>
      <c r="E22" s="4">
        <v>219</v>
      </c>
      <c r="F22" s="1">
        <v>42139</v>
      </c>
    </row>
    <row r="23" spans="1:6">
      <c r="A23" s="4">
        <v>1.7</v>
      </c>
      <c r="B23" s="7" t="s">
        <v>26</v>
      </c>
      <c r="C23" s="12" t="s">
        <v>92</v>
      </c>
      <c r="D23" s="10">
        <f>1.7/(13/60+17/3600)</f>
        <v>7.6787954830614806</v>
      </c>
      <c r="E23" s="4">
        <v>126</v>
      </c>
      <c r="F23" s="1">
        <v>42143</v>
      </c>
    </row>
    <row r="24" spans="1:6">
      <c r="A24" s="4">
        <v>3.88</v>
      </c>
      <c r="B24" s="7" t="s">
        <v>27</v>
      </c>
      <c r="C24" s="12" t="s">
        <v>93</v>
      </c>
      <c r="D24" s="10">
        <f>3.88/(31/60+7/3600)</f>
        <v>7.4815211569362612</v>
      </c>
      <c r="E24" s="4">
        <v>290</v>
      </c>
      <c r="F24" s="1">
        <v>42144</v>
      </c>
    </row>
    <row r="25" spans="1:6">
      <c r="A25" s="4">
        <v>4.3600000000000003</v>
      </c>
      <c r="B25" s="7" t="s">
        <v>28</v>
      </c>
      <c r="C25" s="12" t="s">
        <v>94</v>
      </c>
      <c r="D25" s="10">
        <f>4.36/(33/60+58/3600)</f>
        <v>7.7016683022571151</v>
      </c>
      <c r="E25" s="4">
        <v>338</v>
      </c>
      <c r="F25" s="1">
        <v>42146</v>
      </c>
    </row>
    <row r="26" spans="1:6">
      <c r="A26" s="4">
        <v>6.56</v>
      </c>
      <c r="B26" s="7" t="s">
        <v>29</v>
      </c>
      <c r="C26" s="12" t="s">
        <v>95</v>
      </c>
      <c r="D26" s="10">
        <f>6.56/(55/60+18/3600)</f>
        <v>7.1175406871609406</v>
      </c>
      <c r="E26" s="4">
        <v>464</v>
      </c>
      <c r="F26" s="1">
        <v>42149</v>
      </c>
    </row>
    <row r="27" spans="1:6">
      <c r="A27" s="4">
        <v>5.59</v>
      </c>
      <c r="B27" s="7" t="s">
        <v>30</v>
      </c>
      <c r="C27" s="12" t="s">
        <v>96</v>
      </c>
      <c r="D27" s="10">
        <f>5.59/(45/60+45/3600)</f>
        <v>7.3311475409836069</v>
      </c>
      <c r="E27" s="4">
        <v>471</v>
      </c>
      <c r="F27" s="1">
        <v>42150</v>
      </c>
    </row>
    <row r="28" spans="1:6">
      <c r="A28" s="4">
        <v>4.01</v>
      </c>
      <c r="B28" s="7" t="s">
        <v>31</v>
      </c>
      <c r="C28" s="12" t="s">
        <v>97</v>
      </c>
      <c r="D28" s="10">
        <f>4.01/(40/60+24/3600)</f>
        <v>5.955445544554455</v>
      </c>
      <c r="E28" s="4">
        <v>301</v>
      </c>
      <c r="F28" s="1">
        <v>42151</v>
      </c>
    </row>
    <row r="29" spans="1:6">
      <c r="A29" s="4">
        <v>4.5599999999999996</v>
      </c>
      <c r="B29" s="7" t="s">
        <v>32</v>
      </c>
      <c r="C29" s="12" t="s">
        <v>98</v>
      </c>
      <c r="D29" s="10">
        <f>4.56/(35/60+5/3600)</f>
        <v>7.7985748218527302</v>
      </c>
      <c r="E29" s="4">
        <v>347</v>
      </c>
      <c r="F29" s="1">
        <v>42152</v>
      </c>
    </row>
    <row r="30" spans="1:6">
      <c r="A30" s="4">
        <v>2.0699999999999998</v>
      </c>
      <c r="B30" s="7" t="s">
        <v>33</v>
      </c>
      <c r="C30" s="12" t="s">
        <v>99</v>
      </c>
      <c r="D30" s="10">
        <f>2.07/(15/60+14/3600)</f>
        <v>8.1531728665207872</v>
      </c>
      <c r="E30" s="4">
        <v>156</v>
      </c>
      <c r="F30" s="1">
        <v>42153</v>
      </c>
    </row>
    <row r="31" spans="1:6">
      <c r="A31" s="4">
        <v>5.49</v>
      </c>
      <c r="B31" s="7" t="s">
        <v>34</v>
      </c>
      <c r="C31" s="12" t="s">
        <v>100</v>
      </c>
      <c r="D31" s="10">
        <f>5.49/(46/60+22/3600)</f>
        <v>7.1042415528396843</v>
      </c>
      <c r="E31" s="4">
        <v>421</v>
      </c>
      <c r="F31" s="1">
        <v>42154</v>
      </c>
    </row>
    <row r="32" spans="1:6">
      <c r="A32" s="4">
        <v>4.29</v>
      </c>
      <c r="B32" s="7" t="s">
        <v>35</v>
      </c>
      <c r="C32" s="12" t="s">
        <v>101</v>
      </c>
      <c r="D32" s="10">
        <f>4.29/(35/60+5/3600)</f>
        <v>7.3368171021377666</v>
      </c>
      <c r="E32" s="4">
        <v>348</v>
      </c>
      <c r="F32" s="1">
        <v>42155</v>
      </c>
    </row>
    <row r="33" spans="1:6">
      <c r="A33" s="4">
        <v>6.14</v>
      </c>
      <c r="B33" s="7" t="s">
        <v>36</v>
      </c>
      <c r="C33" s="12" t="s">
        <v>102</v>
      </c>
      <c r="D33" s="10">
        <f>6.14/(55/60+2/3600)</f>
        <v>6.6941247728649307</v>
      </c>
      <c r="E33" s="4">
        <v>499</v>
      </c>
      <c r="F33" s="1">
        <v>42156</v>
      </c>
    </row>
    <row r="34" spans="1:6">
      <c r="A34" s="4">
        <v>2.78</v>
      </c>
      <c r="B34" s="7" t="s">
        <v>37</v>
      </c>
      <c r="C34" s="12" t="s">
        <v>103</v>
      </c>
      <c r="D34" s="10">
        <f>2.78/(25/60+10/3600)</f>
        <v>6.6278145695364232</v>
      </c>
      <c r="E34" s="4">
        <v>205</v>
      </c>
      <c r="F34" s="1">
        <v>42158</v>
      </c>
    </row>
    <row r="35" spans="1:6">
      <c r="A35" s="4">
        <v>5.01</v>
      </c>
      <c r="B35" s="7" t="s">
        <v>38</v>
      </c>
      <c r="C35" s="12" t="s">
        <v>104</v>
      </c>
      <c r="D35" s="10">
        <f>5.01/(43/60+36/3600)</f>
        <v>6.8944954128440363</v>
      </c>
      <c r="E35" s="4">
        <v>421</v>
      </c>
      <c r="F35" s="1">
        <v>42163</v>
      </c>
    </row>
    <row r="36" spans="1:6">
      <c r="A36" s="4">
        <v>5.0199999999999996</v>
      </c>
      <c r="B36" s="7" t="s">
        <v>39</v>
      </c>
      <c r="C36" s="12" t="s">
        <v>105</v>
      </c>
      <c r="D36" s="10">
        <f>5.02/(40/60+9/3600)</f>
        <v>7.5018679950186806</v>
      </c>
      <c r="E36" s="4">
        <v>383</v>
      </c>
      <c r="F36" s="1">
        <v>42164</v>
      </c>
    </row>
    <row r="37" spans="1:6">
      <c r="A37" s="4">
        <v>3.02</v>
      </c>
      <c r="B37" s="7" t="s">
        <v>40</v>
      </c>
      <c r="C37" s="12" t="s">
        <v>105</v>
      </c>
      <c r="D37" s="10">
        <f>3.02/(25/60+5/3600)</f>
        <v>7.2239202657807304</v>
      </c>
      <c r="E37" s="4">
        <v>234</v>
      </c>
      <c r="F37" s="1">
        <v>42164</v>
      </c>
    </row>
    <row r="38" spans="1:6">
      <c r="A38" s="4">
        <v>3.33</v>
      </c>
      <c r="B38" s="7" t="s">
        <v>41</v>
      </c>
      <c r="C38" s="12" t="s">
        <v>106</v>
      </c>
      <c r="D38" s="10">
        <f>3.33/(35/60+15/3600)</f>
        <v>5.6680851063829785</v>
      </c>
      <c r="E38" s="4">
        <v>240</v>
      </c>
      <c r="F38" s="1">
        <v>42165</v>
      </c>
    </row>
    <row r="39" spans="1:6">
      <c r="A39" s="4">
        <v>3.16</v>
      </c>
      <c r="B39" s="7" t="s">
        <v>42</v>
      </c>
      <c r="C39" s="12" t="s">
        <v>106</v>
      </c>
      <c r="D39" s="10">
        <f>3.16/(30/60+3/3600)</f>
        <v>6.309484193011647</v>
      </c>
      <c r="E39" s="4">
        <v>258</v>
      </c>
      <c r="F39" s="1">
        <v>42165</v>
      </c>
    </row>
    <row r="40" spans="1:6">
      <c r="A40" s="4">
        <v>4.53</v>
      </c>
      <c r="B40" s="7" t="s">
        <v>35</v>
      </c>
      <c r="C40" s="12" t="s">
        <v>107</v>
      </c>
      <c r="D40" s="10">
        <f>4.53/(35/60+5/3600)</f>
        <v>7.7472684085510686</v>
      </c>
      <c r="E40" s="4">
        <v>350</v>
      </c>
      <c r="F40" s="1">
        <v>42167</v>
      </c>
    </row>
    <row r="41" spans="1:6">
      <c r="A41" s="4">
        <v>4.75</v>
      </c>
      <c r="B41" s="7" t="s">
        <v>43</v>
      </c>
      <c r="C41" s="12" t="s">
        <v>108</v>
      </c>
      <c r="D41" s="10">
        <f>4.75/(35/60+3/3600)</f>
        <v>8.1312410841654774</v>
      </c>
      <c r="E41" s="4">
        <v>395</v>
      </c>
      <c r="F41" s="1">
        <v>42168</v>
      </c>
    </row>
    <row r="42" spans="1:6">
      <c r="A42" s="4">
        <v>4.41</v>
      </c>
      <c r="B42" s="7" t="s">
        <v>44</v>
      </c>
      <c r="C42" s="12" t="s">
        <v>109</v>
      </c>
      <c r="D42" s="10">
        <f>4.44/(35/60+4/3600)</f>
        <v>7.5969581749049437</v>
      </c>
      <c r="E42" s="4">
        <v>335</v>
      </c>
      <c r="F42" s="1">
        <v>42169</v>
      </c>
    </row>
    <row r="43" spans="1:6">
      <c r="A43" s="4">
        <v>1.1399999999999999</v>
      </c>
      <c r="B43" s="7" t="s">
        <v>45</v>
      </c>
      <c r="C43" s="12" t="s">
        <v>110</v>
      </c>
      <c r="D43" s="10">
        <f>1.14/(6/60+59/3600)</f>
        <v>9.794749403341287</v>
      </c>
      <c r="E43" s="4">
        <v>92</v>
      </c>
      <c r="F43" s="1">
        <v>42170</v>
      </c>
    </row>
    <row r="44" spans="1:6">
      <c r="A44" s="4">
        <v>0.35</v>
      </c>
      <c r="B44" s="7" t="s">
        <v>46</v>
      </c>
      <c r="C44" s="12" t="s">
        <v>110</v>
      </c>
      <c r="D44" s="10">
        <f>0.35/(5/60+2/3600)</f>
        <v>4.1721854304635757</v>
      </c>
      <c r="E44" s="4">
        <v>20</v>
      </c>
      <c r="F44" s="1">
        <v>42170</v>
      </c>
    </row>
    <row r="45" spans="1:6">
      <c r="A45" s="4">
        <v>5.31</v>
      </c>
      <c r="B45" s="7" t="s">
        <v>47</v>
      </c>
      <c r="C45" s="12" t="s">
        <v>111</v>
      </c>
      <c r="D45" s="10">
        <f>5.31/(35/60+3/3600)</f>
        <v>9.0898716119828809</v>
      </c>
      <c r="E45" s="4">
        <v>444</v>
      </c>
      <c r="F45" s="1">
        <v>42171</v>
      </c>
    </row>
    <row r="46" spans="1:6">
      <c r="A46" s="4">
        <v>3.11</v>
      </c>
      <c r="B46" s="7" t="s">
        <v>48</v>
      </c>
      <c r="C46" s="12" t="s">
        <v>111</v>
      </c>
      <c r="D46" s="10">
        <f>3.11/(30/60+9/3600)</f>
        <v>6.1890547263681599</v>
      </c>
      <c r="E46" s="4">
        <v>215</v>
      </c>
      <c r="F46" s="1">
        <v>42171</v>
      </c>
    </row>
    <row r="47" spans="1:6">
      <c r="A47" s="4">
        <v>6.27</v>
      </c>
      <c r="B47" s="7" t="s">
        <v>49</v>
      </c>
      <c r="C47" s="12" t="s">
        <v>112</v>
      </c>
      <c r="D47" s="10">
        <f>6.27/(45/60+3/3600)</f>
        <v>8.3507214206437279</v>
      </c>
      <c r="E47" s="4">
        <v>498</v>
      </c>
      <c r="F47" s="1">
        <v>42172</v>
      </c>
    </row>
    <row r="48" spans="1:6">
      <c r="A48" s="4">
        <v>3.87</v>
      </c>
      <c r="B48" s="7" t="s">
        <v>50</v>
      </c>
      <c r="C48" s="12" t="s">
        <v>114</v>
      </c>
      <c r="D48" s="10">
        <f>3.87/(30/60+2/3600)</f>
        <v>7.7314095449500559</v>
      </c>
      <c r="E48" s="4">
        <v>324</v>
      </c>
      <c r="F48" s="1">
        <v>42180</v>
      </c>
    </row>
    <row r="49" spans="1:6">
      <c r="A49" s="4">
        <v>3</v>
      </c>
      <c r="B49" s="7" t="s">
        <v>51</v>
      </c>
      <c r="C49" s="12" t="s">
        <v>113</v>
      </c>
      <c r="D49" s="10">
        <f>3/(20/60+15/3600)</f>
        <v>8.8888888888888893</v>
      </c>
      <c r="E49" s="4">
        <v>250</v>
      </c>
      <c r="F49" s="1">
        <v>42181</v>
      </c>
    </row>
    <row r="50" spans="1:6">
      <c r="A50" s="4">
        <v>1.35</v>
      </c>
      <c r="B50" s="7" t="s">
        <v>52</v>
      </c>
      <c r="C50" s="12" t="s">
        <v>113</v>
      </c>
      <c r="D50" s="10">
        <f>1.35/(17/60+5/3600)</f>
        <v>4.741463414634147</v>
      </c>
      <c r="E50" s="4">
        <v>105</v>
      </c>
      <c r="F50" s="1">
        <v>42181</v>
      </c>
    </row>
    <row r="51" spans="1:6">
      <c r="A51" s="4">
        <v>3.17</v>
      </c>
      <c r="B51" s="7" t="s">
        <v>53</v>
      </c>
      <c r="C51" s="12" t="s">
        <v>115</v>
      </c>
      <c r="D51" s="10">
        <f>3.17/(25/60+17/3600)</f>
        <v>7.5227422544495708</v>
      </c>
      <c r="E51" s="4">
        <v>251</v>
      </c>
      <c r="F51" s="1">
        <v>42185</v>
      </c>
    </row>
    <row r="52" spans="1:6">
      <c r="A52" s="4">
        <v>5.31</v>
      </c>
      <c r="B52" s="7" t="s">
        <v>54</v>
      </c>
      <c r="C52" s="12" t="s">
        <v>116</v>
      </c>
      <c r="D52" s="10">
        <f>5.31/(45/60+13/3600)</f>
        <v>7.0460744563214144</v>
      </c>
      <c r="E52" s="4">
        <v>426</v>
      </c>
      <c r="F52" s="1">
        <v>42187</v>
      </c>
    </row>
    <row r="53" spans="1:6">
      <c r="A53" s="4">
        <v>5.0199999999999996</v>
      </c>
      <c r="B53" s="7" t="s">
        <v>55</v>
      </c>
      <c r="C53" s="12" t="s">
        <v>117</v>
      </c>
      <c r="D53" s="10">
        <f>5.02/(36/60+10/3600)</f>
        <v>8.3281105990783413</v>
      </c>
      <c r="E53" s="4">
        <v>396</v>
      </c>
      <c r="F53" s="1">
        <v>42190</v>
      </c>
    </row>
    <row r="54" spans="1:6">
      <c r="A54" s="4">
        <v>7.02</v>
      </c>
      <c r="B54" s="7" t="s">
        <v>56</v>
      </c>
      <c r="C54" s="12" t="s">
        <v>118</v>
      </c>
      <c r="D54" s="10">
        <f>7.02/(52/60+58/3600)</f>
        <v>7.9521711768407801</v>
      </c>
      <c r="E54" s="4">
        <v>549</v>
      </c>
      <c r="F54" s="1">
        <v>42192</v>
      </c>
    </row>
    <row r="55" spans="1:6">
      <c r="A55" s="4">
        <v>4.3499999999999996</v>
      </c>
      <c r="B55" s="7" t="s">
        <v>35</v>
      </c>
      <c r="C55" s="12" t="s">
        <v>119</v>
      </c>
      <c r="D55" s="10">
        <f>4.35/(35/60+5/3600)</f>
        <v>7.4394299287410917</v>
      </c>
      <c r="E55" s="4">
        <v>327</v>
      </c>
      <c r="F55" s="1">
        <v>42197</v>
      </c>
    </row>
    <row r="56" spans="1:6">
      <c r="A56" s="4">
        <v>7.1</v>
      </c>
      <c r="B56" s="7" t="s">
        <v>57</v>
      </c>
      <c r="C56" s="12" t="s">
        <v>120</v>
      </c>
      <c r="D56" s="10">
        <f>7.1/(1+12/3600)</f>
        <v>7.0764119601328899</v>
      </c>
      <c r="E56" s="4">
        <v>583</v>
      </c>
      <c r="F56" s="1">
        <v>42198</v>
      </c>
    </row>
    <row r="57" spans="1:6">
      <c r="A57" s="4">
        <v>10.01</v>
      </c>
      <c r="B57" s="7" t="s">
        <v>58</v>
      </c>
      <c r="C57" s="12" t="s">
        <v>121</v>
      </c>
      <c r="D57" s="10">
        <f>10.01/(1+27/60+20/3600)</f>
        <v>6.8770992366412216</v>
      </c>
      <c r="E57" s="4">
        <v>834</v>
      </c>
      <c r="F57" s="1">
        <v>42203</v>
      </c>
    </row>
    <row r="58" spans="1:6">
      <c r="A58" s="4">
        <v>3.7</v>
      </c>
      <c r="B58" s="7" t="s">
        <v>59</v>
      </c>
      <c r="C58" s="12" t="s">
        <v>121</v>
      </c>
      <c r="D58" s="10">
        <f>3.7/(34/60+13/3600)</f>
        <v>6.4880662445202146</v>
      </c>
      <c r="E58" s="4">
        <v>300</v>
      </c>
      <c r="F58" s="1">
        <v>42203</v>
      </c>
    </row>
    <row r="59" spans="1:6">
      <c r="A59" s="4">
        <v>10.01</v>
      </c>
      <c r="B59" s="7" t="s">
        <v>60</v>
      </c>
      <c r="C59" s="12" t="s">
        <v>122</v>
      </c>
      <c r="D59" s="10">
        <f>10.01/(1+38/60+47/3600)</f>
        <v>6.0799730048928629</v>
      </c>
      <c r="E59" s="4">
        <v>839</v>
      </c>
      <c r="F59" s="1">
        <v>42204</v>
      </c>
    </row>
    <row r="60" spans="1:6">
      <c r="A60" s="4">
        <v>5.14</v>
      </c>
      <c r="B60" s="7" t="s">
        <v>61</v>
      </c>
      <c r="C60" s="12" t="s">
        <v>123</v>
      </c>
      <c r="D60" s="10">
        <f>5.14/(50/60+4/3600)</f>
        <v>6.1597869507323564</v>
      </c>
      <c r="E60" s="4">
        <v>342</v>
      </c>
      <c r="F60" s="1">
        <v>42207</v>
      </c>
    </row>
    <row r="61" spans="1:6">
      <c r="A61" s="4">
        <v>5.01</v>
      </c>
      <c r="B61" s="7" t="s">
        <v>62</v>
      </c>
      <c r="C61" s="12" t="s">
        <v>124</v>
      </c>
      <c r="D61" s="10">
        <f>5.01/(40/60+3/3600)</f>
        <v>7.5056179775280896</v>
      </c>
      <c r="E61" s="4">
        <v>489</v>
      </c>
      <c r="F61" s="1">
        <v>42210</v>
      </c>
    </row>
    <row r="62" spans="1:6">
      <c r="A62" s="4">
        <v>5.23</v>
      </c>
      <c r="B62" s="7" t="s">
        <v>73</v>
      </c>
      <c r="C62" s="12" t="s">
        <v>125</v>
      </c>
      <c r="D62" s="10">
        <f>5.23/(43/60+57/3600)</f>
        <v>7.139931740614335</v>
      </c>
      <c r="E62" s="4">
        <v>357</v>
      </c>
      <c r="F62" s="1">
        <v>42299</v>
      </c>
    </row>
    <row r="63" spans="1:6">
      <c r="A63" s="4">
        <v>10</v>
      </c>
      <c r="B63" s="7" t="s">
        <v>63</v>
      </c>
      <c r="C63" s="12" t="s">
        <v>126</v>
      </c>
      <c r="D63" s="10">
        <f>10/(1+32/60+32/3600)</f>
        <v>6.4841498559077815</v>
      </c>
      <c r="E63" s="4">
        <v>718</v>
      </c>
      <c r="F63" s="1">
        <v>42301</v>
      </c>
    </row>
    <row r="64" spans="1:6">
      <c r="A64" s="4">
        <v>5.04</v>
      </c>
      <c r="B64" s="7" t="s">
        <v>64</v>
      </c>
      <c r="C64" s="12" t="s">
        <v>127</v>
      </c>
      <c r="D64" s="10">
        <f>5.04/(46/60+29/3600)</f>
        <v>6.5055575475080669</v>
      </c>
      <c r="E64" s="4">
        <v>342</v>
      </c>
      <c r="F64" s="1">
        <v>42302</v>
      </c>
    </row>
    <row r="65" spans="1:6">
      <c r="A65" s="4">
        <v>5.0199999999999996</v>
      </c>
      <c r="B65" s="7" t="s">
        <v>72</v>
      </c>
      <c r="C65" s="12" t="s">
        <v>128</v>
      </c>
      <c r="D65" s="10">
        <f>5.02/(43/60+42/3600)</f>
        <v>6.892448512585811</v>
      </c>
      <c r="E65" s="4">
        <v>344</v>
      </c>
      <c r="F65" s="1">
        <v>42305</v>
      </c>
    </row>
    <row r="66" spans="1:6">
      <c r="A66" s="4">
        <v>6.9</v>
      </c>
      <c r="B66" s="7" t="s">
        <v>71</v>
      </c>
      <c r="C66" s="12" t="s">
        <v>129</v>
      </c>
      <c r="D66" s="10">
        <f>6.9/(1+9/3600)</f>
        <v>6.8827930174563594</v>
      </c>
      <c r="E66" s="4">
        <v>478</v>
      </c>
      <c r="F66" s="1">
        <v>42306</v>
      </c>
    </row>
    <row r="67" spans="1:6">
      <c r="A67" s="4">
        <v>6.91</v>
      </c>
      <c r="B67" s="7" t="s">
        <v>70</v>
      </c>
      <c r="C67" s="12" t="s">
        <v>130</v>
      </c>
      <c r="D67" s="10">
        <f>6.91/(1+28/3600)</f>
        <v>6.8566703417861072</v>
      </c>
      <c r="E67" s="4">
        <v>478</v>
      </c>
      <c r="F67" s="1">
        <v>42324</v>
      </c>
    </row>
    <row r="68" spans="1:6">
      <c r="A68" s="4">
        <v>7.05</v>
      </c>
      <c r="B68" s="7" t="s">
        <v>69</v>
      </c>
      <c r="C68" s="12" t="s">
        <v>131</v>
      </c>
      <c r="D68" s="10">
        <f>7.05/(1+7/3600)</f>
        <v>7.0363182700304954</v>
      </c>
      <c r="E68" s="4">
        <v>488</v>
      </c>
      <c r="F68" s="1">
        <v>42325</v>
      </c>
    </row>
    <row r="69" spans="1:6">
      <c r="A69" s="4">
        <v>3.2</v>
      </c>
      <c r="B69" s="7" t="s">
        <v>68</v>
      </c>
      <c r="C69" s="12" t="s">
        <v>132</v>
      </c>
      <c r="D69" s="10">
        <f>3.2/(19/60+49/3600)</f>
        <v>9.6888141295206065</v>
      </c>
      <c r="E69" s="4">
        <v>188</v>
      </c>
      <c r="F69" s="1">
        <v>42345</v>
      </c>
    </row>
    <row r="70" spans="1:6">
      <c r="A70" s="4">
        <v>4</v>
      </c>
      <c r="B70" s="7" t="s">
        <v>67</v>
      </c>
      <c r="C70" s="12" t="s">
        <v>133</v>
      </c>
      <c r="D70" s="10">
        <f>4/(28/60+42/3600)</f>
        <v>8.3623693379790947</v>
      </c>
      <c r="E70" s="4">
        <v>236</v>
      </c>
      <c r="F70" s="1">
        <v>42359</v>
      </c>
    </row>
    <row r="71" spans="1:6">
      <c r="A71" s="4">
        <v>5.01</v>
      </c>
      <c r="B71" s="7" t="s">
        <v>65</v>
      </c>
      <c r="C71" s="12" t="s">
        <v>134</v>
      </c>
      <c r="D71" s="10">
        <f>5.01/(38/60+50/3600)</f>
        <v>7.7407725321888421</v>
      </c>
      <c r="E71" s="4">
        <v>391</v>
      </c>
      <c r="F71" s="1">
        <v>42361</v>
      </c>
    </row>
    <row r="72" spans="1:6">
      <c r="A72" s="4">
        <v>7.53</v>
      </c>
      <c r="B72" s="7" t="s">
        <v>66</v>
      </c>
      <c r="C72" s="12" t="s">
        <v>135</v>
      </c>
      <c r="D72" s="10">
        <f>7.53/(53/60+34/3600)</f>
        <v>8.4343497199751098</v>
      </c>
      <c r="E72" s="4">
        <v>444</v>
      </c>
      <c r="F72" s="1">
        <v>42362</v>
      </c>
    </row>
  </sheetData>
  <sortState ref="A2:E72">
    <sortCondition ref="C2:C72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PengGarfield peng</dc:creator>
  <cp:lastModifiedBy>PengGarfield peng</cp:lastModifiedBy>
  <dcterms:created xsi:type="dcterms:W3CDTF">2015-12-25T01:15:20Z</dcterms:created>
  <dcterms:modified xsi:type="dcterms:W3CDTF">2015-12-28T03:46:00Z</dcterms:modified>
</cp:coreProperties>
</file>