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VIII\"/>
    </mc:Choice>
  </mc:AlternateContent>
  <bookViews>
    <workbookView xWindow="0" yWindow="0" windowWidth="20490" windowHeight="8235" tabRatio="763" activeTab="4"/>
  </bookViews>
  <sheets>
    <sheet name="Cadastro de Obras" sheetId="4" r:id="rId1"/>
    <sheet name="Gestão de Contratos" sheetId="7" r:id="rId2"/>
    <sheet name="DASHBOARD 1" sheetId="10" r:id="rId3"/>
    <sheet name="DASHBOARD 2" sheetId="11" r:id="rId4"/>
    <sheet name="DASHBOARD 3" sheetId="12" r:id="rId5"/>
    <sheet name="SUPORTE" sheetId="6" state="hidden" r:id="rId6"/>
  </sheets>
  <definedNames>
    <definedName name="_xlnm.Print_Area" localSheetId="0">'Cadastro de Obras'!$A$1:$K$156</definedName>
    <definedName name="_xlnm.Print_Area" localSheetId="2">'DASHBOARD 1'!$A$1:$U$72</definedName>
    <definedName name="_xlnm.Print_Area" localSheetId="3">'DASHBOARD 2'!$A$1:$U$65</definedName>
    <definedName name="_xlnm.Print_Area" localSheetId="4">'DASHBOARD 3'!$A$1:$U$43</definedName>
    <definedName name="_xlnm.Print_Area" localSheetId="1">'Gestão de Contratos'!$A$1:$Z$134</definedName>
    <definedName name="FASE_DA_OBRA">'Gestão de Contratos'!$AC$7:$AC$13</definedName>
    <definedName name="MERCADO" localSheetId="2">'DASHBOARD 1'!#REF!</definedName>
    <definedName name="MERCADO" localSheetId="3">'DASHBOARD 2'!#REF!</definedName>
    <definedName name="MERCADO" localSheetId="4">'DASHBOARD 3'!#REF!</definedName>
    <definedName name="MERCADO" localSheetId="1">'Gestão de Contratos'!$AC$7:$AC$9</definedName>
    <definedName name="MERCADO">'Cadastro de Obras'!$N$7:$N$9</definedName>
    <definedName name="OBRAS">SUPORTE!$K$1:$K$100</definedName>
    <definedName name="TIPO_DE_OBRA" localSheetId="2">'DASHBOARD 1'!#REF!</definedName>
    <definedName name="TIPO_DE_OBRA" localSheetId="3">'DASHBOARD 2'!#REF!</definedName>
    <definedName name="TIPO_DE_OBRA" localSheetId="4">'DASHBOARD 3'!#REF!</definedName>
    <definedName name="TIPO_DE_OBRA" localSheetId="1">'Gestão de Contratos'!$AD$7:$AD$26</definedName>
    <definedName name="TIPO_DE_OBRA">'Cadastro de Obras'!$O$7:$O$26</definedName>
    <definedName name="UF" localSheetId="2">'DASHBOARD 1'!#REF!</definedName>
    <definedName name="UF" localSheetId="3">'DASHBOARD 2'!#REF!</definedName>
    <definedName name="UF" localSheetId="4">'DASHBOARD 3'!#REF!</definedName>
    <definedName name="UF" localSheetId="1">'Gestão de Contratos'!$AE$7:$AE$33</definedName>
    <definedName name="UF">'Cadastro de Obras'!$P$7:$P$33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89" i="7" l="1"/>
  <c r="C107" i="7"/>
  <c r="W107" i="7"/>
  <c r="V107" i="7"/>
  <c r="U107" i="7"/>
  <c r="T107" i="7"/>
  <c r="S107" i="7"/>
  <c r="N106" i="7"/>
  <c r="O106" i="7" s="1"/>
  <c r="I107" i="7"/>
  <c r="J107" i="7"/>
  <c r="K107" i="7"/>
  <c r="L107" i="7"/>
  <c r="M107" i="7"/>
  <c r="N89" i="7"/>
  <c r="O89" i="7" s="1"/>
  <c r="X89" i="7" l="1"/>
  <c r="Q34" i="12"/>
  <c r="Y89" i="7" l="1"/>
  <c r="P88" i="11"/>
  <c r="O88" i="11"/>
  <c r="N88" i="11"/>
  <c r="M88" i="11"/>
  <c r="K88" i="11"/>
  <c r="J88" i="11"/>
  <c r="I88" i="11"/>
  <c r="H88" i="11"/>
  <c r="D88" i="11"/>
  <c r="E88" i="11"/>
  <c r="F88" i="11"/>
  <c r="C88" i="11"/>
  <c r="BI6" i="7"/>
  <c r="BH6" i="7"/>
  <c r="BG6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7" i="7"/>
  <c r="BB86" i="7"/>
  <c r="BB85" i="7"/>
  <c r="BB84" i="7"/>
  <c r="BB83" i="7"/>
  <c r="BB82" i="7"/>
  <c r="BB81" i="7"/>
  <c r="BB80" i="7"/>
  <c r="BB79" i="7"/>
  <c r="BB78" i="7"/>
  <c r="BB77" i="7"/>
  <c r="BB76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6" i="7"/>
  <c r="BB55" i="7"/>
  <c r="BB54" i="7"/>
  <c r="BB53" i="7"/>
  <c r="BB52" i="7"/>
  <c r="BB51" i="7"/>
  <c r="BB42" i="7"/>
  <c r="BB26" i="7"/>
  <c r="BB10" i="7"/>
  <c r="BC51" i="7"/>
  <c r="BC52" i="7"/>
  <c r="BC53" i="7"/>
  <c r="BE53" i="7" s="1"/>
  <c r="BH53" i="7" s="1"/>
  <c r="BC54" i="7"/>
  <c r="BC55" i="7"/>
  <c r="BC56" i="7"/>
  <c r="BC57" i="7"/>
  <c r="BC58" i="7"/>
  <c r="BC59" i="7"/>
  <c r="BC60" i="7"/>
  <c r="BC61" i="7"/>
  <c r="BC62" i="7"/>
  <c r="BC63" i="7"/>
  <c r="BC64" i="7"/>
  <c r="BC65" i="7"/>
  <c r="BC66" i="7"/>
  <c r="BC67" i="7"/>
  <c r="BC68" i="7"/>
  <c r="BC69" i="7"/>
  <c r="BE69" i="7" s="1"/>
  <c r="BH69" i="7" s="1"/>
  <c r="BC70" i="7"/>
  <c r="BC71" i="7"/>
  <c r="BC72" i="7"/>
  <c r="BC73" i="7"/>
  <c r="BC74" i="7"/>
  <c r="BC75" i="7"/>
  <c r="BC76" i="7"/>
  <c r="BC77" i="7"/>
  <c r="BC78" i="7"/>
  <c r="BC79" i="7"/>
  <c r="BC80" i="7"/>
  <c r="BC81" i="7"/>
  <c r="BC82" i="7"/>
  <c r="BC83" i="7"/>
  <c r="BC84" i="7"/>
  <c r="BC85" i="7"/>
  <c r="BE85" i="7" s="1"/>
  <c r="BH85" i="7" s="1"/>
  <c r="BC86" i="7"/>
  <c r="N86" i="7"/>
  <c r="N85" i="7"/>
  <c r="X85" i="7" s="1"/>
  <c r="Y85" i="7" s="1"/>
  <c r="N84" i="7"/>
  <c r="N83" i="7"/>
  <c r="X83" i="7" s="1"/>
  <c r="N82" i="7"/>
  <c r="N81" i="7"/>
  <c r="X81" i="7" s="1"/>
  <c r="Y81" i="7" s="1"/>
  <c r="N80" i="7"/>
  <c r="X80" i="7" s="1"/>
  <c r="N79" i="7"/>
  <c r="X79" i="7" s="1"/>
  <c r="Y79" i="7" s="1"/>
  <c r="N78" i="7"/>
  <c r="N77" i="7"/>
  <c r="X77" i="7" s="1"/>
  <c r="Y77" i="7" s="1"/>
  <c r="N76" i="7"/>
  <c r="N75" i="7"/>
  <c r="X75" i="7" s="1"/>
  <c r="Y75" i="7" s="1"/>
  <c r="N74" i="7"/>
  <c r="N73" i="7"/>
  <c r="X73" i="7" s="1"/>
  <c r="Y73" i="7" s="1"/>
  <c r="N72" i="7"/>
  <c r="X72" i="7" s="1"/>
  <c r="N71" i="7"/>
  <c r="X71" i="7" s="1"/>
  <c r="Y71" i="7" s="1"/>
  <c r="N70" i="7"/>
  <c r="N69" i="7"/>
  <c r="X69" i="7" s="1"/>
  <c r="Y69" i="7" s="1"/>
  <c r="N68" i="7"/>
  <c r="N50" i="7"/>
  <c r="X50" i="7" s="1"/>
  <c r="Y50" i="7" s="1"/>
  <c r="N67" i="7"/>
  <c r="N66" i="7"/>
  <c r="X66" i="7" s="1"/>
  <c r="N65" i="7"/>
  <c r="O65" i="7" s="1"/>
  <c r="N64" i="7"/>
  <c r="X64" i="7" s="1"/>
  <c r="Y64" i="7" s="1"/>
  <c r="N63" i="7"/>
  <c r="N62" i="7"/>
  <c r="X62" i="7" s="1"/>
  <c r="N61" i="7"/>
  <c r="N60" i="7"/>
  <c r="X60" i="7" s="1"/>
  <c r="Y60" i="7" s="1"/>
  <c r="N59" i="7"/>
  <c r="N58" i="7"/>
  <c r="X58" i="7" s="1"/>
  <c r="N57" i="7"/>
  <c r="O57" i="7" s="1"/>
  <c r="N56" i="7"/>
  <c r="X56" i="7" s="1"/>
  <c r="Y56" i="7" s="1"/>
  <c r="N55" i="7"/>
  <c r="N54" i="7"/>
  <c r="X54" i="7" s="1"/>
  <c r="N53" i="7"/>
  <c r="N52" i="7"/>
  <c r="X52" i="7" s="1"/>
  <c r="Y52" i="7" s="1"/>
  <c r="N51" i="7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B8" i="7"/>
  <c r="BC8" i="7"/>
  <c r="BB9" i="7"/>
  <c r="BC9" i="7"/>
  <c r="BC10" i="7"/>
  <c r="BB11" i="7"/>
  <c r="BC11" i="7"/>
  <c r="BB12" i="7"/>
  <c r="BC12" i="7"/>
  <c r="BB13" i="7"/>
  <c r="BC13" i="7"/>
  <c r="BB14" i="7"/>
  <c r="BC14" i="7"/>
  <c r="BB15" i="7"/>
  <c r="BC15" i="7"/>
  <c r="BB16" i="7"/>
  <c r="BC16" i="7"/>
  <c r="BB17" i="7"/>
  <c r="BC17" i="7"/>
  <c r="BB18" i="7"/>
  <c r="BC18" i="7"/>
  <c r="BB19" i="7"/>
  <c r="BC19" i="7"/>
  <c r="BB20" i="7"/>
  <c r="BC20" i="7"/>
  <c r="BB21" i="7"/>
  <c r="BC21" i="7"/>
  <c r="BB22" i="7"/>
  <c r="BC22" i="7"/>
  <c r="BB23" i="7"/>
  <c r="BC23" i="7"/>
  <c r="BB24" i="7"/>
  <c r="BC24" i="7"/>
  <c r="BB25" i="7"/>
  <c r="BC25" i="7"/>
  <c r="BC26" i="7"/>
  <c r="BB27" i="7"/>
  <c r="BC27" i="7"/>
  <c r="BB28" i="7"/>
  <c r="BC28" i="7"/>
  <c r="BB29" i="7"/>
  <c r="BC29" i="7"/>
  <c r="BB30" i="7"/>
  <c r="BC30" i="7"/>
  <c r="BB31" i="7"/>
  <c r="BC31" i="7"/>
  <c r="BB32" i="7"/>
  <c r="BC32" i="7"/>
  <c r="BB33" i="7"/>
  <c r="BC33" i="7"/>
  <c r="BB34" i="7"/>
  <c r="BC34" i="7"/>
  <c r="BB35" i="7"/>
  <c r="BC35" i="7"/>
  <c r="BB36" i="7"/>
  <c r="BC36" i="7"/>
  <c r="BB37" i="7"/>
  <c r="BC37" i="7"/>
  <c r="BB38" i="7"/>
  <c r="BC38" i="7"/>
  <c r="BB39" i="7"/>
  <c r="BC39" i="7"/>
  <c r="BB40" i="7"/>
  <c r="BC40" i="7"/>
  <c r="BB41" i="7"/>
  <c r="BC41" i="7"/>
  <c r="BC42" i="7"/>
  <c r="BB43" i="7"/>
  <c r="BC43" i="7"/>
  <c r="BB44" i="7"/>
  <c r="BC44" i="7"/>
  <c r="BB45" i="7"/>
  <c r="BC45" i="7"/>
  <c r="BB46" i="7"/>
  <c r="BC46" i="7"/>
  <c r="BB47" i="7"/>
  <c r="BC47" i="7"/>
  <c r="BB48" i="7"/>
  <c r="BC48" i="7"/>
  <c r="BB49" i="7"/>
  <c r="BC49" i="7"/>
  <c r="BC50" i="7"/>
  <c r="N22" i="7"/>
  <c r="N33" i="7"/>
  <c r="X33" i="7" s="1"/>
  <c r="Y33" i="7" s="1"/>
  <c r="N36" i="7"/>
  <c r="X36" i="7" s="1"/>
  <c r="Y36" i="7" s="1"/>
  <c r="N39" i="7"/>
  <c r="X39" i="7" s="1"/>
  <c r="Y39" i="7" s="1"/>
  <c r="N8" i="7"/>
  <c r="X8" i="7" s="1"/>
  <c r="Y8" i="7" s="1"/>
  <c r="N11" i="7"/>
  <c r="X11" i="7" s="1"/>
  <c r="Y11" i="7" s="1"/>
  <c r="N16" i="7"/>
  <c r="X16" i="7" s="1"/>
  <c r="Y16" i="7" s="1"/>
  <c r="N24" i="7"/>
  <c r="X24" i="7" s="1"/>
  <c r="Y24" i="7" s="1"/>
  <c r="N9" i="7"/>
  <c r="N10" i="7"/>
  <c r="X10" i="7" s="1"/>
  <c r="Y10" i="7" s="1"/>
  <c r="N12" i="7"/>
  <c r="X12" i="7" s="1"/>
  <c r="Y12" i="7" s="1"/>
  <c r="N13" i="7"/>
  <c r="X13" i="7" s="1"/>
  <c r="Y13" i="7" s="1"/>
  <c r="N14" i="7"/>
  <c r="N15" i="7"/>
  <c r="X15" i="7" s="1"/>
  <c r="Y15" i="7" s="1"/>
  <c r="N17" i="7"/>
  <c r="N18" i="7"/>
  <c r="X18" i="7" s="1"/>
  <c r="Y18" i="7" s="1"/>
  <c r="N19" i="7"/>
  <c r="X19" i="7" s="1"/>
  <c r="Y19" i="7" s="1"/>
  <c r="N20" i="7"/>
  <c r="X20" i="7" s="1"/>
  <c r="Y20" i="7" s="1"/>
  <c r="N21" i="7"/>
  <c r="N23" i="7"/>
  <c r="X23" i="7" s="1"/>
  <c r="Y23" i="7" s="1"/>
  <c r="N25" i="7"/>
  <c r="N26" i="7"/>
  <c r="X26" i="7" s="1"/>
  <c r="N27" i="7"/>
  <c r="X27" i="7" s="1"/>
  <c r="Y27" i="7" s="1"/>
  <c r="N28" i="7"/>
  <c r="X28" i="7" s="1"/>
  <c r="Y28" i="7" s="1"/>
  <c r="N29" i="7"/>
  <c r="N30" i="7"/>
  <c r="X30" i="7" s="1"/>
  <c r="Y30" i="7" s="1"/>
  <c r="N31" i="7"/>
  <c r="X31" i="7" s="1"/>
  <c r="Y31" i="7" s="1"/>
  <c r="N32" i="7"/>
  <c r="X32" i="7" s="1"/>
  <c r="Y32" i="7" s="1"/>
  <c r="N34" i="7"/>
  <c r="N35" i="7"/>
  <c r="X35" i="7" s="1"/>
  <c r="Y35" i="7" s="1"/>
  <c r="N37" i="7"/>
  <c r="N38" i="7"/>
  <c r="X38" i="7" s="1"/>
  <c r="Y38" i="7" s="1"/>
  <c r="N40" i="7"/>
  <c r="X40" i="7" s="1"/>
  <c r="Y40" i="7" s="1"/>
  <c r="N41" i="7"/>
  <c r="X41" i="7" s="1"/>
  <c r="Y41" i="7" s="1"/>
  <c r="N42" i="7"/>
  <c r="N43" i="7"/>
  <c r="X43" i="7" s="1"/>
  <c r="Y43" i="7" s="1"/>
  <c r="N44" i="7"/>
  <c r="X44" i="7" s="1"/>
  <c r="Y44" i="7" s="1"/>
  <c r="N45" i="7"/>
  <c r="X45" i="7" s="1"/>
  <c r="Y45" i="7" s="1"/>
  <c r="N46" i="7"/>
  <c r="N47" i="7"/>
  <c r="X47" i="7" s="1"/>
  <c r="Y47" i="7" s="1"/>
  <c r="N48" i="7"/>
  <c r="X48" i="7" s="1"/>
  <c r="Y48" i="7" s="1"/>
  <c r="N49" i="7"/>
  <c r="X49" i="7" s="1"/>
  <c r="Y49" i="7" s="1"/>
  <c r="N7" i="7"/>
  <c r="Y80" i="7"/>
  <c r="Y72" i="7"/>
  <c r="Y26" i="7"/>
  <c r="O8" i="7"/>
  <c r="O10" i="7"/>
  <c r="O11" i="7"/>
  <c r="O15" i="7"/>
  <c r="O19" i="7"/>
  <c r="O20" i="7"/>
  <c r="O23" i="7"/>
  <c r="O26" i="7"/>
  <c r="O30" i="7"/>
  <c r="O31" i="7"/>
  <c r="O33" i="7"/>
  <c r="O35" i="7"/>
  <c r="O36" i="7"/>
  <c r="O41" i="7"/>
  <c r="O44" i="7"/>
  <c r="O47" i="7"/>
  <c r="O52" i="7"/>
  <c r="O53" i="7"/>
  <c r="O54" i="7"/>
  <c r="O58" i="7"/>
  <c r="O60" i="7"/>
  <c r="O62" i="7"/>
  <c r="O64" i="7"/>
  <c r="O66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X94" i="7"/>
  <c r="Y94" i="7" s="1"/>
  <c r="N87" i="7"/>
  <c r="O87" i="7" s="1"/>
  <c r="N88" i="7"/>
  <c r="O88" i="7" s="1"/>
  <c r="N90" i="7"/>
  <c r="O90" i="7" s="1"/>
  <c r="N91" i="7"/>
  <c r="O91" i="7" s="1"/>
  <c r="N92" i="7"/>
  <c r="O92" i="7" s="1"/>
  <c r="N93" i="7"/>
  <c r="O93" i="7" s="1"/>
  <c r="N94" i="7"/>
  <c r="O94" i="7" s="1"/>
  <c r="N95" i="7"/>
  <c r="O95" i="7" s="1"/>
  <c r="N96" i="7"/>
  <c r="O96" i="7" s="1"/>
  <c r="N97" i="7"/>
  <c r="O97" i="7" s="1"/>
  <c r="N98" i="7"/>
  <c r="X98" i="7" s="1"/>
  <c r="Y98" i="7" s="1"/>
  <c r="N99" i="7"/>
  <c r="O99" i="7" s="1"/>
  <c r="N100" i="7"/>
  <c r="O100" i="7" s="1"/>
  <c r="N101" i="7"/>
  <c r="X101" i="7" s="1"/>
  <c r="Y101" i="7" s="1"/>
  <c r="N102" i="7"/>
  <c r="O102" i="7" s="1"/>
  <c r="N103" i="7"/>
  <c r="O103" i="7" s="1"/>
  <c r="N104" i="7"/>
  <c r="O104" i="7" s="1"/>
  <c r="N105" i="7"/>
  <c r="O105" i="7" s="1"/>
  <c r="BA50" i="7"/>
  <c r="BA51" i="7"/>
  <c r="BP51" i="7" s="1"/>
  <c r="BA52" i="7"/>
  <c r="BA53" i="7"/>
  <c r="BA54" i="7"/>
  <c r="BA55" i="7"/>
  <c r="BA56" i="7"/>
  <c r="BA57" i="7"/>
  <c r="BE57" i="7" s="1"/>
  <c r="BA58" i="7"/>
  <c r="BA59" i="7"/>
  <c r="BD59" i="7" s="1"/>
  <c r="BF59" i="7" s="1"/>
  <c r="BI59" i="7" s="1"/>
  <c r="BA60" i="7"/>
  <c r="BA61" i="7"/>
  <c r="BM61" i="7" s="1"/>
  <c r="BA62" i="7"/>
  <c r="BA63" i="7"/>
  <c r="BD63" i="7" s="1"/>
  <c r="BF63" i="7" s="1"/>
  <c r="BI63" i="7" s="1"/>
  <c r="BA64" i="7"/>
  <c r="BA65" i="7"/>
  <c r="BA66" i="7"/>
  <c r="BA67" i="7"/>
  <c r="BA68" i="7"/>
  <c r="BA69" i="7"/>
  <c r="BA70" i="7"/>
  <c r="BP70" i="7" s="1"/>
  <c r="BA71" i="7"/>
  <c r="BA72" i="7"/>
  <c r="BA73" i="7"/>
  <c r="BE73" i="7" s="1"/>
  <c r="BH73" i="7" s="1"/>
  <c r="BA74" i="7"/>
  <c r="BA75" i="7"/>
  <c r="BA76" i="7"/>
  <c r="BA77" i="7"/>
  <c r="BM77" i="7" s="1"/>
  <c r="BA78" i="7"/>
  <c r="BA79" i="7"/>
  <c r="BA80" i="7"/>
  <c r="BP80" i="7" s="1"/>
  <c r="BA81" i="7"/>
  <c r="BA82" i="7"/>
  <c r="BA83" i="7"/>
  <c r="BA84" i="7"/>
  <c r="BM84" i="7" s="1"/>
  <c r="BA85" i="7"/>
  <c r="BA86" i="7"/>
  <c r="BC87" i="7"/>
  <c r="BC88" i="7"/>
  <c r="BC89" i="7"/>
  <c r="BC90" i="7"/>
  <c r="BE90" i="7" s="1"/>
  <c r="BH90" i="7" s="1"/>
  <c r="BC91" i="7"/>
  <c r="BE91" i="7" s="1"/>
  <c r="BH91" i="7" s="1"/>
  <c r="BC92" i="7"/>
  <c r="BE92" i="7" s="1"/>
  <c r="BH92" i="7" s="1"/>
  <c r="BC93" i="7"/>
  <c r="BE93" i="7" s="1"/>
  <c r="BH93" i="7" s="1"/>
  <c r="BC94" i="7"/>
  <c r="BE94" i="7" s="1"/>
  <c r="BH94" i="7" s="1"/>
  <c r="BC95" i="7"/>
  <c r="BE95" i="7" s="1"/>
  <c r="BH95" i="7" s="1"/>
  <c r="BC96" i="7"/>
  <c r="BE96" i="7" s="1"/>
  <c r="BH96" i="7" s="1"/>
  <c r="BC97" i="7"/>
  <c r="BE97" i="7" s="1"/>
  <c r="BH97" i="7" s="1"/>
  <c r="BC98" i="7"/>
  <c r="BE98" i="7" s="1"/>
  <c r="BH98" i="7" s="1"/>
  <c r="BC99" i="7"/>
  <c r="BE99" i="7" s="1"/>
  <c r="BH99" i="7" s="1"/>
  <c r="BC100" i="7"/>
  <c r="BE100" i="7" s="1"/>
  <c r="BH100" i="7" s="1"/>
  <c r="BC101" i="7"/>
  <c r="BE101" i="7" s="1"/>
  <c r="BH101" i="7" s="1"/>
  <c r="BC102" i="7"/>
  <c r="BE102" i="7" s="1"/>
  <c r="BH102" i="7" s="1"/>
  <c r="BC103" i="7"/>
  <c r="BE103" i="7" s="1"/>
  <c r="BH103" i="7" s="1"/>
  <c r="BC104" i="7"/>
  <c r="BE104" i="7" s="1"/>
  <c r="BH104" i="7" s="1"/>
  <c r="BC105" i="7"/>
  <c r="BE105" i="7" s="1"/>
  <c r="BH105" i="7" s="1"/>
  <c r="BC106" i="7"/>
  <c r="BE106" i="7" s="1"/>
  <c r="BH106" i="7" s="1"/>
  <c r="BA7" i="7"/>
  <c r="BA8" i="7"/>
  <c r="BA9" i="7"/>
  <c r="BA10" i="7"/>
  <c r="BA11" i="7"/>
  <c r="BA12" i="7"/>
  <c r="BA13" i="7"/>
  <c r="BA14" i="7"/>
  <c r="BA15" i="7"/>
  <c r="BD15" i="7" s="1"/>
  <c r="BF15" i="7" s="1"/>
  <c r="BA16" i="7"/>
  <c r="BA17" i="7"/>
  <c r="BA18" i="7"/>
  <c r="BA19" i="7"/>
  <c r="BA20" i="7"/>
  <c r="BA21" i="7"/>
  <c r="BA22" i="7"/>
  <c r="BA23" i="7"/>
  <c r="BA24" i="7"/>
  <c r="BA25" i="7"/>
  <c r="BA26" i="7"/>
  <c r="BA27" i="7"/>
  <c r="BD27" i="7" s="1"/>
  <c r="BF27" i="7" s="1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D47" i="7" s="1"/>
  <c r="BF47" i="7" s="1"/>
  <c r="BA48" i="7"/>
  <c r="BA49" i="7"/>
  <c r="BA87" i="7"/>
  <c r="BD87" i="7" s="1"/>
  <c r="BF87" i="7" s="1"/>
  <c r="BI87" i="7" s="1"/>
  <c r="BA88" i="7"/>
  <c r="BA90" i="7"/>
  <c r="BD90" i="7" s="1"/>
  <c r="BG90" i="7" s="1"/>
  <c r="BA91" i="7"/>
  <c r="BD91" i="7" s="1"/>
  <c r="BF91" i="7" s="1"/>
  <c r="BI91" i="7" s="1"/>
  <c r="BA92" i="7"/>
  <c r="BD92" i="7" s="1"/>
  <c r="BG92" i="7" s="1"/>
  <c r="BA93" i="7"/>
  <c r="BA94" i="7"/>
  <c r="BA95" i="7"/>
  <c r="BA96" i="7"/>
  <c r="BA97" i="7"/>
  <c r="BA98" i="7"/>
  <c r="BD98" i="7" s="1"/>
  <c r="BF98" i="7" s="1"/>
  <c r="BI98" i="7" s="1"/>
  <c r="BA99" i="7"/>
  <c r="BD99" i="7" s="1"/>
  <c r="BF99" i="7" s="1"/>
  <c r="BI99" i="7" s="1"/>
  <c r="BA100" i="7"/>
  <c r="BD100" i="7" s="1"/>
  <c r="BF100" i="7" s="1"/>
  <c r="BI100" i="7" s="1"/>
  <c r="BA101" i="7"/>
  <c r="BA102" i="7"/>
  <c r="BA103" i="7"/>
  <c r="BA104" i="7"/>
  <c r="BA105" i="7"/>
  <c r="BA106" i="7"/>
  <c r="BD106" i="7" s="1"/>
  <c r="BF106" i="7" s="1"/>
  <c r="BI106" i="7" s="1"/>
  <c r="S107" i="4"/>
  <c r="S106" i="4"/>
  <c r="S105" i="4"/>
  <c r="S104" i="4"/>
  <c r="S103" i="4"/>
  <c r="S102" i="4"/>
  <c r="S101" i="4"/>
  <c r="S100" i="4"/>
  <c r="S99" i="4"/>
  <c r="S98" i="4"/>
  <c r="S97" i="4"/>
  <c r="S96" i="4"/>
  <c r="S95" i="4"/>
  <c r="S94" i="4"/>
  <c r="S93" i="4"/>
  <c r="S92" i="4"/>
  <c r="S91" i="4"/>
  <c r="S90" i="4"/>
  <c r="S89" i="4"/>
  <c r="S88" i="4"/>
  <c r="S87" i="4"/>
  <c r="S86" i="4"/>
  <c r="S85" i="4"/>
  <c r="S84" i="4"/>
  <c r="S83" i="4"/>
  <c r="S82" i="4"/>
  <c r="S81" i="4"/>
  <c r="S80" i="4"/>
  <c r="S79" i="4"/>
  <c r="S78" i="4"/>
  <c r="S77" i="4"/>
  <c r="S76" i="4"/>
  <c r="S75" i="4"/>
  <c r="S74" i="4"/>
  <c r="S73" i="4"/>
  <c r="S72" i="4"/>
  <c r="S71" i="4"/>
  <c r="S70" i="4"/>
  <c r="S69" i="4"/>
  <c r="S68" i="4"/>
  <c r="S67" i="4"/>
  <c r="S66" i="4"/>
  <c r="S65" i="4"/>
  <c r="S64" i="4"/>
  <c r="S63" i="4"/>
  <c r="S62" i="4"/>
  <c r="S61" i="4"/>
  <c r="S60" i="4"/>
  <c r="S59" i="4"/>
  <c r="S58" i="4"/>
  <c r="S57" i="4"/>
  <c r="S56" i="4"/>
  <c r="S55" i="4"/>
  <c r="S54" i="4"/>
  <c r="S53" i="4"/>
  <c r="S52" i="4"/>
  <c r="S51" i="4"/>
  <c r="S50" i="4"/>
  <c r="S49" i="4"/>
  <c r="S48" i="4"/>
  <c r="S47" i="4"/>
  <c r="S46" i="4"/>
  <c r="S45" i="4"/>
  <c r="S44" i="4"/>
  <c r="S43" i="4"/>
  <c r="S42" i="4"/>
  <c r="S41" i="4"/>
  <c r="S40" i="4"/>
  <c r="S39" i="4"/>
  <c r="S38" i="4"/>
  <c r="S37" i="4"/>
  <c r="S36" i="4"/>
  <c r="S35" i="4"/>
  <c r="S34" i="4"/>
  <c r="S33" i="4"/>
  <c r="S32" i="4"/>
  <c r="S31" i="4"/>
  <c r="S30" i="4"/>
  <c r="S29" i="4"/>
  <c r="S28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E19" i="6"/>
  <c r="J19" i="6" s="1"/>
  <c r="E20" i="6"/>
  <c r="J20" i="6" s="1"/>
  <c r="E21" i="6"/>
  <c r="J21" i="6" s="1"/>
  <c r="P19" i="6"/>
  <c r="P20" i="6"/>
  <c r="O19" i="6"/>
  <c r="N19" i="6"/>
  <c r="N20" i="6"/>
  <c r="M19" i="6"/>
  <c r="L19" i="6"/>
  <c r="E1" i="6"/>
  <c r="P1" i="6" s="1"/>
  <c r="E2" i="6"/>
  <c r="J2" i="6" s="1"/>
  <c r="E3" i="6"/>
  <c r="O3" i="6" s="1"/>
  <c r="E4" i="6"/>
  <c r="M4" i="6" s="1"/>
  <c r="E5" i="6"/>
  <c r="P5" i="6" s="1"/>
  <c r="E6" i="6"/>
  <c r="J6" i="6" s="1"/>
  <c r="E7" i="6"/>
  <c r="O7" i="6" s="1"/>
  <c r="E8" i="6"/>
  <c r="M8" i="6" s="1"/>
  <c r="E9" i="6"/>
  <c r="P9" i="6" s="1"/>
  <c r="E10" i="6"/>
  <c r="J10" i="6" s="1"/>
  <c r="E11" i="6"/>
  <c r="O11" i="6" s="1"/>
  <c r="E12" i="6"/>
  <c r="M12" i="6" s="1"/>
  <c r="E13" i="6"/>
  <c r="P13" i="6" s="1"/>
  <c r="E14" i="6"/>
  <c r="J14" i="6" s="1"/>
  <c r="E15" i="6"/>
  <c r="O15" i="6" s="1"/>
  <c r="E16" i="6"/>
  <c r="M16" i="6" s="1"/>
  <c r="E17" i="6"/>
  <c r="P17" i="6" s="1"/>
  <c r="E18" i="6"/>
  <c r="J18" i="6" s="1"/>
  <c r="E22" i="6"/>
  <c r="N22" i="6" s="1"/>
  <c r="T22" i="6" s="1"/>
  <c r="E23" i="6"/>
  <c r="J23" i="6" s="1"/>
  <c r="E24" i="6"/>
  <c r="J24" i="6" s="1"/>
  <c r="E25" i="6"/>
  <c r="P25" i="6" s="1"/>
  <c r="E26" i="6"/>
  <c r="P26" i="6" s="1"/>
  <c r="E27" i="6"/>
  <c r="M27" i="6" s="1"/>
  <c r="E28" i="6"/>
  <c r="J28" i="6" s="1"/>
  <c r="E29" i="6"/>
  <c r="J29" i="6" s="1"/>
  <c r="E30" i="6"/>
  <c r="J30" i="6" s="1"/>
  <c r="E31" i="6"/>
  <c r="J31" i="6" s="1"/>
  <c r="E32" i="6"/>
  <c r="J32" i="6" s="1"/>
  <c r="E33" i="6"/>
  <c r="P33" i="6" s="1"/>
  <c r="E34" i="6"/>
  <c r="P34" i="6" s="1"/>
  <c r="E35" i="6"/>
  <c r="M35" i="6" s="1"/>
  <c r="E36" i="6"/>
  <c r="J36" i="6" s="1"/>
  <c r="E37" i="6"/>
  <c r="J37" i="6" s="1"/>
  <c r="E38" i="6"/>
  <c r="J38" i="6" s="1"/>
  <c r="E39" i="6"/>
  <c r="J39" i="6" s="1"/>
  <c r="E40" i="6"/>
  <c r="J40" i="6" s="1"/>
  <c r="E41" i="6"/>
  <c r="P41" i="6" s="1"/>
  <c r="E42" i="6"/>
  <c r="P42" i="6" s="1"/>
  <c r="E43" i="6"/>
  <c r="M43" i="6" s="1"/>
  <c r="E44" i="6"/>
  <c r="J44" i="6" s="1"/>
  <c r="E45" i="6"/>
  <c r="J45" i="6" s="1"/>
  <c r="E46" i="6"/>
  <c r="J46" i="6" s="1"/>
  <c r="E47" i="6"/>
  <c r="J47" i="6" s="1"/>
  <c r="E48" i="6"/>
  <c r="J48" i="6" s="1"/>
  <c r="E49" i="6"/>
  <c r="P49" i="6" s="1"/>
  <c r="E50" i="6"/>
  <c r="P50" i="6" s="1"/>
  <c r="E51" i="6"/>
  <c r="M51" i="6" s="1"/>
  <c r="E52" i="6"/>
  <c r="J52" i="6" s="1"/>
  <c r="E53" i="6"/>
  <c r="J53" i="6" s="1"/>
  <c r="E54" i="6"/>
  <c r="J54" i="6" s="1"/>
  <c r="E55" i="6"/>
  <c r="J55" i="6" s="1"/>
  <c r="E56" i="6"/>
  <c r="J56" i="6" s="1"/>
  <c r="E57" i="6"/>
  <c r="P57" i="6" s="1"/>
  <c r="E58" i="6"/>
  <c r="P58" i="6" s="1"/>
  <c r="E59" i="6"/>
  <c r="M59" i="6" s="1"/>
  <c r="E60" i="6"/>
  <c r="J60" i="6" s="1"/>
  <c r="E61" i="6"/>
  <c r="J61" i="6" s="1"/>
  <c r="E62" i="6"/>
  <c r="J62" i="6" s="1"/>
  <c r="E63" i="6"/>
  <c r="J63" i="6" s="1"/>
  <c r="E64" i="6"/>
  <c r="J64" i="6" s="1"/>
  <c r="E65" i="6"/>
  <c r="P65" i="6" s="1"/>
  <c r="E66" i="6"/>
  <c r="P66" i="6" s="1"/>
  <c r="E67" i="6"/>
  <c r="M67" i="6" s="1"/>
  <c r="E68" i="6"/>
  <c r="J68" i="6" s="1"/>
  <c r="E69" i="6"/>
  <c r="J69" i="6" s="1"/>
  <c r="E70" i="6"/>
  <c r="J70" i="6" s="1"/>
  <c r="E71" i="6"/>
  <c r="J71" i="6" s="1"/>
  <c r="E72" i="6"/>
  <c r="J72" i="6" s="1"/>
  <c r="E73" i="6"/>
  <c r="P73" i="6" s="1"/>
  <c r="E74" i="6"/>
  <c r="P74" i="6" s="1"/>
  <c r="E75" i="6"/>
  <c r="M75" i="6" s="1"/>
  <c r="E76" i="6"/>
  <c r="J76" i="6" s="1"/>
  <c r="E77" i="6"/>
  <c r="J77" i="6" s="1"/>
  <c r="E78" i="6"/>
  <c r="J78" i="6" s="1"/>
  <c r="E79" i="6"/>
  <c r="J79" i="6" s="1"/>
  <c r="E80" i="6"/>
  <c r="J80" i="6" s="1"/>
  <c r="E81" i="6"/>
  <c r="P81" i="6" s="1"/>
  <c r="E82" i="6"/>
  <c r="P82" i="6" s="1"/>
  <c r="E83" i="6"/>
  <c r="M83" i="6" s="1"/>
  <c r="E84" i="6"/>
  <c r="J84" i="6" s="1"/>
  <c r="E85" i="6"/>
  <c r="J85" i="6" s="1"/>
  <c r="E86" i="6"/>
  <c r="J86" i="6" s="1"/>
  <c r="E87" i="6"/>
  <c r="J87" i="6" s="1"/>
  <c r="E88" i="6"/>
  <c r="J88" i="6" s="1"/>
  <c r="E89" i="6"/>
  <c r="P89" i="6" s="1"/>
  <c r="E90" i="6"/>
  <c r="P90" i="6" s="1"/>
  <c r="E91" i="6"/>
  <c r="M91" i="6" s="1"/>
  <c r="E92" i="6"/>
  <c r="J92" i="6" s="1"/>
  <c r="E93" i="6"/>
  <c r="J93" i="6" s="1"/>
  <c r="E94" i="6"/>
  <c r="J94" i="6" s="1"/>
  <c r="E95" i="6"/>
  <c r="J95" i="6" s="1"/>
  <c r="E96" i="6"/>
  <c r="J96" i="6" s="1"/>
  <c r="E97" i="6"/>
  <c r="P97" i="6" s="1"/>
  <c r="E98" i="6"/>
  <c r="P98" i="6" s="1"/>
  <c r="E99" i="6"/>
  <c r="M99" i="6" s="1"/>
  <c r="E100" i="6"/>
  <c r="P100" i="6" s="1"/>
  <c r="V100" i="6" s="1"/>
  <c r="R1" i="6"/>
  <c r="S1" i="6"/>
  <c r="T1" i="6"/>
  <c r="U1" i="6"/>
  <c r="V1" i="6"/>
  <c r="I1" i="6"/>
  <c r="R2" i="6"/>
  <c r="S2" i="6"/>
  <c r="T2" i="6"/>
  <c r="U2" i="6"/>
  <c r="V2" i="6"/>
  <c r="I2" i="6"/>
  <c r="R3" i="6"/>
  <c r="S3" i="6"/>
  <c r="T3" i="6"/>
  <c r="U3" i="6"/>
  <c r="V3" i="6"/>
  <c r="I3" i="6"/>
  <c r="F3" i="6" s="1"/>
  <c r="R4" i="6"/>
  <c r="S4" i="6"/>
  <c r="T4" i="6"/>
  <c r="U4" i="6"/>
  <c r="V4" i="6"/>
  <c r="I4" i="6"/>
  <c r="R5" i="6"/>
  <c r="S5" i="6"/>
  <c r="T5" i="6"/>
  <c r="U5" i="6"/>
  <c r="V5" i="6"/>
  <c r="I5" i="6"/>
  <c r="R6" i="6"/>
  <c r="S6" i="6"/>
  <c r="T6" i="6"/>
  <c r="U6" i="6"/>
  <c r="V6" i="6"/>
  <c r="I6" i="6"/>
  <c r="R7" i="6"/>
  <c r="S7" i="6"/>
  <c r="T7" i="6"/>
  <c r="U7" i="6"/>
  <c r="V7" i="6"/>
  <c r="I7" i="6"/>
  <c r="F7" i="6" s="1"/>
  <c r="R8" i="6"/>
  <c r="S8" i="6"/>
  <c r="T8" i="6"/>
  <c r="U8" i="6"/>
  <c r="V8" i="6"/>
  <c r="I8" i="6"/>
  <c r="R9" i="6"/>
  <c r="S9" i="6"/>
  <c r="T9" i="6"/>
  <c r="U9" i="6"/>
  <c r="V9" i="6"/>
  <c r="I9" i="6"/>
  <c r="R10" i="6"/>
  <c r="S10" i="6"/>
  <c r="T10" i="6"/>
  <c r="U10" i="6"/>
  <c r="V10" i="6"/>
  <c r="I10" i="6"/>
  <c r="R11" i="6"/>
  <c r="S11" i="6"/>
  <c r="T11" i="6"/>
  <c r="U11" i="6"/>
  <c r="V11" i="6"/>
  <c r="I11" i="6"/>
  <c r="F11" i="6" s="1"/>
  <c r="R12" i="6"/>
  <c r="S12" i="6"/>
  <c r="T12" i="6"/>
  <c r="U12" i="6"/>
  <c r="V12" i="6"/>
  <c r="I12" i="6"/>
  <c r="R13" i="6"/>
  <c r="S13" i="6"/>
  <c r="T13" i="6"/>
  <c r="U13" i="6"/>
  <c r="V13" i="6"/>
  <c r="I13" i="6"/>
  <c r="R14" i="6"/>
  <c r="S14" i="6"/>
  <c r="T14" i="6"/>
  <c r="U14" i="6"/>
  <c r="V14" i="6"/>
  <c r="I14" i="6"/>
  <c r="R15" i="6"/>
  <c r="S15" i="6"/>
  <c r="T15" i="6"/>
  <c r="U15" i="6"/>
  <c r="V15" i="6"/>
  <c r="I15" i="6"/>
  <c r="F15" i="6" s="1"/>
  <c r="R16" i="6"/>
  <c r="S16" i="6"/>
  <c r="T16" i="6"/>
  <c r="U16" i="6"/>
  <c r="V16" i="6"/>
  <c r="I16" i="6"/>
  <c r="R17" i="6"/>
  <c r="S17" i="6"/>
  <c r="T17" i="6"/>
  <c r="U17" i="6"/>
  <c r="V17" i="6"/>
  <c r="I17" i="6"/>
  <c r="R18" i="6"/>
  <c r="S18" i="6"/>
  <c r="T18" i="6"/>
  <c r="U18" i="6"/>
  <c r="V18" i="6"/>
  <c r="I18" i="6"/>
  <c r="R19" i="6"/>
  <c r="S19" i="6"/>
  <c r="T19" i="6"/>
  <c r="U19" i="6"/>
  <c r="V19" i="6"/>
  <c r="I19" i="6"/>
  <c r="F19" i="6" s="1"/>
  <c r="R20" i="6"/>
  <c r="S20" i="6"/>
  <c r="T20" i="6"/>
  <c r="U20" i="6"/>
  <c r="V20" i="6"/>
  <c r="I20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F1" i="6"/>
  <c r="F5" i="6"/>
  <c r="F9" i="6"/>
  <c r="F13" i="6"/>
  <c r="F17" i="6"/>
  <c r="T100" i="6"/>
  <c r="S22" i="6"/>
  <c r="R23" i="6"/>
  <c r="S23" i="6"/>
  <c r="T23" i="6"/>
  <c r="U23" i="6"/>
  <c r="V23" i="6"/>
  <c r="R24" i="6"/>
  <c r="S24" i="6"/>
  <c r="T24" i="6"/>
  <c r="U24" i="6"/>
  <c r="V24" i="6"/>
  <c r="R25" i="6"/>
  <c r="S25" i="6"/>
  <c r="T25" i="6"/>
  <c r="U25" i="6"/>
  <c r="V25" i="6"/>
  <c r="R26" i="6"/>
  <c r="S26" i="6"/>
  <c r="T26" i="6"/>
  <c r="U26" i="6"/>
  <c r="V26" i="6"/>
  <c r="R27" i="6"/>
  <c r="S27" i="6"/>
  <c r="T27" i="6"/>
  <c r="U27" i="6"/>
  <c r="V27" i="6"/>
  <c r="R28" i="6"/>
  <c r="S28" i="6"/>
  <c r="T28" i="6"/>
  <c r="U28" i="6"/>
  <c r="V28" i="6"/>
  <c r="R29" i="6"/>
  <c r="S29" i="6"/>
  <c r="T29" i="6"/>
  <c r="U29" i="6"/>
  <c r="V29" i="6"/>
  <c r="R30" i="6"/>
  <c r="S30" i="6"/>
  <c r="T30" i="6"/>
  <c r="U30" i="6"/>
  <c r="V30" i="6"/>
  <c r="R31" i="6"/>
  <c r="S31" i="6"/>
  <c r="T31" i="6"/>
  <c r="U31" i="6"/>
  <c r="V31" i="6"/>
  <c r="R32" i="6"/>
  <c r="S32" i="6"/>
  <c r="T32" i="6"/>
  <c r="U32" i="6"/>
  <c r="V32" i="6"/>
  <c r="R33" i="6"/>
  <c r="S33" i="6"/>
  <c r="T33" i="6"/>
  <c r="U33" i="6"/>
  <c r="V33" i="6"/>
  <c r="R34" i="6"/>
  <c r="S34" i="6"/>
  <c r="T34" i="6"/>
  <c r="U34" i="6"/>
  <c r="V34" i="6"/>
  <c r="R35" i="6"/>
  <c r="S35" i="6"/>
  <c r="T35" i="6"/>
  <c r="U35" i="6"/>
  <c r="V35" i="6"/>
  <c r="R36" i="6"/>
  <c r="S36" i="6"/>
  <c r="T36" i="6"/>
  <c r="U36" i="6"/>
  <c r="V36" i="6"/>
  <c r="R37" i="6"/>
  <c r="S37" i="6"/>
  <c r="T37" i="6"/>
  <c r="U37" i="6"/>
  <c r="V37" i="6"/>
  <c r="R38" i="6"/>
  <c r="S38" i="6"/>
  <c r="T38" i="6"/>
  <c r="U38" i="6"/>
  <c r="V38" i="6"/>
  <c r="R39" i="6"/>
  <c r="S39" i="6"/>
  <c r="T39" i="6"/>
  <c r="U39" i="6"/>
  <c r="V39" i="6"/>
  <c r="R40" i="6"/>
  <c r="S40" i="6"/>
  <c r="T40" i="6"/>
  <c r="U40" i="6"/>
  <c r="V40" i="6"/>
  <c r="R41" i="6"/>
  <c r="S41" i="6"/>
  <c r="T41" i="6"/>
  <c r="U41" i="6"/>
  <c r="V41" i="6"/>
  <c r="R42" i="6"/>
  <c r="S42" i="6"/>
  <c r="T42" i="6"/>
  <c r="U42" i="6"/>
  <c r="V42" i="6"/>
  <c r="R43" i="6"/>
  <c r="S43" i="6"/>
  <c r="T43" i="6"/>
  <c r="U43" i="6"/>
  <c r="V43" i="6"/>
  <c r="R44" i="6"/>
  <c r="S44" i="6"/>
  <c r="T44" i="6"/>
  <c r="U44" i="6"/>
  <c r="V44" i="6"/>
  <c r="R45" i="6"/>
  <c r="S45" i="6"/>
  <c r="T45" i="6"/>
  <c r="U45" i="6"/>
  <c r="V45" i="6"/>
  <c r="R46" i="6"/>
  <c r="S46" i="6"/>
  <c r="T46" i="6"/>
  <c r="U46" i="6"/>
  <c r="V46" i="6"/>
  <c r="R47" i="6"/>
  <c r="S47" i="6"/>
  <c r="T47" i="6"/>
  <c r="U47" i="6"/>
  <c r="V47" i="6"/>
  <c r="R48" i="6"/>
  <c r="S48" i="6"/>
  <c r="T48" i="6"/>
  <c r="U48" i="6"/>
  <c r="V48" i="6"/>
  <c r="R49" i="6"/>
  <c r="S49" i="6"/>
  <c r="T49" i="6"/>
  <c r="U49" i="6"/>
  <c r="V49" i="6"/>
  <c r="R50" i="6"/>
  <c r="S50" i="6"/>
  <c r="T50" i="6"/>
  <c r="U50" i="6"/>
  <c r="V50" i="6"/>
  <c r="R51" i="6"/>
  <c r="S51" i="6"/>
  <c r="T51" i="6"/>
  <c r="U51" i="6"/>
  <c r="V51" i="6"/>
  <c r="R52" i="6"/>
  <c r="S52" i="6"/>
  <c r="T52" i="6"/>
  <c r="U52" i="6"/>
  <c r="V52" i="6"/>
  <c r="R53" i="6"/>
  <c r="S53" i="6"/>
  <c r="T53" i="6"/>
  <c r="U53" i="6"/>
  <c r="V53" i="6"/>
  <c r="V99" i="6"/>
  <c r="U99" i="6"/>
  <c r="T99" i="6"/>
  <c r="S99" i="6"/>
  <c r="R99" i="6"/>
  <c r="V98" i="6"/>
  <c r="U98" i="6"/>
  <c r="T98" i="6"/>
  <c r="S98" i="6"/>
  <c r="R98" i="6"/>
  <c r="V97" i="6"/>
  <c r="U97" i="6"/>
  <c r="T97" i="6"/>
  <c r="S97" i="6"/>
  <c r="R97" i="6"/>
  <c r="V96" i="6"/>
  <c r="U96" i="6"/>
  <c r="T96" i="6"/>
  <c r="S96" i="6"/>
  <c r="R96" i="6"/>
  <c r="V95" i="6"/>
  <c r="U95" i="6"/>
  <c r="T95" i="6"/>
  <c r="S95" i="6"/>
  <c r="R95" i="6"/>
  <c r="V94" i="6"/>
  <c r="U94" i="6"/>
  <c r="T94" i="6"/>
  <c r="S94" i="6"/>
  <c r="R94" i="6"/>
  <c r="V93" i="6"/>
  <c r="U93" i="6"/>
  <c r="T93" i="6"/>
  <c r="S93" i="6"/>
  <c r="R93" i="6"/>
  <c r="V92" i="6"/>
  <c r="U92" i="6"/>
  <c r="T92" i="6"/>
  <c r="S92" i="6"/>
  <c r="R92" i="6"/>
  <c r="V91" i="6"/>
  <c r="U91" i="6"/>
  <c r="T91" i="6"/>
  <c r="S91" i="6"/>
  <c r="R91" i="6"/>
  <c r="V90" i="6"/>
  <c r="U90" i="6"/>
  <c r="T90" i="6"/>
  <c r="S90" i="6"/>
  <c r="R90" i="6"/>
  <c r="V89" i="6"/>
  <c r="U89" i="6"/>
  <c r="T89" i="6"/>
  <c r="S89" i="6"/>
  <c r="R89" i="6"/>
  <c r="V88" i="6"/>
  <c r="U88" i="6"/>
  <c r="T88" i="6"/>
  <c r="S88" i="6"/>
  <c r="R88" i="6"/>
  <c r="V87" i="6"/>
  <c r="U87" i="6"/>
  <c r="T87" i="6"/>
  <c r="S87" i="6"/>
  <c r="R87" i="6"/>
  <c r="V86" i="6"/>
  <c r="U86" i="6"/>
  <c r="T86" i="6"/>
  <c r="S86" i="6"/>
  <c r="R86" i="6"/>
  <c r="V85" i="6"/>
  <c r="U85" i="6"/>
  <c r="T85" i="6"/>
  <c r="S85" i="6"/>
  <c r="R85" i="6"/>
  <c r="V84" i="6"/>
  <c r="U84" i="6"/>
  <c r="T84" i="6"/>
  <c r="S84" i="6"/>
  <c r="R84" i="6"/>
  <c r="V83" i="6"/>
  <c r="U83" i="6"/>
  <c r="T83" i="6"/>
  <c r="S83" i="6"/>
  <c r="R83" i="6"/>
  <c r="V82" i="6"/>
  <c r="U82" i="6"/>
  <c r="T82" i="6"/>
  <c r="S82" i="6"/>
  <c r="R82" i="6"/>
  <c r="V81" i="6"/>
  <c r="U81" i="6"/>
  <c r="T81" i="6"/>
  <c r="S81" i="6"/>
  <c r="R81" i="6"/>
  <c r="V80" i="6"/>
  <c r="U80" i="6"/>
  <c r="T80" i="6"/>
  <c r="S80" i="6"/>
  <c r="R80" i="6"/>
  <c r="V79" i="6"/>
  <c r="U79" i="6"/>
  <c r="T79" i="6"/>
  <c r="S79" i="6"/>
  <c r="R79" i="6"/>
  <c r="V78" i="6"/>
  <c r="U78" i="6"/>
  <c r="T78" i="6"/>
  <c r="S78" i="6"/>
  <c r="R78" i="6"/>
  <c r="V77" i="6"/>
  <c r="U77" i="6"/>
  <c r="T77" i="6"/>
  <c r="S77" i="6"/>
  <c r="R77" i="6"/>
  <c r="V76" i="6"/>
  <c r="U76" i="6"/>
  <c r="T76" i="6"/>
  <c r="S76" i="6"/>
  <c r="R76" i="6"/>
  <c r="V75" i="6"/>
  <c r="U75" i="6"/>
  <c r="T75" i="6"/>
  <c r="S75" i="6"/>
  <c r="R75" i="6"/>
  <c r="V74" i="6"/>
  <c r="U74" i="6"/>
  <c r="T74" i="6"/>
  <c r="S74" i="6"/>
  <c r="R74" i="6"/>
  <c r="V73" i="6"/>
  <c r="U73" i="6"/>
  <c r="T73" i="6"/>
  <c r="S73" i="6"/>
  <c r="R73" i="6"/>
  <c r="V72" i="6"/>
  <c r="U72" i="6"/>
  <c r="T72" i="6"/>
  <c r="S72" i="6"/>
  <c r="R72" i="6"/>
  <c r="V71" i="6"/>
  <c r="U71" i="6"/>
  <c r="T71" i="6"/>
  <c r="S71" i="6"/>
  <c r="R71" i="6"/>
  <c r="V70" i="6"/>
  <c r="U70" i="6"/>
  <c r="T70" i="6"/>
  <c r="S70" i="6"/>
  <c r="R70" i="6"/>
  <c r="V69" i="6"/>
  <c r="U69" i="6"/>
  <c r="T69" i="6"/>
  <c r="S69" i="6"/>
  <c r="R69" i="6"/>
  <c r="V68" i="6"/>
  <c r="U68" i="6"/>
  <c r="T68" i="6"/>
  <c r="S68" i="6"/>
  <c r="R68" i="6"/>
  <c r="V67" i="6"/>
  <c r="U67" i="6"/>
  <c r="T67" i="6"/>
  <c r="S67" i="6"/>
  <c r="R67" i="6"/>
  <c r="V66" i="6"/>
  <c r="U66" i="6"/>
  <c r="T66" i="6"/>
  <c r="S66" i="6"/>
  <c r="R66" i="6"/>
  <c r="V65" i="6"/>
  <c r="U65" i="6"/>
  <c r="T65" i="6"/>
  <c r="S65" i="6"/>
  <c r="R65" i="6"/>
  <c r="V64" i="6"/>
  <c r="U64" i="6"/>
  <c r="T64" i="6"/>
  <c r="S64" i="6"/>
  <c r="R64" i="6"/>
  <c r="V63" i="6"/>
  <c r="U63" i="6"/>
  <c r="T63" i="6"/>
  <c r="S63" i="6"/>
  <c r="R63" i="6"/>
  <c r="V62" i="6"/>
  <c r="U62" i="6"/>
  <c r="T62" i="6"/>
  <c r="S62" i="6"/>
  <c r="R62" i="6"/>
  <c r="V61" i="6"/>
  <c r="U61" i="6"/>
  <c r="T61" i="6"/>
  <c r="S61" i="6"/>
  <c r="R61" i="6"/>
  <c r="V60" i="6"/>
  <c r="U60" i="6"/>
  <c r="T60" i="6"/>
  <c r="S60" i="6"/>
  <c r="R60" i="6"/>
  <c r="V59" i="6"/>
  <c r="U59" i="6"/>
  <c r="T59" i="6"/>
  <c r="S59" i="6"/>
  <c r="R59" i="6"/>
  <c r="V58" i="6"/>
  <c r="U58" i="6"/>
  <c r="T58" i="6"/>
  <c r="S58" i="6"/>
  <c r="R58" i="6"/>
  <c r="V57" i="6"/>
  <c r="U57" i="6"/>
  <c r="T57" i="6"/>
  <c r="S57" i="6"/>
  <c r="R57" i="6"/>
  <c r="V56" i="6"/>
  <c r="U56" i="6"/>
  <c r="T56" i="6"/>
  <c r="S56" i="6"/>
  <c r="R56" i="6"/>
  <c r="V55" i="6"/>
  <c r="U55" i="6"/>
  <c r="T55" i="6"/>
  <c r="S55" i="6"/>
  <c r="R55" i="6"/>
  <c r="V54" i="6"/>
  <c r="U54" i="6"/>
  <c r="T54" i="6"/>
  <c r="S54" i="6"/>
  <c r="R54" i="6"/>
  <c r="D19" i="6"/>
  <c r="B19" i="6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L99" i="6" l="1"/>
  <c r="L91" i="6"/>
  <c r="L83" i="6"/>
  <c r="L75" i="6"/>
  <c r="L67" i="6"/>
  <c r="L59" i="6"/>
  <c r="L51" i="6"/>
  <c r="L43" i="6"/>
  <c r="L35" i="6"/>
  <c r="L27" i="6"/>
  <c r="L13" i="6"/>
  <c r="M98" i="6"/>
  <c r="M90" i="6"/>
  <c r="M82" i="6"/>
  <c r="M74" i="6"/>
  <c r="M66" i="6"/>
  <c r="M58" i="6"/>
  <c r="M50" i="6"/>
  <c r="M42" i="6"/>
  <c r="M34" i="6"/>
  <c r="M26" i="6"/>
  <c r="N96" i="6"/>
  <c r="N88" i="6"/>
  <c r="N80" i="6"/>
  <c r="N72" i="6"/>
  <c r="N64" i="6"/>
  <c r="N56" i="6"/>
  <c r="N48" i="6"/>
  <c r="N40" i="6"/>
  <c r="N32" i="6"/>
  <c r="N24" i="6"/>
  <c r="N9" i="6"/>
  <c r="O96" i="6"/>
  <c r="O88" i="6"/>
  <c r="O80" i="6"/>
  <c r="O72" i="6"/>
  <c r="O64" i="6"/>
  <c r="O56" i="6"/>
  <c r="O48" i="6"/>
  <c r="O40" i="6"/>
  <c r="O32" i="6"/>
  <c r="O24" i="6"/>
  <c r="O9" i="6"/>
  <c r="P96" i="6"/>
  <c r="P88" i="6"/>
  <c r="P80" i="6"/>
  <c r="P72" i="6"/>
  <c r="P64" i="6"/>
  <c r="P56" i="6"/>
  <c r="P48" i="6"/>
  <c r="P40" i="6"/>
  <c r="P32" i="6"/>
  <c r="P24" i="6"/>
  <c r="J99" i="6"/>
  <c r="J91" i="6"/>
  <c r="J83" i="6"/>
  <c r="J75" i="6"/>
  <c r="J67" i="6"/>
  <c r="J59" i="6"/>
  <c r="J51" i="6"/>
  <c r="J43" i="6"/>
  <c r="J35" i="6"/>
  <c r="J27" i="6"/>
  <c r="J4" i="6"/>
  <c r="BM105" i="7"/>
  <c r="BN105" i="7"/>
  <c r="BP105" i="7"/>
  <c r="BJ105" i="7"/>
  <c r="BK105" i="7"/>
  <c r="BO105" i="7"/>
  <c r="BL105" i="7"/>
  <c r="BM97" i="7"/>
  <c r="BN97" i="7"/>
  <c r="BP97" i="7"/>
  <c r="BO97" i="7"/>
  <c r="BJ97" i="7"/>
  <c r="BK97" i="7"/>
  <c r="BL97" i="7"/>
  <c r="F2" i="6"/>
  <c r="L98" i="6"/>
  <c r="L90" i="6"/>
  <c r="L82" i="6"/>
  <c r="L74" i="6"/>
  <c r="L66" i="6"/>
  <c r="L58" i="6"/>
  <c r="L50" i="6"/>
  <c r="L42" i="6"/>
  <c r="L34" i="6"/>
  <c r="L26" i="6"/>
  <c r="L12" i="6"/>
  <c r="M97" i="6"/>
  <c r="M89" i="6"/>
  <c r="M81" i="6"/>
  <c r="M73" i="6"/>
  <c r="M65" i="6"/>
  <c r="M57" i="6"/>
  <c r="M49" i="6"/>
  <c r="M41" i="6"/>
  <c r="M33" i="6"/>
  <c r="M25" i="6"/>
  <c r="N95" i="6"/>
  <c r="N87" i="6"/>
  <c r="N79" i="6"/>
  <c r="N71" i="6"/>
  <c r="N63" i="6"/>
  <c r="N55" i="6"/>
  <c r="N47" i="6"/>
  <c r="N39" i="6"/>
  <c r="N31" i="6"/>
  <c r="N23" i="6"/>
  <c r="N8" i="6"/>
  <c r="O95" i="6"/>
  <c r="O87" i="6"/>
  <c r="O79" i="6"/>
  <c r="O71" i="6"/>
  <c r="O63" i="6"/>
  <c r="O55" i="6"/>
  <c r="O47" i="6"/>
  <c r="O39" i="6"/>
  <c r="O31" i="6"/>
  <c r="O23" i="6"/>
  <c r="O6" i="6"/>
  <c r="P95" i="6"/>
  <c r="P87" i="6"/>
  <c r="P79" i="6"/>
  <c r="P71" i="6"/>
  <c r="P63" i="6"/>
  <c r="P55" i="6"/>
  <c r="P47" i="6"/>
  <c r="P39" i="6"/>
  <c r="P31" i="6"/>
  <c r="P23" i="6"/>
  <c r="J98" i="6"/>
  <c r="J90" i="6"/>
  <c r="J82" i="6"/>
  <c r="J74" i="6"/>
  <c r="J66" i="6"/>
  <c r="J58" i="6"/>
  <c r="J50" i="6"/>
  <c r="J42" i="6"/>
  <c r="J34" i="6"/>
  <c r="J26" i="6"/>
  <c r="J17" i="6"/>
  <c r="J1" i="6"/>
  <c r="BK104" i="7"/>
  <c r="BL104" i="7"/>
  <c r="BM104" i="7"/>
  <c r="BN104" i="7"/>
  <c r="BO104" i="7"/>
  <c r="BP104" i="7"/>
  <c r="BJ104" i="7"/>
  <c r="BK96" i="7"/>
  <c r="BL96" i="7"/>
  <c r="BM96" i="7"/>
  <c r="BN96" i="7"/>
  <c r="BO96" i="7"/>
  <c r="BP96" i="7"/>
  <c r="BJ96" i="7"/>
  <c r="O98" i="7"/>
  <c r="L97" i="6"/>
  <c r="L89" i="6"/>
  <c r="L81" i="6"/>
  <c r="L73" i="6"/>
  <c r="L65" i="6"/>
  <c r="L57" i="6"/>
  <c r="L49" i="6"/>
  <c r="L41" i="6"/>
  <c r="L33" i="6"/>
  <c r="L25" i="6"/>
  <c r="L9" i="6"/>
  <c r="M96" i="6"/>
  <c r="M88" i="6"/>
  <c r="M80" i="6"/>
  <c r="M72" i="6"/>
  <c r="M64" i="6"/>
  <c r="M56" i="6"/>
  <c r="M48" i="6"/>
  <c r="M40" i="6"/>
  <c r="M32" i="6"/>
  <c r="M24" i="6"/>
  <c r="N94" i="6"/>
  <c r="N86" i="6"/>
  <c r="N78" i="6"/>
  <c r="N70" i="6"/>
  <c r="N62" i="6"/>
  <c r="N54" i="6"/>
  <c r="N46" i="6"/>
  <c r="N38" i="6"/>
  <c r="N30" i="6"/>
  <c r="N5" i="6"/>
  <c r="O94" i="6"/>
  <c r="O86" i="6"/>
  <c r="O78" i="6"/>
  <c r="O70" i="6"/>
  <c r="O62" i="6"/>
  <c r="O54" i="6"/>
  <c r="O46" i="6"/>
  <c r="O38" i="6"/>
  <c r="O30" i="6"/>
  <c r="O5" i="6"/>
  <c r="P94" i="6"/>
  <c r="P86" i="6"/>
  <c r="P78" i="6"/>
  <c r="P70" i="6"/>
  <c r="P62" i="6"/>
  <c r="P54" i="6"/>
  <c r="P46" i="6"/>
  <c r="P38" i="6"/>
  <c r="P30" i="6"/>
  <c r="J97" i="6"/>
  <c r="J89" i="6"/>
  <c r="J81" i="6"/>
  <c r="J73" i="6"/>
  <c r="J65" i="6"/>
  <c r="J57" i="6"/>
  <c r="J49" i="6"/>
  <c r="J41" i="6"/>
  <c r="J33" i="6"/>
  <c r="J25" i="6"/>
  <c r="J16" i="6"/>
  <c r="BJ103" i="7"/>
  <c r="BK103" i="7"/>
  <c r="BL103" i="7"/>
  <c r="BM103" i="7"/>
  <c r="BN103" i="7"/>
  <c r="BP103" i="7"/>
  <c r="BO103" i="7"/>
  <c r="BP95" i="7"/>
  <c r="BJ95" i="7"/>
  <c r="BK95" i="7"/>
  <c r="BL95" i="7"/>
  <c r="BM95" i="7"/>
  <c r="BO95" i="7"/>
  <c r="BN95" i="7"/>
  <c r="L96" i="6"/>
  <c r="L88" i="6"/>
  <c r="L80" i="6"/>
  <c r="L72" i="6"/>
  <c r="L64" i="6"/>
  <c r="L56" i="6"/>
  <c r="L48" i="6"/>
  <c r="L40" i="6"/>
  <c r="L32" i="6"/>
  <c r="L24" i="6"/>
  <c r="L8" i="6"/>
  <c r="M95" i="6"/>
  <c r="M87" i="6"/>
  <c r="M79" i="6"/>
  <c r="M71" i="6"/>
  <c r="M63" i="6"/>
  <c r="M55" i="6"/>
  <c r="M47" i="6"/>
  <c r="M39" i="6"/>
  <c r="M31" i="6"/>
  <c r="M23" i="6"/>
  <c r="N93" i="6"/>
  <c r="N85" i="6"/>
  <c r="N77" i="6"/>
  <c r="N69" i="6"/>
  <c r="N61" i="6"/>
  <c r="N53" i="6"/>
  <c r="N45" i="6"/>
  <c r="N37" i="6"/>
  <c r="N29" i="6"/>
  <c r="N4" i="6"/>
  <c r="O93" i="6"/>
  <c r="O85" i="6"/>
  <c r="O77" i="6"/>
  <c r="O69" i="6"/>
  <c r="O61" i="6"/>
  <c r="O53" i="6"/>
  <c r="O45" i="6"/>
  <c r="O37" i="6"/>
  <c r="O29" i="6"/>
  <c r="O18" i="6"/>
  <c r="O2" i="6"/>
  <c r="P93" i="6"/>
  <c r="P85" i="6"/>
  <c r="P77" i="6"/>
  <c r="P69" i="6"/>
  <c r="P61" i="6"/>
  <c r="P53" i="6"/>
  <c r="P45" i="6"/>
  <c r="P37" i="6"/>
  <c r="P29" i="6"/>
  <c r="J13" i="6"/>
  <c r="BP102" i="7"/>
  <c r="BM102" i="7"/>
  <c r="BJ102" i="7"/>
  <c r="BN102" i="7"/>
  <c r="BK102" i="7"/>
  <c r="BL102" i="7"/>
  <c r="BO102" i="7"/>
  <c r="BP94" i="7"/>
  <c r="BJ94" i="7"/>
  <c r="BK94" i="7"/>
  <c r="BL94" i="7"/>
  <c r="BM94" i="7"/>
  <c r="BO94" i="7"/>
  <c r="BN94" i="7"/>
  <c r="BD105" i="7"/>
  <c r="BD97" i="7"/>
  <c r="L95" i="6"/>
  <c r="L87" i="6"/>
  <c r="L79" i="6"/>
  <c r="L71" i="6"/>
  <c r="L63" i="6"/>
  <c r="L55" i="6"/>
  <c r="L47" i="6"/>
  <c r="L39" i="6"/>
  <c r="L31" i="6"/>
  <c r="L23" i="6"/>
  <c r="L5" i="6"/>
  <c r="M94" i="6"/>
  <c r="M86" i="6"/>
  <c r="M78" i="6"/>
  <c r="M70" i="6"/>
  <c r="M62" i="6"/>
  <c r="M54" i="6"/>
  <c r="M46" i="6"/>
  <c r="M38" i="6"/>
  <c r="M30" i="6"/>
  <c r="N92" i="6"/>
  <c r="N84" i="6"/>
  <c r="N76" i="6"/>
  <c r="N68" i="6"/>
  <c r="N60" i="6"/>
  <c r="N52" i="6"/>
  <c r="N44" i="6"/>
  <c r="N36" i="6"/>
  <c r="N28" i="6"/>
  <c r="N17" i="6"/>
  <c r="N1" i="6"/>
  <c r="O92" i="6"/>
  <c r="O84" i="6"/>
  <c r="O76" i="6"/>
  <c r="O68" i="6"/>
  <c r="O60" i="6"/>
  <c r="O52" i="6"/>
  <c r="O44" i="6"/>
  <c r="O36" i="6"/>
  <c r="O28" i="6"/>
  <c r="O17" i="6"/>
  <c r="O1" i="6"/>
  <c r="P92" i="6"/>
  <c r="P84" i="6"/>
  <c r="P76" i="6"/>
  <c r="P68" i="6"/>
  <c r="P60" i="6"/>
  <c r="P52" i="6"/>
  <c r="P44" i="6"/>
  <c r="P36" i="6"/>
  <c r="P28" i="6"/>
  <c r="P16" i="6"/>
  <c r="J12" i="6"/>
  <c r="BM101" i="7"/>
  <c r="BN101" i="7"/>
  <c r="BP101" i="7"/>
  <c r="BJ101" i="7"/>
  <c r="BK101" i="7"/>
  <c r="BO101" i="7"/>
  <c r="BL101" i="7"/>
  <c r="BM93" i="7"/>
  <c r="BN93" i="7"/>
  <c r="BP93" i="7"/>
  <c r="BJ93" i="7"/>
  <c r="BK93" i="7"/>
  <c r="BO93" i="7"/>
  <c r="BL93" i="7"/>
  <c r="BD104" i="7"/>
  <c r="BG104" i="7" s="1"/>
  <c r="BD96" i="7"/>
  <c r="BF96" i="7" s="1"/>
  <c r="BI96" i="7" s="1"/>
  <c r="L94" i="6"/>
  <c r="L86" i="6"/>
  <c r="L78" i="6"/>
  <c r="L70" i="6"/>
  <c r="L62" i="6"/>
  <c r="L54" i="6"/>
  <c r="L46" i="6"/>
  <c r="L38" i="6"/>
  <c r="L30" i="6"/>
  <c r="L4" i="6"/>
  <c r="M93" i="6"/>
  <c r="M85" i="6"/>
  <c r="M77" i="6"/>
  <c r="M69" i="6"/>
  <c r="M61" i="6"/>
  <c r="M53" i="6"/>
  <c r="M45" i="6"/>
  <c r="M37" i="6"/>
  <c r="M29" i="6"/>
  <c r="N99" i="6"/>
  <c r="N91" i="6"/>
  <c r="N83" i="6"/>
  <c r="N75" i="6"/>
  <c r="N67" i="6"/>
  <c r="N59" i="6"/>
  <c r="N51" i="6"/>
  <c r="N43" i="6"/>
  <c r="N35" i="6"/>
  <c r="N27" i="6"/>
  <c r="N16" i="6"/>
  <c r="O99" i="6"/>
  <c r="O91" i="6"/>
  <c r="O83" i="6"/>
  <c r="O75" i="6"/>
  <c r="O67" i="6"/>
  <c r="O59" i="6"/>
  <c r="O51" i="6"/>
  <c r="O43" i="6"/>
  <c r="O35" i="6"/>
  <c r="O27" i="6"/>
  <c r="O14" i="6"/>
  <c r="P99" i="6"/>
  <c r="P91" i="6"/>
  <c r="P83" i="6"/>
  <c r="P75" i="6"/>
  <c r="P67" i="6"/>
  <c r="P59" i="6"/>
  <c r="P51" i="6"/>
  <c r="P43" i="6"/>
  <c r="P35" i="6"/>
  <c r="P27" i="6"/>
  <c r="P12" i="6"/>
  <c r="J9" i="6"/>
  <c r="BO100" i="7"/>
  <c r="BK100" i="7"/>
  <c r="BL100" i="7"/>
  <c r="BM100" i="7"/>
  <c r="BN100" i="7"/>
  <c r="BP100" i="7"/>
  <c r="BJ100" i="7"/>
  <c r="BO92" i="7"/>
  <c r="BK92" i="7"/>
  <c r="BL92" i="7"/>
  <c r="BM92" i="7"/>
  <c r="BN92" i="7"/>
  <c r="BP92" i="7"/>
  <c r="BJ92" i="7"/>
  <c r="BD103" i="7"/>
  <c r="BF103" i="7" s="1"/>
  <c r="BI103" i="7" s="1"/>
  <c r="BD95" i="7"/>
  <c r="BF95" i="7" s="1"/>
  <c r="BI95" i="7" s="1"/>
  <c r="L93" i="6"/>
  <c r="L85" i="6"/>
  <c r="L77" i="6"/>
  <c r="L69" i="6"/>
  <c r="L61" i="6"/>
  <c r="L53" i="6"/>
  <c r="L45" i="6"/>
  <c r="L37" i="6"/>
  <c r="L29" i="6"/>
  <c r="L17" i="6"/>
  <c r="L1" i="6"/>
  <c r="M92" i="6"/>
  <c r="M84" i="6"/>
  <c r="M76" i="6"/>
  <c r="M68" i="6"/>
  <c r="M60" i="6"/>
  <c r="M52" i="6"/>
  <c r="M44" i="6"/>
  <c r="M36" i="6"/>
  <c r="M28" i="6"/>
  <c r="N98" i="6"/>
  <c r="N90" i="6"/>
  <c r="N82" i="6"/>
  <c r="N74" i="6"/>
  <c r="N66" i="6"/>
  <c r="N58" i="6"/>
  <c r="N50" i="6"/>
  <c r="N42" i="6"/>
  <c r="N34" i="6"/>
  <c r="N26" i="6"/>
  <c r="N13" i="6"/>
  <c r="O98" i="6"/>
  <c r="O90" i="6"/>
  <c r="O82" i="6"/>
  <c r="O74" i="6"/>
  <c r="O66" i="6"/>
  <c r="O58" i="6"/>
  <c r="O50" i="6"/>
  <c r="O42" i="6"/>
  <c r="O34" i="6"/>
  <c r="O26" i="6"/>
  <c r="O13" i="6"/>
  <c r="P8" i="6"/>
  <c r="J8" i="6"/>
  <c r="BO99" i="7"/>
  <c r="BJ99" i="7"/>
  <c r="BP99" i="7"/>
  <c r="BK99" i="7"/>
  <c r="BL99" i="7"/>
  <c r="BM99" i="7"/>
  <c r="BN99" i="7"/>
  <c r="BO91" i="7"/>
  <c r="BJ91" i="7"/>
  <c r="BK91" i="7"/>
  <c r="BP91" i="7"/>
  <c r="BL91" i="7"/>
  <c r="BM91" i="7"/>
  <c r="BN91" i="7"/>
  <c r="BD102" i="7"/>
  <c r="BG102" i="7" s="1"/>
  <c r="BD94" i="7"/>
  <c r="BF94" i="7" s="1"/>
  <c r="BI94" i="7" s="1"/>
  <c r="L92" i="6"/>
  <c r="L84" i="6"/>
  <c r="L76" i="6"/>
  <c r="L68" i="6"/>
  <c r="L60" i="6"/>
  <c r="L52" i="6"/>
  <c r="L44" i="6"/>
  <c r="L36" i="6"/>
  <c r="L28" i="6"/>
  <c r="L16" i="6"/>
  <c r="N97" i="6"/>
  <c r="N89" i="6"/>
  <c r="N81" i="6"/>
  <c r="N73" i="6"/>
  <c r="N65" i="6"/>
  <c r="N57" i="6"/>
  <c r="N49" i="6"/>
  <c r="N41" i="6"/>
  <c r="N33" i="6"/>
  <c r="N25" i="6"/>
  <c r="N12" i="6"/>
  <c r="O97" i="6"/>
  <c r="O89" i="6"/>
  <c r="O81" i="6"/>
  <c r="O73" i="6"/>
  <c r="O65" i="6"/>
  <c r="O57" i="6"/>
  <c r="O49" i="6"/>
  <c r="O41" i="6"/>
  <c r="O33" i="6"/>
  <c r="O25" i="6"/>
  <c r="O10" i="6"/>
  <c r="P4" i="6"/>
  <c r="J5" i="6"/>
  <c r="BP106" i="7"/>
  <c r="BO106" i="7"/>
  <c r="BJ106" i="7"/>
  <c r="BM106" i="7"/>
  <c r="BK106" i="7"/>
  <c r="BL106" i="7"/>
  <c r="BN106" i="7"/>
  <c r="BP98" i="7"/>
  <c r="BO98" i="7"/>
  <c r="BJ98" i="7"/>
  <c r="BM98" i="7"/>
  <c r="BK98" i="7"/>
  <c r="BL98" i="7"/>
  <c r="BN98" i="7"/>
  <c r="BP90" i="7"/>
  <c r="BO90" i="7"/>
  <c r="BJ90" i="7"/>
  <c r="BK90" i="7"/>
  <c r="BL90" i="7"/>
  <c r="BM90" i="7"/>
  <c r="BN90" i="7"/>
  <c r="BD101" i="7"/>
  <c r="BD93" i="7"/>
  <c r="O45" i="7"/>
  <c r="O39" i="7"/>
  <c r="O28" i="7"/>
  <c r="O13" i="7"/>
  <c r="X7" i="7"/>
  <c r="N107" i="7"/>
  <c r="O107" i="7" s="1"/>
  <c r="O50" i="7"/>
  <c r="O38" i="7"/>
  <c r="O32" i="7"/>
  <c r="O49" i="7"/>
  <c r="O43" i="7"/>
  <c r="O24" i="7"/>
  <c r="O18" i="7"/>
  <c r="M3" i="6"/>
  <c r="F16" i="6"/>
  <c r="N11" i="6"/>
  <c r="L22" i="6"/>
  <c r="R22" i="6" s="1"/>
  <c r="M11" i="6"/>
  <c r="F20" i="6"/>
  <c r="F8" i="6"/>
  <c r="L20" i="6"/>
  <c r="M14" i="6"/>
  <c r="M6" i="6"/>
  <c r="N7" i="6"/>
  <c r="P11" i="6"/>
  <c r="P3" i="6"/>
  <c r="J22" i="6"/>
  <c r="L15" i="6"/>
  <c r="L11" i="6"/>
  <c r="L7" i="6"/>
  <c r="L3" i="6"/>
  <c r="M22" i="6"/>
  <c r="M17" i="6"/>
  <c r="M13" i="6"/>
  <c r="M9" i="6"/>
  <c r="M5" i="6"/>
  <c r="M1" i="6"/>
  <c r="N18" i="6"/>
  <c r="N14" i="6"/>
  <c r="N10" i="6"/>
  <c r="N6" i="6"/>
  <c r="N2" i="6"/>
  <c r="O20" i="6"/>
  <c r="O16" i="6"/>
  <c r="O12" i="6"/>
  <c r="O8" i="6"/>
  <c r="O4" i="6"/>
  <c r="P18" i="6"/>
  <c r="P14" i="6"/>
  <c r="P10" i="6"/>
  <c r="P6" i="6"/>
  <c r="P2" i="6"/>
  <c r="J15" i="6"/>
  <c r="J11" i="6"/>
  <c r="J7" i="6"/>
  <c r="J3" i="6"/>
  <c r="M15" i="6"/>
  <c r="M7" i="6"/>
  <c r="F12" i="6"/>
  <c r="F4" i="6"/>
  <c r="M18" i="6"/>
  <c r="M10" i="6"/>
  <c r="M2" i="6"/>
  <c r="N15" i="6"/>
  <c r="N3" i="6"/>
  <c r="O22" i="6"/>
  <c r="U22" i="6" s="1"/>
  <c r="P15" i="6"/>
  <c r="P7" i="6"/>
  <c r="F18" i="6"/>
  <c r="F14" i="6"/>
  <c r="F10" i="6"/>
  <c r="F6" i="6"/>
  <c r="L18" i="6"/>
  <c r="L14" i="6"/>
  <c r="L10" i="6"/>
  <c r="L6" i="6"/>
  <c r="L2" i="6"/>
  <c r="M20" i="6"/>
  <c r="P22" i="6"/>
  <c r="V22" i="6" s="1"/>
  <c r="BK43" i="7"/>
  <c r="BL43" i="7"/>
  <c r="BO43" i="7"/>
  <c r="BM43" i="7"/>
  <c r="BJ43" i="7"/>
  <c r="BP43" i="7"/>
  <c r="BL31" i="7"/>
  <c r="BM31" i="7"/>
  <c r="BN31" i="7" s="1"/>
  <c r="BO31" i="7"/>
  <c r="BJ31" i="7"/>
  <c r="BP31" i="7"/>
  <c r="BK31" i="7"/>
  <c r="BK19" i="7"/>
  <c r="BP19" i="7"/>
  <c r="BL19" i="7"/>
  <c r="BO19" i="7"/>
  <c r="BM19" i="7"/>
  <c r="BN19" i="7" s="1"/>
  <c r="BJ19" i="7"/>
  <c r="BO7" i="7"/>
  <c r="BK7" i="7"/>
  <c r="BP7" i="7"/>
  <c r="BJ7" i="7"/>
  <c r="BM7" i="7"/>
  <c r="BN7" i="7" s="1"/>
  <c r="BL7" i="7"/>
  <c r="BO79" i="7"/>
  <c r="BJ79" i="7"/>
  <c r="BK79" i="7"/>
  <c r="BP79" i="7"/>
  <c r="BM79" i="7"/>
  <c r="BN79" i="7" s="1"/>
  <c r="BL79" i="7"/>
  <c r="BO67" i="7"/>
  <c r="BK67" i="7"/>
  <c r="BJ67" i="7"/>
  <c r="BL67" i="7"/>
  <c r="BM67" i="7"/>
  <c r="BN67" i="7" s="1"/>
  <c r="BP67" i="7"/>
  <c r="BP55" i="7"/>
  <c r="BJ55" i="7"/>
  <c r="BO55" i="7"/>
  <c r="BK55" i="7"/>
  <c r="BL55" i="7"/>
  <c r="BM55" i="7"/>
  <c r="O42" i="7"/>
  <c r="X42" i="7"/>
  <c r="Y42" i="7" s="1"/>
  <c r="O37" i="7"/>
  <c r="X37" i="7"/>
  <c r="Y37" i="7" s="1"/>
  <c r="O17" i="7"/>
  <c r="X17" i="7"/>
  <c r="Y17" i="7" s="1"/>
  <c r="BD83" i="7"/>
  <c r="BF83" i="7" s="1"/>
  <c r="BI83" i="7" s="1"/>
  <c r="BD67" i="7"/>
  <c r="BF67" i="7" s="1"/>
  <c r="BI67" i="7" s="1"/>
  <c r="BD51" i="7"/>
  <c r="BF51" i="7" s="1"/>
  <c r="BI51" i="7" s="1"/>
  <c r="BD19" i="7"/>
  <c r="BF19" i="7" s="1"/>
  <c r="BK46" i="7"/>
  <c r="BL46" i="7"/>
  <c r="BM46" i="7"/>
  <c r="BJ46" i="7"/>
  <c r="BO46" i="7"/>
  <c r="BP46" i="7"/>
  <c r="BD46" i="7"/>
  <c r="BF46" i="7" s="1"/>
  <c r="BI46" i="7" s="1"/>
  <c r="BL42" i="7"/>
  <c r="BM42" i="7"/>
  <c r="BN42" i="7" s="1"/>
  <c r="BJ42" i="7"/>
  <c r="BP42" i="7"/>
  <c r="BK42" i="7"/>
  <c r="BO42" i="7"/>
  <c r="BD42" i="7"/>
  <c r="BF42" i="7" s="1"/>
  <c r="BL38" i="7"/>
  <c r="BM38" i="7"/>
  <c r="BN38" i="7" s="1"/>
  <c r="BJ38" i="7"/>
  <c r="BP38" i="7"/>
  <c r="BK38" i="7"/>
  <c r="BO38" i="7"/>
  <c r="BD38" i="7"/>
  <c r="BF38" i="7" s="1"/>
  <c r="BI38" i="7" s="1"/>
  <c r="BM34" i="7"/>
  <c r="BN34" i="7" s="1"/>
  <c r="BJ34" i="7"/>
  <c r="BP34" i="7"/>
  <c r="BK34" i="7"/>
  <c r="BO34" i="7"/>
  <c r="BL34" i="7"/>
  <c r="BD34" i="7"/>
  <c r="BF34" i="7" s="1"/>
  <c r="BM30" i="7"/>
  <c r="BJ30" i="7"/>
  <c r="BP30" i="7"/>
  <c r="BK30" i="7"/>
  <c r="BL30" i="7"/>
  <c r="BO30" i="7"/>
  <c r="BD30" i="7"/>
  <c r="BF30" i="7" s="1"/>
  <c r="BI30" i="7" s="1"/>
  <c r="BJ26" i="7"/>
  <c r="BP26" i="7"/>
  <c r="BK26" i="7"/>
  <c r="BL26" i="7"/>
  <c r="BO26" i="7"/>
  <c r="BM26" i="7"/>
  <c r="BN26" i="7" s="1"/>
  <c r="BD26" i="7"/>
  <c r="BF26" i="7" s="1"/>
  <c r="BJ22" i="7"/>
  <c r="BP22" i="7"/>
  <c r="BK22" i="7"/>
  <c r="BL22" i="7"/>
  <c r="BO22" i="7"/>
  <c r="BM22" i="7"/>
  <c r="BD22" i="7"/>
  <c r="BF22" i="7" s="1"/>
  <c r="BI22" i="7" s="1"/>
  <c r="BL18" i="7"/>
  <c r="BM18" i="7"/>
  <c r="BJ18" i="7"/>
  <c r="BP18" i="7"/>
  <c r="BO18" i="7"/>
  <c r="BK18" i="7"/>
  <c r="BD18" i="7"/>
  <c r="BF18" i="7" s="1"/>
  <c r="BL14" i="7"/>
  <c r="BM14" i="7"/>
  <c r="BN14" i="7" s="1"/>
  <c r="BJ14" i="7"/>
  <c r="BP14" i="7"/>
  <c r="BO14" i="7"/>
  <c r="BK14" i="7"/>
  <c r="BD14" i="7"/>
  <c r="BF14" i="7" s="1"/>
  <c r="BI14" i="7" s="1"/>
  <c r="BM10" i="7"/>
  <c r="BN10" i="7" s="1"/>
  <c r="BJ10" i="7"/>
  <c r="BP10" i="7"/>
  <c r="BK10" i="7"/>
  <c r="BO10" i="7"/>
  <c r="BL10" i="7"/>
  <c r="BD10" i="7"/>
  <c r="BF10" i="7" s="1"/>
  <c r="BI10" i="7" s="1"/>
  <c r="BK86" i="7"/>
  <c r="BM86" i="7"/>
  <c r="BO86" i="7"/>
  <c r="BL86" i="7"/>
  <c r="BP86" i="7"/>
  <c r="BJ86" i="7"/>
  <c r="BD86" i="7"/>
  <c r="BF86" i="7" s="1"/>
  <c r="BI86" i="7" s="1"/>
  <c r="BO82" i="7"/>
  <c r="BM82" i="7"/>
  <c r="BN82" i="7" s="1"/>
  <c r="BJ82" i="7"/>
  <c r="BP82" i="7"/>
  <c r="BL82" i="7"/>
  <c r="BK82" i="7"/>
  <c r="BD82" i="7"/>
  <c r="BF82" i="7" s="1"/>
  <c r="BI82" i="7" s="1"/>
  <c r="BL78" i="7"/>
  <c r="BO78" i="7"/>
  <c r="BK78" i="7"/>
  <c r="BM78" i="7"/>
  <c r="BN78" i="7" s="1"/>
  <c r="BP78" i="7"/>
  <c r="BD78" i="7"/>
  <c r="BF78" i="7" s="1"/>
  <c r="BI78" i="7" s="1"/>
  <c r="BL74" i="7"/>
  <c r="BM74" i="7"/>
  <c r="BO74" i="7"/>
  <c r="BJ74" i="7"/>
  <c r="BP74" i="7"/>
  <c r="BK74" i="7"/>
  <c r="BD74" i="7"/>
  <c r="BF74" i="7" s="1"/>
  <c r="BI74" i="7" s="1"/>
  <c r="BL70" i="7"/>
  <c r="BM70" i="7"/>
  <c r="BN70" i="7" s="1"/>
  <c r="BK70" i="7"/>
  <c r="BO70" i="7"/>
  <c r="BJ70" i="7"/>
  <c r="BD70" i="7"/>
  <c r="BF70" i="7" s="1"/>
  <c r="BI70" i="7" s="1"/>
  <c r="BO66" i="7"/>
  <c r="BK66" i="7"/>
  <c r="BL66" i="7"/>
  <c r="BP66" i="7"/>
  <c r="BM66" i="7"/>
  <c r="BN66" i="7" s="1"/>
  <c r="BJ66" i="7"/>
  <c r="BD66" i="7"/>
  <c r="BF66" i="7" s="1"/>
  <c r="BI66" i="7" s="1"/>
  <c r="BK62" i="7"/>
  <c r="BM62" i="7"/>
  <c r="BO62" i="7"/>
  <c r="BL62" i="7"/>
  <c r="BP62" i="7"/>
  <c r="BN62" i="7"/>
  <c r="BJ62" i="7"/>
  <c r="BD62" i="7"/>
  <c r="BF62" i="7" s="1"/>
  <c r="BI62" i="7" s="1"/>
  <c r="BL58" i="7"/>
  <c r="BN58" i="7" s="1"/>
  <c r="BM58" i="7"/>
  <c r="BJ58" i="7"/>
  <c r="BP58" i="7"/>
  <c r="BK58" i="7"/>
  <c r="BO58" i="7"/>
  <c r="BD58" i="7"/>
  <c r="BF58" i="7" s="1"/>
  <c r="BI58" i="7" s="1"/>
  <c r="BL54" i="7"/>
  <c r="BK54" i="7"/>
  <c r="BM54" i="7"/>
  <c r="BO54" i="7"/>
  <c r="BP54" i="7"/>
  <c r="BJ54" i="7"/>
  <c r="BD54" i="7"/>
  <c r="BF54" i="7" s="1"/>
  <c r="BI54" i="7" s="1"/>
  <c r="BK50" i="7"/>
  <c r="BL50" i="7"/>
  <c r="BM50" i="7"/>
  <c r="BO50" i="7"/>
  <c r="BJ50" i="7"/>
  <c r="BP50" i="7"/>
  <c r="BD50" i="7"/>
  <c r="BF50" i="7" s="1"/>
  <c r="O56" i="7"/>
  <c r="O40" i="7"/>
  <c r="O12" i="7"/>
  <c r="O7" i="7"/>
  <c r="BE36" i="7"/>
  <c r="BH36" i="7" s="1"/>
  <c r="BE84" i="7"/>
  <c r="BH84" i="7" s="1"/>
  <c r="BE80" i="7"/>
  <c r="BH80" i="7" s="1"/>
  <c r="BE76" i="7"/>
  <c r="BH76" i="7" s="1"/>
  <c r="BE72" i="7"/>
  <c r="BH72" i="7" s="1"/>
  <c r="BE68" i="7"/>
  <c r="BH68" i="7" s="1"/>
  <c r="BE64" i="7"/>
  <c r="BH64" i="7" s="1"/>
  <c r="BE60" i="7"/>
  <c r="BH60" i="7" s="1"/>
  <c r="BE56" i="7"/>
  <c r="BH56" i="7" s="1"/>
  <c r="BE52" i="7"/>
  <c r="BH52" i="7" s="1"/>
  <c r="BD79" i="7"/>
  <c r="BF79" i="7" s="1"/>
  <c r="BI79" i="7" s="1"/>
  <c r="BD31" i="7"/>
  <c r="BF31" i="7" s="1"/>
  <c r="BJ78" i="7"/>
  <c r="BN86" i="7"/>
  <c r="BL35" i="7"/>
  <c r="BM35" i="7"/>
  <c r="BN35" i="7" s="1"/>
  <c r="BO35" i="7"/>
  <c r="BJ35" i="7"/>
  <c r="BP35" i="7"/>
  <c r="BK35" i="7"/>
  <c r="BM23" i="7"/>
  <c r="BN23" i="7" s="1"/>
  <c r="BJ23" i="7"/>
  <c r="BP23" i="7"/>
  <c r="BO23" i="7"/>
  <c r="BK23" i="7"/>
  <c r="BL23" i="7"/>
  <c r="BL11" i="7"/>
  <c r="BM11" i="7"/>
  <c r="BN11" i="7" s="1"/>
  <c r="BO11" i="7"/>
  <c r="BJ11" i="7"/>
  <c r="BP11" i="7"/>
  <c r="BK11" i="7"/>
  <c r="BO75" i="7"/>
  <c r="BL75" i="7"/>
  <c r="BM75" i="7"/>
  <c r="BN75" i="7" s="1"/>
  <c r="BK75" i="7"/>
  <c r="BJ75" i="7"/>
  <c r="BP75" i="7"/>
  <c r="BJ63" i="7"/>
  <c r="BK63" i="7"/>
  <c r="BO63" i="7"/>
  <c r="BL63" i="7"/>
  <c r="BP63" i="7"/>
  <c r="BM63" i="7"/>
  <c r="BN63" i="7" s="1"/>
  <c r="BK51" i="7"/>
  <c r="BL51" i="7"/>
  <c r="BO51" i="7"/>
  <c r="BM51" i="7"/>
  <c r="BN51" i="7" s="1"/>
  <c r="BJ51" i="7"/>
  <c r="BH57" i="7"/>
  <c r="BD35" i="7"/>
  <c r="BF35" i="7" s="1"/>
  <c r="BI35" i="7" s="1"/>
  <c r="BO45" i="7"/>
  <c r="BM45" i="7"/>
  <c r="BJ45" i="7"/>
  <c r="BN45" i="7"/>
  <c r="BK45" i="7"/>
  <c r="BP45" i="7"/>
  <c r="BL45" i="7"/>
  <c r="BD45" i="7"/>
  <c r="BF45" i="7" s="1"/>
  <c r="BI45" i="7" s="1"/>
  <c r="BO41" i="7"/>
  <c r="BM41" i="7"/>
  <c r="BJ41" i="7"/>
  <c r="BP41" i="7"/>
  <c r="BK41" i="7"/>
  <c r="BL41" i="7"/>
  <c r="BN41" i="7" s="1"/>
  <c r="BD41" i="7"/>
  <c r="BF41" i="7" s="1"/>
  <c r="BI41" i="7" s="1"/>
  <c r="BO37" i="7"/>
  <c r="BM37" i="7"/>
  <c r="BJ37" i="7"/>
  <c r="BP37" i="7"/>
  <c r="BK37" i="7"/>
  <c r="BL37" i="7"/>
  <c r="BD37" i="7"/>
  <c r="BF37" i="7" s="1"/>
  <c r="BO33" i="7"/>
  <c r="BJ33" i="7"/>
  <c r="BP33" i="7"/>
  <c r="BK33" i="7"/>
  <c r="BL33" i="7"/>
  <c r="BM33" i="7"/>
  <c r="BN33" i="7" s="1"/>
  <c r="BD33" i="7"/>
  <c r="BF33" i="7" s="1"/>
  <c r="BO29" i="7"/>
  <c r="BK29" i="7"/>
  <c r="BP29" i="7"/>
  <c r="BL29" i="7"/>
  <c r="BM29" i="7"/>
  <c r="BN29" i="7" s="1"/>
  <c r="BJ29" i="7"/>
  <c r="BD29" i="7"/>
  <c r="BF29" i="7" s="1"/>
  <c r="BI29" i="7" s="1"/>
  <c r="BO25" i="7"/>
  <c r="BK25" i="7"/>
  <c r="BL25" i="7"/>
  <c r="BM25" i="7"/>
  <c r="BN25" i="7" s="1"/>
  <c r="BJ25" i="7"/>
  <c r="BP25" i="7"/>
  <c r="BD25" i="7"/>
  <c r="BF25" i="7" s="1"/>
  <c r="BO21" i="7"/>
  <c r="BL21" i="7"/>
  <c r="BM21" i="7"/>
  <c r="BJ21" i="7"/>
  <c r="BK21" i="7"/>
  <c r="BP21" i="7"/>
  <c r="BD21" i="7"/>
  <c r="BO17" i="7"/>
  <c r="BM17" i="7"/>
  <c r="BJ17" i="7"/>
  <c r="BP17" i="7"/>
  <c r="BK17" i="7"/>
  <c r="BL17" i="7"/>
  <c r="BD17" i="7"/>
  <c r="BF17" i="7" s="1"/>
  <c r="BO13" i="7"/>
  <c r="BJ13" i="7"/>
  <c r="BK13" i="7"/>
  <c r="BP13" i="7"/>
  <c r="BL13" i="7"/>
  <c r="BM13" i="7"/>
  <c r="BN13" i="7" s="1"/>
  <c r="BD13" i="7"/>
  <c r="BG13" i="7" s="1"/>
  <c r="BO9" i="7"/>
  <c r="BJ9" i="7"/>
  <c r="BP9" i="7"/>
  <c r="BK9" i="7"/>
  <c r="BL9" i="7"/>
  <c r="BM9" i="7"/>
  <c r="BN9" i="7" s="1"/>
  <c r="BD9" i="7"/>
  <c r="BF9" i="7" s="1"/>
  <c r="BI9" i="7" s="1"/>
  <c r="BE89" i="7"/>
  <c r="BH89" i="7" s="1"/>
  <c r="BO85" i="7"/>
  <c r="BL85" i="7"/>
  <c r="BP85" i="7"/>
  <c r="BK85" i="7"/>
  <c r="BJ85" i="7"/>
  <c r="BM85" i="7"/>
  <c r="BN85" i="7" s="1"/>
  <c r="BD85" i="7"/>
  <c r="BG85" i="7" s="1"/>
  <c r="BO81" i="7"/>
  <c r="BL81" i="7"/>
  <c r="BM81" i="7"/>
  <c r="BN81" i="7" s="1"/>
  <c r="BK81" i="7"/>
  <c r="BJ81" i="7"/>
  <c r="BD81" i="7"/>
  <c r="BF81" i="7" s="1"/>
  <c r="BI81" i="7" s="1"/>
  <c r="BP81" i="7"/>
  <c r="BO77" i="7"/>
  <c r="BK77" i="7"/>
  <c r="BL77" i="7"/>
  <c r="BN77" i="7" s="1"/>
  <c r="BP77" i="7"/>
  <c r="BJ77" i="7"/>
  <c r="BD77" i="7"/>
  <c r="BF77" i="7" s="1"/>
  <c r="BI77" i="7" s="1"/>
  <c r="BO73" i="7"/>
  <c r="BK73" i="7"/>
  <c r="BL73" i="7"/>
  <c r="BM73" i="7"/>
  <c r="BN73" i="7" s="1"/>
  <c r="BP73" i="7"/>
  <c r="BD73" i="7"/>
  <c r="BF73" i="7" s="1"/>
  <c r="BI73" i="7" s="1"/>
  <c r="BJ73" i="7"/>
  <c r="BO69" i="7"/>
  <c r="BK69" i="7"/>
  <c r="BL69" i="7"/>
  <c r="BP69" i="7"/>
  <c r="BD69" i="7"/>
  <c r="BG69" i="7" s="1"/>
  <c r="BJ69" i="7"/>
  <c r="BM69" i="7"/>
  <c r="BN69" i="7" s="1"/>
  <c r="BO65" i="7"/>
  <c r="BK65" i="7"/>
  <c r="BM65" i="7"/>
  <c r="BN65" i="7" s="1"/>
  <c r="BL65" i="7"/>
  <c r="BD65" i="7"/>
  <c r="BF65" i="7" s="1"/>
  <c r="BI65" i="7" s="1"/>
  <c r="BP65" i="7"/>
  <c r="BO61" i="7"/>
  <c r="BK61" i="7"/>
  <c r="BL61" i="7"/>
  <c r="BN61" i="7" s="1"/>
  <c r="BP61" i="7"/>
  <c r="BD61" i="7"/>
  <c r="BF61" i="7" s="1"/>
  <c r="BI61" i="7" s="1"/>
  <c r="BO57" i="7"/>
  <c r="BK57" i="7"/>
  <c r="BL57" i="7"/>
  <c r="BM57" i="7"/>
  <c r="BN57" i="7" s="1"/>
  <c r="BD57" i="7"/>
  <c r="BF57" i="7" s="1"/>
  <c r="BI57" i="7" s="1"/>
  <c r="BP57" i="7"/>
  <c r="BO53" i="7"/>
  <c r="BK53" i="7"/>
  <c r="BL53" i="7"/>
  <c r="BP53" i="7"/>
  <c r="BJ53" i="7"/>
  <c r="BD53" i="7"/>
  <c r="BF53" i="7" s="1"/>
  <c r="BI53" i="7" s="1"/>
  <c r="O16" i="7"/>
  <c r="O34" i="7"/>
  <c r="X34" i="7"/>
  <c r="Y34" i="7" s="1"/>
  <c r="O29" i="7"/>
  <c r="X29" i="7"/>
  <c r="Y29" i="7" s="1"/>
  <c r="O25" i="7"/>
  <c r="X25" i="7"/>
  <c r="Y25" i="7" s="1"/>
  <c r="O14" i="7"/>
  <c r="X14" i="7"/>
  <c r="Y14" i="7" s="1"/>
  <c r="O9" i="7"/>
  <c r="X9" i="7"/>
  <c r="Y9" i="7" s="1"/>
  <c r="O22" i="7"/>
  <c r="X22" i="7"/>
  <c r="Y22" i="7" s="1"/>
  <c r="BE48" i="7"/>
  <c r="BH48" i="7" s="1"/>
  <c r="BE46" i="7"/>
  <c r="BH46" i="7" s="1"/>
  <c r="BE44" i="7"/>
  <c r="BH44" i="7" s="1"/>
  <c r="BE42" i="7"/>
  <c r="BE25" i="7"/>
  <c r="BH25" i="7" s="1"/>
  <c r="BE23" i="7"/>
  <c r="BH23" i="7" s="1"/>
  <c r="BE21" i="7"/>
  <c r="BH21" i="7" s="1"/>
  <c r="BE19" i="7"/>
  <c r="BH19" i="7" s="1"/>
  <c r="BE17" i="7"/>
  <c r="BH17" i="7" s="1"/>
  <c r="BE15" i="7"/>
  <c r="BH15" i="7" s="1"/>
  <c r="BE13" i="7"/>
  <c r="BH13" i="7" s="1"/>
  <c r="BE11" i="7"/>
  <c r="BH11" i="7" s="1"/>
  <c r="BG9" i="7"/>
  <c r="BE83" i="7"/>
  <c r="BH83" i="7" s="1"/>
  <c r="BE79" i="7"/>
  <c r="BH79" i="7" s="1"/>
  <c r="BE75" i="7"/>
  <c r="BH75" i="7" s="1"/>
  <c r="BE71" i="7"/>
  <c r="BH71" i="7" s="1"/>
  <c r="BE67" i="7"/>
  <c r="BH67" i="7" s="1"/>
  <c r="BE63" i="7"/>
  <c r="BH63" i="7" s="1"/>
  <c r="BE59" i="7"/>
  <c r="BH59" i="7" s="1"/>
  <c r="BE55" i="7"/>
  <c r="BH55" i="7" s="1"/>
  <c r="BE51" i="7"/>
  <c r="BH51" i="7" s="1"/>
  <c r="BE61" i="7"/>
  <c r="BH61" i="7" s="1"/>
  <c r="BE77" i="7"/>
  <c r="BH77" i="7" s="1"/>
  <c r="BD75" i="7"/>
  <c r="BF75" i="7" s="1"/>
  <c r="BI75" i="7" s="1"/>
  <c r="BD43" i="7"/>
  <c r="BF43" i="7" s="1"/>
  <c r="BI43" i="7" s="1"/>
  <c r="BD11" i="7"/>
  <c r="BF11" i="7" s="1"/>
  <c r="BJ57" i="7"/>
  <c r="BJ61" i="7"/>
  <c r="BN18" i="7"/>
  <c r="BJ47" i="7"/>
  <c r="BP47" i="7"/>
  <c r="BK47" i="7"/>
  <c r="BO47" i="7"/>
  <c r="BL47" i="7"/>
  <c r="BM47" i="7"/>
  <c r="BN47" i="7" s="1"/>
  <c r="BK39" i="7"/>
  <c r="BL39" i="7"/>
  <c r="BO39" i="7"/>
  <c r="BM39" i="7"/>
  <c r="BN39" i="7" s="1"/>
  <c r="BP39" i="7"/>
  <c r="BJ39" i="7"/>
  <c r="BM27" i="7"/>
  <c r="BJ27" i="7"/>
  <c r="BP27" i="7"/>
  <c r="BO27" i="7"/>
  <c r="BK27" i="7"/>
  <c r="BL27" i="7"/>
  <c r="BK15" i="7"/>
  <c r="BL15" i="7"/>
  <c r="BO15" i="7"/>
  <c r="BM15" i="7"/>
  <c r="BN15" i="7" s="1"/>
  <c r="BJ15" i="7"/>
  <c r="BP15" i="7"/>
  <c r="BO83" i="7"/>
  <c r="BM83" i="7"/>
  <c r="BN83" i="7" s="1"/>
  <c r="BK83" i="7"/>
  <c r="BJ83" i="7"/>
  <c r="BL83" i="7"/>
  <c r="BP83" i="7"/>
  <c r="BO71" i="7"/>
  <c r="BP71" i="7"/>
  <c r="BM71" i="7"/>
  <c r="BN71" i="7" s="1"/>
  <c r="BJ71" i="7"/>
  <c r="BK71" i="7"/>
  <c r="BL71" i="7"/>
  <c r="BL59" i="7"/>
  <c r="BM59" i="7"/>
  <c r="BO59" i="7"/>
  <c r="BK59" i="7"/>
  <c r="BJ59" i="7"/>
  <c r="BP59" i="7"/>
  <c r="O46" i="7"/>
  <c r="X46" i="7"/>
  <c r="Y46" i="7" s="1"/>
  <c r="O21" i="7"/>
  <c r="X21" i="7"/>
  <c r="Y21" i="7" s="1"/>
  <c r="BO49" i="7"/>
  <c r="BL49" i="7"/>
  <c r="BN49" i="7" s="1"/>
  <c r="BM49" i="7"/>
  <c r="BJ49" i="7"/>
  <c r="BP49" i="7"/>
  <c r="BK49" i="7"/>
  <c r="BD49" i="7"/>
  <c r="BF49" i="7" s="1"/>
  <c r="BM48" i="7"/>
  <c r="BO48" i="7"/>
  <c r="BJ48" i="7"/>
  <c r="BP48" i="7"/>
  <c r="BK48" i="7"/>
  <c r="BL48" i="7"/>
  <c r="BD48" i="7"/>
  <c r="BF48" i="7" s="1"/>
  <c r="BI48" i="7" s="1"/>
  <c r="BJ44" i="7"/>
  <c r="BP44" i="7"/>
  <c r="BO44" i="7"/>
  <c r="BK44" i="7"/>
  <c r="BL44" i="7"/>
  <c r="BM44" i="7"/>
  <c r="BD44" i="7"/>
  <c r="BF44" i="7" s="1"/>
  <c r="BI44" i="7" s="1"/>
  <c r="BJ40" i="7"/>
  <c r="BP40" i="7"/>
  <c r="BO40" i="7"/>
  <c r="BK40" i="7"/>
  <c r="BL40" i="7"/>
  <c r="BM40" i="7"/>
  <c r="BN40" i="7" s="1"/>
  <c r="BD40" i="7"/>
  <c r="BF40" i="7" s="1"/>
  <c r="BJ36" i="7"/>
  <c r="BP36" i="7"/>
  <c r="BO36" i="7"/>
  <c r="BK36" i="7"/>
  <c r="BL36" i="7"/>
  <c r="BM36" i="7"/>
  <c r="BD36" i="7"/>
  <c r="BF36" i="7" s="1"/>
  <c r="BK32" i="7"/>
  <c r="BO32" i="7"/>
  <c r="BL32" i="7"/>
  <c r="BM32" i="7"/>
  <c r="BJ32" i="7"/>
  <c r="BP32" i="7"/>
  <c r="BD32" i="7"/>
  <c r="BF32" i="7" s="1"/>
  <c r="BI32" i="7" s="1"/>
  <c r="BL28" i="7"/>
  <c r="BO28" i="7"/>
  <c r="BM28" i="7"/>
  <c r="BN28" i="7" s="1"/>
  <c r="BJ28" i="7"/>
  <c r="BP28" i="7"/>
  <c r="BK28" i="7"/>
  <c r="BD28" i="7"/>
  <c r="BF28" i="7" s="1"/>
  <c r="BI28" i="7" s="1"/>
  <c r="BL24" i="7"/>
  <c r="BO24" i="7"/>
  <c r="BM24" i="7"/>
  <c r="BN24" i="7" s="1"/>
  <c r="BJ24" i="7"/>
  <c r="BP24" i="7"/>
  <c r="BK24" i="7"/>
  <c r="BD24" i="7"/>
  <c r="BF24" i="7" s="1"/>
  <c r="BM20" i="7"/>
  <c r="BN20" i="7" s="1"/>
  <c r="BO20" i="7"/>
  <c r="BJ20" i="7"/>
  <c r="BP20" i="7"/>
  <c r="BK20" i="7"/>
  <c r="BL20" i="7"/>
  <c r="BD20" i="7"/>
  <c r="BF20" i="7" s="1"/>
  <c r="BJ16" i="7"/>
  <c r="BP16" i="7"/>
  <c r="BO16" i="7"/>
  <c r="BK16" i="7"/>
  <c r="BL16" i="7"/>
  <c r="BM16" i="7"/>
  <c r="BD16" i="7"/>
  <c r="BF16" i="7" s="1"/>
  <c r="BI16" i="7" s="1"/>
  <c r="BK12" i="7"/>
  <c r="BO12" i="7"/>
  <c r="BL12" i="7"/>
  <c r="BM12" i="7"/>
  <c r="BJ12" i="7"/>
  <c r="BP12" i="7"/>
  <c r="BD12" i="7"/>
  <c r="BF12" i="7" s="1"/>
  <c r="BI12" i="7" s="1"/>
  <c r="BK8" i="7"/>
  <c r="BO8" i="7"/>
  <c r="BL8" i="7"/>
  <c r="BM8" i="7"/>
  <c r="BP8" i="7"/>
  <c r="BJ8" i="7"/>
  <c r="BD8" i="7"/>
  <c r="BF8" i="7" s="1"/>
  <c r="BO84" i="7"/>
  <c r="BP84" i="7"/>
  <c r="BK84" i="7"/>
  <c r="BL84" i="7"/>
  <c r="BN84" i="7" s="1"/>
  <c r="BD84" i="7"/>
  <c r="BJ84" i="7"/>
  <c r="BO80" i="7"/>
  <c r="BK80" i="7"/>
  <c r="BJ80" i="7"/>
  <c r="BL80" i="7"/>
  <c r="BM80" i="7"/>
  <c r="BD80" i="7"/>
  <c r="BF80" i="7" s="1"/>
  <c r="BI80" i="7" s="1"/>
  <c r="BO76" i="7"/>
  <c r="BP76" i="7"/>
  <c r="BK76" i="7"/>
  <c r="BL76" i="7"/>
  <c r="BJ76" i="7"/>
  <c r="BM76" i="7"/>
  <c r="BN76" i="7" s="1"/>
  <c r="BD76" i="7"/>
  <c r="BF76" i="7" s="1"/>
  <c r="BI76" i="7" s="1"/>
  <c r="BO72" i="7"/>
  <c r="BK72" i="7"/>
  <c r="BJ72" i="7"/>
  <c r="BM72" i="7"/>
  <c r="BN72" i="7" s="1"/>
  <c r="BL72" i="7"/>
  <c r="BP72" i="7"/>
  <c r="BD72" i="7"/>
  <c r="BG72" i="7" s="1"/>
  <c r="BO68" i="7"/>
  <c r="BL68" i="7"/>
  <c r="BJ68" i="7"/>
  <c r="BK68" i="7"/>
  <c r="BD68" i="7"/>
  <c r="BF68" i="7" s="1"/>
  <c r="BI68" i="7" s="1"/>
  <c r="BM68" i="7"/>
  <c r="BN68" i="7" s="1"/>
  <c r="BP68" i="7"/>
  <c r="BO64" i="7"/>
  <c r="BL64" i="7"/>
  <c r="BN64" i="7" s="1"/>
  <c r="BM64" i="7"/>
  <c r="BK64" i="7"/>
  <c r="BJ64" i="7"/>
  <c r="BD64" i="7"/>
  <c r="BF64" i="7" s="1"/>
  <c r="BI64" i="7" s="1"/>
  <c r="BP64" i="7"/>
  <c r="BO60" i="7"/>
  <c r="BK60" i="7"/>
  <c r="BL60" i="7"/>
  <c r="BM60" i="7"/>
  <c r="BN60" i="7" s="1"/>
  <c r="BP60" i="7"/>
  <c r="BD60" i="7"/>
  <c r="BF60" i="7" s="1"/>
  <c r="BI60" i="7" s="1"/>
  <c r="BJ60" i="7"/>
  <c r="BO56" i="7"/>
  <c r="BK56" i="7"/>
  <c r="BL56" i="7"/>
  <c r="BJ56" i="7"/>
  <c r="BM56" i="7"/>
  <c r="BD56" i="7"/>
  <c r="BF56" i="7" s="1"/>
  <c r="BI56" i="7" s="1"/>
  <c r="BP56" i="7"/>
  <c r="BL52" i="7"/>
  <c r="BO52" i="7"/>
  <c r="BP52" i="7"/>
  <c r="BK52" i="7"/>
  <c r="BJ52" i="7"/>
  <c r="BD52" i="7"/>
  <c r="BF52" i="7" s="1"/>
  <c r="BI52" i="7" s="1"/>
  <c r="BM52" i="7"/>
  <c r="BN52" i="7" s="1"/>
  <c r="O48" i="7"/>
  <c r="O27" i="7"/>
  <c r="BE86" i="7"/>
  <c r="BH86" i="7" s="1"/>
  <c r="BE82" i="7"/>
  <c r="BH82" i="7" s="1"/>
  <c r="BE78" i="7"/>
  <c r="BH78" i="7" s="1"/>
  <c r="BE74" i="7"/>
  <c r="BH74" i="7" s="1"/>
  <c r="BE70" i="7"/>
  <c r="BH70" i="7" s="1"/>
  <c r="BE66" i="7"/>
  <c r="BH66" i="7" s="1"/>
  <c r="BE62" i="7"/>
  <c r="BH62" i="7" s="1"/>
  <c r="BE58" i="7"/>
  <c r="BH58" i="7" s="1"/>
  <c r="BE54" i="7"/>
  <c r="BH54" i="7" s="1"/>
  <c r="BE20" i="7"/>
  <c r="BH20" i="7" s="1"/>
  <c r="BE65" i="7"/>
  <c r="BH65" i="7" s="1"/>
  <c r="BE81" i="7"/>
  <c r="BH81" i="7" s="1"/>
  <c r="BD71" i="7"/>
  <c r="BF71" i="7" s="1"/>
  <c r="BI71" i="7" s="1"/>
  <c r="BD55" i="7"/>
  <c r="BF55" i="7" s="1"/>
  <c r="BI55" i="7" s="1"/>
  <c r="BD39" i="7"/>
  <c r="BF39" i="7" s="1"/>
  <c r="BD23" i="7"/>
  <c r="BF23" i="7" s="1"/>
  <c r="BI23" i="7" s="1"/>
  <c r="BD7" i="7"/>
  <c r="BF7" i="7" s="1"/>
  <c r="BJ65" i="7"/>
  <c r="BM53" i="7"/>
  <c r="BN53" i="7" s="1"/>
  <c r="BN12" i="7"/>
  <c r="BN50" i="7"/>
  <c r="BN17" i="7"/>
  <c r="BE50" i="7"/>
  <c r="BE41" i="7"/>
  <c r="BH41" i="7" s="1"/>
  <c r="BE39" i="7"/>
  <c r="BH39" i="7" s="1"/>
  <c r="BE37" i="7"/>
  <c r="BH37" i="7" s="1"/>
  <c r="BE35" i="7"/>
  <c r="BH35" i="7" s="1"/>
  <c r="BE33" i="7"/>
  <c r="BH33" i="7" s="1"/>
  <c r="BE31" i="7"/>
  <c r="BH31" i="7" s="1"/>
  <c r="BE29" i="7"/>
  <c r="BH29" i="7" s="1"/>
  <c r="BE27" i="7"/>
  <c r="BH27" i="7" s="1"/>
  <c r="BE8" i="7"/>
  <c r="BH8" i="7" s="1"/>
  <c r="BE49" i="7"/>
  <c r="BH49" i="7" s="1"/>
  <c r="BE47" i="7"/>
  <c r="BH47" i="7" s="1"/>
  <c r="BE45" i="7"/>
  <c r="BH45" i="7" s="1"/>
  <c r="BE43" i="7"/>
  <c r="BH43" i="7" s="1"/>
  <c r="BE24" i="7"/>
  <c r="BH24" i="7" s="1"/>
  <c r="BE22" i="7"/>
  <c r="BH22" i="7" s="1"/>
  <c r="BE18" i="7"/>
  <c r="BH18" i="7" s="1"/>
  <c r="BE16" i="7"/>
  <c r="BH16" i="7" s="1"/>
  <c r="BE14" i="7"/>
  <c r="BH14" i="7" s="1"/>
  <c r="BE12" i="7"/>
  <c r="BH12" i="7" s="1"/>
  <c r="BE10" i="7"/>
  <c r="BG8" i="7"/>
  <c r="BE40" i="7"/>
  <c r="BH40" i="7" s="1"/>
  <c r="BE38" i="7"/>
  <c r="BH38" i="7" s="1"/>
  <c r="BE34" i="7"/>
  <c r="BH34" i="7" s="1"/>
  <c r="BE32" i="7"/>
  <c r="BH32" i="7" s="1"/>
  <c r="BE30" i="7"/>
  <c r="BH30" i="7" s="1"/>
  <c r="BE28" i="7"/>
  <c r="BH28" i="7" s="1"/>
  <c r="BE26" i="7"/>
  <c r="BH26" i="7" s="1"/>
  <c r="BG20" i="7"/>
  <c r="BE9" i="7"/>
  <c r="BH9" i="7" s="1"/>
  <c r="BM89" i="7"/>
  <c r="BP89" i="7"/>
  <c r="BL89" i="7"/>
  <c r="BJ89" i="7"/>
  <c r="BN89" i="7"/>
  <c r="BK89" i="7"/>
  <c r="BO89" i="7"/>
  <c r="BD89" i="7"/>
  <c r="BG89" i="7" s="1"/>
  <c r="L100" i="6"/>
  <c r="R100" i="6" s="1"/>
  <c r="O100" i="6"/>
  <c r="U100" i="6" s="1"/>
  <c r="N100" i="6"/>
  <c r="I22" i="6"/>
  <c r="BG96" i="7"/>
  <c r="BE88" i="7"/>
  <c r="BH88" i="7" s="1"/>
  <c r="BL88" i="7"/>
  <c r="BO88" i="7"/>
  <c r="BM88" i="7"/>
  <c r="BP88" i="7"/>
  <c r="BJ88" i="7"/>
  <c r="BK88" i="7"/>
  <c r="BD88" i="7"/>
  <c r="BF88" i="7" s="1"/>
  <c r="BI88" i="7" s="1"/>
  <c r="BE87" i="7"/>
  <c r="BH87" i="7" s="1"/>
  <c r="BO87" i="7"/>
  <c r="BK87" i="7"/>
  <c r="BP87" i="7"/>
  <c r="BJ87" i="7"/>
  <c r="BL87" i="7"/>
  <c r="BM87" i="7"/>
  <c r="BN87" i="7" s="1"/>
  <c r="X90" i="7"/>
  <c r="Y90" i="7" s="1"/>
  <c r="X106" i="7"/>
  <c r="Y106" i="7" s="1"/>
  <c r="X102" i="7"/>
  <c r="Y102" i="7" s="1"/>
  <c r="BI26" i="7"/>
  <c r="X97" i="7"/>
  <c r="Y97" i="7" s="1"/>
  <c r="O101" i="7"/>
  <c r="BI49" i="7"/>
  <c r="BI37" i="7"/>
  <c r="BI33" i="7"/>
  <c r="BI25" i="7"/>
  <c r="BG21" i="7"/>
  <c r="BI17" i="7"/>
  <c r="BI42" i="7"/>
  <c r="BI34" i="7"/>
  <c r="BI18" i="7"/>
  <c r="X105" i="7"/>
  <c r="Y105" i="7" s="1"/>
  <c r="X93" i="7"/>
  <c r="Y93" i="7" s="1"/>
  <c r="X104" i="7"/>
  <c r="Y104" i="7" s="1"/>
  <c r="X100" i="7"/>
  <c r="Y100" i="7" s="1"/>
  <c r="X96" i="7"/>
  <c r="Y96" i="7" s="1"/>
  <c r="X92" i="7"/>
  <c r="Y92" i="7" s="1"/>
  <c r="X88" i="7"/>
  <c r="Y88" i="7" s="1"/>
  <c r="BB7" i="7"/>
  <c r="BI7" i="7" s="1"/>
  <c r="BC7" i="7"/>
  <c r="BH42" i="7"/>
  <c r="BH10" i="7"/>
  <c r="S46" i="10"/>
  <c r="BB50" i="7"/>
  <c r="BI50" i="7" s="1"/>
  <c r="X103" i="7"/>
  <c r="Y103" i="7" s="1"/>
  <c r="X99" i="7"/>
  <c r="Y99" i="7" s="1"/>
  <c r="X95" i="7"/>
  <c r="Y95" i="7" s="1"/>
  <c r="X91" i="7"/>
  <c r="Y91" i="7" s="1"/>
  <c r="X87" i="7"/>
  <c r="Y87" i="7" s="1"/>
  <c r="S59" i="10"/>
  <c r="BI40" i="7"/>
  <c r="BI36" i="7"/>
  <c r="BI24" i="7"/>
  <c r="BI20" i="7"/>
  <c r="BI8" i="7"/>
  <c r="BI47" i="7"/>
  <c r="BI39" i="7"/>
  <c r="BI31" i="7"/>
  <c r="BI27" i="7"/>
  <c r="BI19" i="7"/>
  <c r="BI15" i="7"/>
  <c r="BI11" i="7"/>
  <c r="BG98" i="7"/>
  <c r="BG94" i="7"/>
  <c r="M100" i="6"/>
  <c r="S100" i="6" s="1"/>
  <c r="I100" i="6" s="1"/>
  <c r="J100" i="6"/>
  <c r="BG106" i="7"/>
  <c r="BG78" i="7"/>
  <c r="BG47" i="7"/>
  <c r="BG51" i="7"/>
  <c r="BG67" i="7"/>
  <c r="BG91" i="7"/>
  <c r="BG23" i="7"/>
  <c r="BG63" i="7"/>
  <c r="BG71" i="7"/>
  <c r="BG95" i="7"/>
  <c r="BG99" i="7"/>
  <c r="BG19" i="7"/>
  <c r="BG37" i="7"/>
  <c r="BF21" i="7"/>
  <c r="BI21" i="7" s="1"/>
  <c r="BG30" i="7"/>
  <c r="BG53" i="7"/>
  <c r="BG61" i="7"/>
  <c r="BG81" i="7"/>
  <c r="BG11" i="7"/>
  <c r="BF13" i="7"/>
  <c r="BI13" i="7" s="1"/>
  <c r="BG64" i="7"/>
  <c r="BG33" i="7"/>
  <c r="BG40" i="7"/>
  <c r="BG80" i="7"/>
  <c r="BG87" i="7"/>
  <c r="BG100" i="7"/>
  <c r="L21" i="6"/>
  <c r="R21" i="6" s="1"/>
  <c r="M21" i="6"/>
  <c r="S21" i="6" s="1"/>
  <c r="N21" i="6"/>
  <c r="T21" i="6" s="1"/>
  <c r="O21" i="6"/>
  <c r="U21" i="6" s="1"/>
  <c r="P21" i="6"/>
  <c r="V21" i="6" s="1"/>
  <c r="BG17" i="7"/>
  <c r="BG31" i="7"/>
  <c r="BG76" i="7"/>
  <c r="BG88" i="7"/>
  <c r="BG14" i="7"/>
  <c r="BG46" i="7"/>
  <c r="BG49" i="7"/>
  <c r="BG82" i="7"/>
  <c r="BG103" i="7"/>
  <c r="BF104" i="7"/>
  <c r="BI104" i="7" s="1"/>
  <c r="BF102" i="7"/>
  <c r="BI102" i="7" s="1"/>
  <c r="BF92" i="7"/>
  <c r="BI92" i="7" s="1"/>
  <c r="BF90" i="7"/>
  <c r="BI90" i="7" s="1"/>
  <c r="BG15" i="7"/>
  <c r="BG24" i="7"/>
  <c r="BG54" i="7"/>
  <c r="BG70" i="7"/>
  <c r="BG18" i="7"/>
  <c r="BG27" i="7"/>
  <c r="BG34" i="7"/>
  <c r="BG43" i="7"/>
  <c r="BG52" i="7"/>
  <c r="BG57" i="7"/>
  <c r="BG59" i="7"/>
  <c r="BG68" i="7"/>
  <c r="BG73" i="7"/>
  <c r="BG93" i="7"/>
  <c r="BF93" i="7"/>
  <c r="BI93" i="7" s="1"/>
  <c r="BG101" i="7"/>
  <c r="BF101" i="7"/>
  <c r="BI101" i="7" s="1"/>
  <c r="BF85" i="7"/>
  <c r="BI85" i="7" s="1"/>
  <c r="BG97" i="7"/>
  <c r="BF97" i="7"/>
  <c r="BI97" i="7" s="1"/>
  <c r="BG105" i="7"/>
  <c r="BF105" i="7"/>
  <c r="BI105" i="7" s="1"/>
  <c r="S50" i="10"/>
  <c r="X70" i="7"/>
  <c r="K56" i="10"/>
  <c r="K60" i="10"/>
  <c r="X74" i="7"/>
  <c r="X78" i="7"/>
  <c r="K64" i="10"/>
  <c r="K68" i="10"/>
  <c r="X82" i="7"/>
  <c r="K72" i="10"/>
  <c r="X86" i="7"/>
  <c r="K39" i="10"/>
  <c r="X53" i="7"/>
  <c r="X57" i="7"/>
  <c r="K43" i="10"/>
  <c r="K47" i="10"/>
  <c r="X61" i="7"/>
  <c r="K51" i="10"/>
  <c r="X65" i="7"/>
  <c r="S61" i="10"/>
  <c r="S69" i="10"/>
  <c r="O61" i="7"/>
  <c r="Y83" i="7"/>
  <c r="Y54" i="7"/>
  <c r="S40" i="10"/>
  <c r="S44" i="10"/>
  <c r="Y58" i="7"/>
  <c r="Y62" i="7"/>
  <c r="S48" i="10"/>
  <c r="Y66" i="7"/>
  <c r="S52" i="10"/>
  <c r="X68" i="7"/>
  <c r="K54" i="10"/>
  <c r="K62" i="10"/>
  <c r="X76" i="7"/>
  <c r="K70" i="10"/>
  <c r="X84" i="7"/>
  <c r="O51" i="7"/>
  <c r="X51" i="7"/>
  <c r="O55" i="7"/>
  <c r="X55" i="7"/>
  <c r="O59" i="7"/>
  <c r="X59" i="7"/>
  <c r="K49" i="10"/>
  <c r="O63" i="7"/>
  <c r="X63" i="7"/>
  <c r="K53" i="10"/>
  <c r="O67" i="7"/>
  <c r="X67" i="7"/>
  <c r="S63" i="10"/>
  <c r="S67" i="10"/>
  <c r="S71" i="10"/>
  <c r="K63" i="10"/>
  <c r="BG7" i="7" l="1"/>
  <c r="BG12" i="7"/>
  <c r="BG22" i="7"/>
  <c r="BG55" i="7"/>
  <c r="BG58" i="7"/>
  <c r="BG83" i="7"/>
  <c r="BG74" i="7"/>
  <c r="BG41" i="7"/>
  <c r="BH50" i="7"/>
  <c r="Y7" i="7"/>
  <c r="X107" i="7"/>
  <c r="Y107" i="7" s="1"/>
  <c r="BG29" i="7"/>
  <c r="BG66" i="7"/>
  <c r="BG75" i="7"/>
  <c r="BG79" i="7"/>
  <c r="BG65" i="7"/>
  <c r="BF72" i="7"/>
  <c r="BI72" i="7" s="1"/>
  <c r="BG56" i="7"/>
  <c r="BG45" i="7"/>
  <c r="BG26" i="7"/>
  <c r="BG39" i="7"/>
  <c r="BG42" i="7"/>
  <c r="BG16" i="7"/>
  <c r="BF69" i="7"/>
  <c r="BI69" i="7" s="1"/>
  <c r="E10" i="11" s="1"/>
  <c r="BG25" i="7"/>
  <c r="BG38" i="7"/>
  <c r="BG60" i="7"/>
  <c r="BG10" i="7"/>
  <c r="BG62" i="7"/>
  <c r="BG48" i="7"/>
  <c r="BG44" i="7"/>
  <c r="BG77" i="7"/>
  <c r="BG35" i="7"/>
  <c r="BG86" i="7"/>
  <c r="S55" i="10"/>
  <c r="BN8" i="7"/>
  <c r="BN36" i="7"/>
  <c r="BN21" i="7"/>
  <c r="BN59" i="7"/>
  <c r="BN54" i="7"/>
  <c r="BG50" i="7"/>
  <c r="BN88" i="7"/>
  <c r="BF84" i="7"/>
  <c r="BI84" i="7" s="1"/>
  <c r="BG84" i="7"/>
  <c r="BN16" i="7"/>
  <c r="BN32" i="7"/>
  <c r="BN44" i="7"/>
  <c r="BN48" i="7"/>
  <c r="BN27" i="7"/>
  <c r="BN37" i="7"/>
  <c r="BN74" i="7"/>
  <c r="BG32" i="7"/>
  <c r="T27" i="11" s="1"/>
  <c r="BN80" i="7"/>
  <c r="BG28" i="7"/>
  <c r="BN55" i="7"/>
  <c r="BN56" i="7"/>
  <c r="BG36" i="7"/>
  <c r="BN22" i="7"/>
  <c r="BN30" i="7"/>
  <c r="BN46" i="7"/>
  <c r="BN43" i="7"/>
  <c r="BF89" i="7"/>
  <c r="BI89" i="7" s="1"/>
  <c r="P72" i="10"/>
  <c r="J72" i="10"/>
  <c r="P71" i="10"/>
  <c r="E71" i="10"/>
  <c r="H71" i="10"/>
  <c r="R70" i="10"/>
  <c r="D70" i="10"/>
  <c r="I70" i="10"/>
  <c r="M69" i="10"/>
  <c r="O69" i="10"/>
  <c r="J69" i="10"/>
  <c r="P68" i="10"/>
  <c r="E68" i="10"/>
  <c r="G68" i="10"/>
  <c r="Q67" i="10"/>
  <c r="I67" i="10"/>
  <c r="M66" i="10"/>
  <c r="P66" i="10"/>
  <c r="K66" i="10"/>
  <c r="G66" i="10"/>
  <c r="R65" i="10"/>
  <c r="D65" i="10"/>
  <c r="I65" i="10"/>
  <c r="M64" i="10"/>
  <c r="O64" i="10"/>
  <c r="J64" i="10"/>
  <c r="P63" i="10"/>
  <c r="J63" i="10"/>
  <c r="P62" i="10"/>
  <c r="J62" i="10"/>
  <c r="P61" i="10"/>
  <c r="E61" i="10"/>
  <c r="H61" i="10"/>
  <c r="R60" i="10"/>
  <c r="D60" i="10"/>
  <c r="H60" i="10"/>
  <c r="R59" i="10"/>
  <c r="D59" i="10"/>
  <c r="N59" i="10" s="1"/>
  <c r="J59" i="10"/>
  <c r="Q58" i="10"/>
  <c r="I58" i="10"/>
  <c r="Q57" i="10"/>
  <c r="M72" i="10"/>
  <c r="O72" i="10"/>
  <c r="I72" i="10"/>
  <c r="M71" i="10"/>
  <c r="T71" i="10" s="1"/>
  <c r="O71" i="10"/>
  <c r="K71" i="10"/>
  <c r="G71" i="10"/>
  <c r="Q70" i="10"/>
  <c r="H70" i="10"/>
  <c r="R69" i="10"/>
  <c r="D69" i="10"/>
  <c r="I69" i="10"/>
  <c r="M68" i="10"/>
  <c r="O68" i="10"/>
  <c r="J68" i="10"/>
  <c r="P67" i="10"/>
  <c r="E67" i="10"/>
  <c r="H67" i="10"/>
  <c r="S66" i="10"/>
  <c r="O66" i="10"/>
  <c r="J66" i="10"/>
  <c r="Q65" i="10"/>
  <c r="E65" i="10"/>
  <c r="H65" i="10"/>
  <c r="R64" i="10"/>
  <c r="D64" i="10"/>
  <c r="I64" i="10"/>
  <c r="M63" i="10"/>
  <c r="T63" i="10" s="1"/>
  <c r="O63" i="10"/>
  <c r="I63" i="10"/>
  <c r="M62" i="10"/>
  <c r="O62" i="10"/>
  <c r="I62" i="10"/>
  <c r="M61" i="10"/>
  <c r="T61" i="10" s="1"/>
  <c r="O61" i="10"/>
  <c r="K61" i="10"/>
  <c r="G61" i="10"/>
  <c r="Q60" i="10"/>
  <c r="E60" i="10"/>
  <c r="G60" i="10"/>
  <c r="Q59" i="10"/>
  <c r="I59" i="10"/>
  <c r="M58" i="10"/>
  <c r="P58" i="10"/>
  <c r="E58" i="10"/>
  <c r="H58" i="10"/>
  <c r="D72" i="10"/>
  <c r="M70" i="10"/>
  <c r="J70" i="10"/>
  <c r="P69" i="10"/>
  <c r="G69" i="10"/>
  <c r="D68" i="10"/>
  <c r="D67" i="10"/>
  <c r="E66" i="10"/>
  <c r="M65" i="10"/>
  <c r="K65" i="10"/>
  <c r="Q64" i="10"/>
  <c r="H64" i="10"/>
  <c r="Q63" i="10"/>
  <c r="G63" i="10"/>
  <c r="D62" i="10"/>
  <c r="M60" i="10"/>
  <c r="I60" i="10"/>
  <c r="O59" i="10"/>
  <c r="G59" i="10"/>
  <c r="O58" i="10"/>
  <c r="G58" i="10"/>
  <c r="S57" i="10"/>
  <c r="D57" i="10"/>
  <c r="J57" i="10"/>
  <c r="P56" i="10"/>
  <c r="J56" i="10"/>
  <c r="P55" i="10"/>
  <c r="E55" i="10"/>
  <c r="H55" i="10"/>
  <c r="R54" i="10"/>
  <c r="D54" i="10"/>
  <c r="H54" i="10"/>
  <c r="R53" i="10"/>
  <c r="D53" i="10"/>
  <c r="H53" i="10"/>
  <c r="R52" i="10"/>
  <c r="D52" i="10"/>
  <c r="J52" i="10"/>
  <c r="P51" i="10"/>
  <c r="J51" i="10"/>
  <c r="P50" i="10"/>
  <c r="K50" i="10"/>
  <c r="G50" i="10"/>
  <c r="Q49" i="10"/>
  <c r="H49" i="10"/>
  <c r="R48" i="10"/>
  <c r="D48" i="10"/>
  <c r="I48" i="10"/>
  <c r="M47" i="10"/>
  <c r="O47" i="10"/>
  <c r="J47" i="10"/>
  <c r="P46" i="10"/>
  <c r="E46" i="10"/>
  <c r="H46" i="10"/>
  <c r="R45" i="10"/>
  <c r="D45" i="10"/>
  <c r="I45" i="10"/>
  <c r="M44" i="10"/>
  <c r="T44" i="10" s="1"/>
  <c r="O44" i="10"/>
  <c r="K44" i="10"/>
  <c r="G44" i="10"/>
  <c r="Q43" i="10"/>
  <c r="H43" i="10"/>
  <c r="S42" i="10"/>
  <c r="O42" i="10"/>
  <c r="J42" i="10"/>
  <c r="P41" i="10"/>
  <c r="E72" i="10"/>
  <c r="L72" i="10" s="1"/>
  <c r="R71" i="10"/>
  <c r="J71" i="10"/>
  <c r="P70" i="10"/>
  <c r="T12" i="10" s="1"/>
  <c r="G70" i="10"/>
  <c r="E69" i="10"/>
  <c r="M67" i="10"/>
  <c r="T67" i="10" s="1"/>
  <c r="K67" i="10"/>
  <c r="R66" i="10"/>
  <c r="I66" i="10"/>
  <c r="S65" i="10"/>
  <c r="T65" i="10" s="1"/>
  <c r="J65" i="10"/>
  <c r="P64" i="10"/>
  <c r="G64" i="10"/>
  <c r="D63" i="10"/>
  <c r="E62" i="10"/>
  <c r="L62" i="10" s="1"/>
  <c r="R61" i="10"/>
  <c r="J61" i="10"/>
  <c r="P60" i="10"/>
  <c r="E59" i="10"/>
  <c r="D58" i="10"/>
  <c r="R57" i="10"/>
  <c r="I57" i="10"/>
  <c r="M56" i="10"/>
  <c r="O56" i="10"/>
  <c r="I56" i="10"/>
  <c r="M55" i="10"/>
  <c r="T55" i="10" s="1"/>
  <c r="O55" i="10"/>
  <c r="K55" i="10"/>
  <c r="G55" i="10"/>
  <c r="Q54" i="10"/>
  <c r="E54" i="10"/>
  <c r="L54" i="10" s="1"/>
  <c r="G54" i="10"/>
  <c r="Q53" i="10"/>
  <c r="E53" i="10"/>
  <c r="L53" i="10" s="1"/>
  <c r="G53" i="10"/>
  <c r="Q52" i="10"/>
  <c r="I52" i="10"/>
  <c r="M51" i="10"/>
  <c r="O51" i="10"/>
  <c r="I51" i="10"/>
  <c r="M50" i="10"/>
  <c r="T50" i="10" s="1"/>
  <c r="O50" i="10"/>
  <c r="J50" i="10"/>
  <c r="P49" i="10"/>
  <c r="E49" i="10"/>
  <c r="G49" i="10"/>
  <c r="Q48" i="10"/>
  <c r="E48" i="10"/>
  <c r="H48" i="10"/>
  <c r="R47" i="10"/>
  <c r="D47" i="10"/>
  <c r="N47" i="10" s="1"/>
  <c r="I47" i="10"/>
  <c r="M46" i="10"/>
  <c r="O46" i="10"/>
  <c r="K46" i="10"/>
  <c r="G46" i="10"/>
  <c r="Q45" i="10"/>
  <c r="E45" i="10"/>
  <c r="H45" i="10"/>
  <c r="R44" i="10"/>
  <c r="D44" i="10"/>
  <c r="J44" i="10"/>
  <c r="P43" i="10"/>
  <c r="E43" i="10"/>
  <c r="G43" i="10"/>
  <c r="R42" i="10"/>
  <c r="D42" i="10"/>
  <c r="I42" i="10"/>
  <c r="M41" i="10"/>
  <c r="O41" i="10"/>
  <c r="K41" i="10"/>
  <c r="G41" i="10"/>
  <c r="Q40" i="10"/>
  <c r="E40" i="10"/>
  <c r="H40" i="10"/>
  <c r="M39" i="10"/>
  <c r="O39" i="10"/>
  <c r="BE7" i="7"/>
  <c r="BH7" i="7" s="1"/>
  <c r="L32" i="11" s="1"/>
  <c r="R72" i="10"/>
  <c r="Q69" i="10"/>
  <c r="R68" i="10"/>
  <c r="G67" i="10"/>
  <c r="H66" i="10"/>
  <c r="G65" i="10"/>
  <c r="G62" i="10"/>
  <c r="I61" i="10"/>
  <c r="H59" i="10"/>
  <c r="K58" i="10"/>
  <c r="P57" i="10"/>
  <c r="H57" i="10"/>
  <c r="Q56" i="10"/>
  <c r="G56" i="10"/>
  <c r="D55" i="10"/>
  <c r="J54" i="10"/>
  <c r="P53" i="10"/>
  <c r="E52" i="10"/>
  <c r="E51" i="10"/>
  <c r="L51" i="10" s="1"/>
  <c r="R50" i="10"/>
  <c r="I50" i="10"/>
  <c r="R49" i="10"/>
  <c r="I49" i="10"/>
  <c r="O48" i="10"/>
  <c r="E47" i="10"/>
  <c r="F47" i="10" s="1"/>
  <c r="R46" i="10"/>
  <c r="J46" i="10"/>
  <c r="P45" i="10"/>
  <c r="G45" i="10"/>
  <c r="D43" i="10"/>
  <c r="M42" i="10"/>
  <c r="K42" i="10"/>
  <c r="R41" i="10"/>
  <c r="E41" i="10"/>
  <c r="O40" i="10"/>
  <c r="I40" i="10"/>
  <c r="R39" i="10"/>
  <c r="E39" i="10"/>
  <c r="L39" i="10" s="1"/>
  <c r="G39" i="10"/>
  <c r="R38" i="10"/>
  <c r="D38" i="10"/>
  <c r="J38" i="10"/>
  <c r="P37" i="10"/>
  <c r="E37" i="10"/>
  <c r="H37" i="10"/>
  <c r="R55" i="10"/>
  <c r="I43" i="10"/>
  <c r="R40" i="10"/>
  <c r="P39" i="10"/>
  <c r="P38" i="10"/>
  <c r="R37" i="10"/>
  <c r="H68" i="10"/>
  <c r="H63" i="10"/>
  <c r="J60" i="10"/>
  <c r="M57" i="10"/>
  <c r="H56" i="10"/>
  <c r="O54" i="10"/>
  <c r="O52" i="10"/>
  <c r="E50" i="10"/>
  <c r="P48" i="10"/>
  <c r="J45" i="10"/>
  <c r="O43" i="10"/>
  <c r="Q72" i="10"/>
  <c r="Q71" i="10"/>
  <c r="O70" i="10"/>
  <c r="K69" i="10"/>
  <c r="Q68" i="10"/>
  <c r="R67" i="10"/>
  <c r="R63" i="10"/>
  <c r="R62" i="10"/>
  <c r="M59" i="10"/>
  <c r="T59" i="10" s="1"/>
  <c r="J58" i="10"/>
  <c r="O57" i="10"/>
  <c r="G57" i="10"/>
  <c r="D56" i="10"/>
  <c r="M54" i="10"/>
  <c r="I54" i="10"/>
  <c r="O53" i="10"/>
  <c r="M52" i="10"/>
  <c r="K52" i="10"/>
  <c r="R51" i="10"/>
  <c r="H51" i="10"/>
  <c r="Q50" i="10"/>
  <c r="H50" i="10"/>
  <c r="O49" i="10"/>
  <c r="K48" i="10"/>
  <c r="Q47" i="10"/>
  <c r="H47" i="10"/>
  <c r="Q46" i="10"/>
  <c r="I46" i="10"/>
  <c r="O45" i="10"/>
  <c r="E44" i="10"/>
  <c r="M43" i="10"/>
  <c r="J43" i="10"/>
  <c r="Q42" i="10"/>
  <c r="H42" i="10"/>
  <c r="Q41" i="10"/>
  <c r="J41" i="10"/>
  <c r="M40" i="10"/>
  <c r="J9" i="10" s="1"/>
  <c r="D40" i="10"/>
  <c r="G40" i="10"/>
  <c r="Q39" i="10"/>
  <c r="J39" i="10"/>
  <c r="Q38" i="10"/>
  <c r="I38" i="10"/>
  <c r="M37" i="10"/>
  <c r="O37" i="10"/>
  <c r="K37" i="10"/>
  <c r="G37" i="10"/>
  <c r="Q51" i="10"/>
  <c r="I44" i="10"/>
  <c r="P42" i="10"/>
  <c r="D41" i="10"/>
  <c r="K40" i="10"/>
  <c r="M38" i="10"/>
  <c r="H38" i="10"/>
  <c r="J37" i="10"/>
  <c r="I71" i="10"/>
  <c r="D66" i="10"/>
  <c r="N66" i="10" s="1"/>
  <c r="O65" i="10"/>
  <c r="R11" i="10" s="1"/>
  <c r="D61" i="10"/>
  <c r="R58" i="10"/>
  <c r="K57" i="10"/>
  <c r="Q55" i="10"/>
  <c r="M53" i="10"/>
  <c r="G52" i="10"/>
  <c r="M49" i="10"/>
  <c r="G48" i="10"/>
  <c r="P44" i="10"/>
  <c r="E42" i="10"/>
  <c r="H72" i="10"/>
  <c r="D71" i="10"/>
  <c r="E70" i="10"/>
  <c r="L70" i="10" s="1"/>
  <c r="H69" i="10"/>
  <c r="I68" i="10"/>
  <c r="O67" i="10"/>
  <c r="Q66" i="10"/>
  <c r="P65" i="10"/>
  <c r="E63" i="10"/>
  <c r="L63" i="10" s="1"/>
  <c r="Q62" i="10"/>
  <c r="Q61" i="10"/>
  <c r="O60" i="10"/>
  <c r="P59" i="10"/>
  <c r="S58" i="10"/>
  <c r="E57" i="10"/>
  <c r="E56" i="10"/>
  <c r="L56" i="10" s="1"/>
  <c r="J55" i="10"/>
  <c r="P54" i="10"/>
  <c r="J53" i="10"/>
  <c r="P52" i="10"/>
  <c r="H52" i="10"/>
  <c r="G51" i="10"/>
  <c r="D50" i="10"/>
  <c r="D49" i="10"/>
  <c r="M48" i="10"/>
  <c r="T48" i="10" s="1"/>
  <c r="J48" i="10"/>
  <c r="P47" i="10"/>
  <c r="G47" i="10"/>
  <c r="D46" i="10"/>
  <c r="K45" i="10"/>
  <c r="Q44" i="10"/>
  <c r="R43" i="10"/>
  <c r="G42" i="10"/>
  <c r="I41" i="10"/>
  <c r="I39" i="10"/>
  <c r="E38" i="10"/>
  <c r="D37" i="10"/>
  <c r="G72" i="10"/>
  <c r="J67" i="10"/>
  <c r="E64" i="10"/>
  <c r="L64" i="10" s="1"/>
  <c r="H62" i="10"/>
  <c r="K59" i="10"/>
  <c r="R56" i="10"/>
  <c r="I55" i="10"/>
  <c r="I53" i="10"/>
  <c r="D51" i="10"/>
  <c r="J49" i="10"/>
  <c r="M45" i="10"/>
  <c r="H44" i="10"/>
  <c r="P40" i="10"/>
  <c r="H39" i="10"/>
  <c r="K38" i="10"/>
  <c r="D39" i="10"/>
  <c r="Q37" i="10"/>
  <c r="J40" i="10"/>
  <c r="G38" i="10"/>
  <c r="I37" i="10"/>
  <c r="O38" i="10"/>
  <c r="H41" i="10"/>
  <c r="S38" i="10"/>
  <c r="T69" i="10"/>
  <c r="L68" i="10"/>
  <c r="L60" i="10"/>
  <c r="P10" i="11"/>
  <c r="I21" i="6"/>
  <c r="S9" i="11"/>
  <c r="P32" i="11"/>
  <c r="R31" i="11"/>
  <c r="R15" i="11"/>
  <c r="T21" i="11"/>
  <c r="T12" i="11"/>
  <c r="L18" i="11"/>
  <c r="P99" i="11" s="1"/>
  <c r="R21" i="11"/>
  <c r="S24" i="11"/>
  <c r="D26" i="11"/>
  <c r="F107" i="11" s="1"/>
  <c r="E16" i="11"/>
  <c r="K13" i="11"/>
  <c r="O94" i="11" s="1"/>
  <c r="Q10" i="11"/>
  <c r="K11" i="11"/>
  <c r="O92" i="11" s="1"/>
  <c r="L15" i="11"/>
  <c r="P96" i="11" s="1"/>
  <c r="D8" i="11"/>
  <c r="J9" i="11"/>
  <c r="G12" i="11"/>
  <c r="J22" i="11"/>
  <c r="H10" i="11"/>
  <c r="J91" i="11" s="1"/>
  <c r="K20" i="11"/>
  <c r="O101" i="11" s="1"/>
  <c r="J23" i="11"/>
  <c r="E19" i="11"/>
  <c r="F22" i="11"/>
  <c r="F21" i="11"/>
  <c r="D27" i="11"/>
  <c r="G19" i="11"/>
  <c r="K9" i="11"/>
  <c r="O90" i="11" s="1"/>
  <c r="H12" i="11"/>
  <c r="J93" i="11" s="1"/>
  <c r="K22" i="11"/>
  <c r="O103" i="11" s="1"/>
  <c r="I11" i="11"/>
  <c r="K92" i="11" s="1"/>
  <c r="L26" i="11"/>
  <c r="P107" i="11" s="1"/>
  <c r="D15" i="11"/>
  <c r="F96" i="11" s="1"/>
  <c r="D18" i="11"/>
  <c r="D99" i="11" s="1"/>
  <c r="E24" i="11"/>
  <c r="D13" i="11"/>
  <c r="H23" i="11"/>
  <c r="J104" i="11" s="1"/>
  <c r="L17" i="11"/>
  <c r="P98" i="11" s="1"/>
  <c r="I22" i="11"/>
  <c r="K103" i="11" s="1"/>
  <c r="G10" i="11"/>
  <c r="J20" i="11"/>
  <c r="K19" i="11"/>
  <c r="O100" i="11" s="1"/>
  <c r="F23" i="11"/>
  <c r="F26" i="11"/>
  <c r="H18" i="11"/>
  <c r="J99" i="11" s="1"/>
  <c r="E8" i="11"/>
  <c r="F27" i="11"/>
  <c r="G22" i="11"/>
  <c r="D16" i="11"/>
  <c r="E22" i="11"/>
  <c r="I16" i="11"/>
  <c r="K97" i="11" s="1"/>
  <c r="R8" i="11"/>
  <c r="S12" i="11"/>
  <c r="S31" i="11"/>
  <c r="S19" i="11"/>
  <c r="S8" i="11"/>
  <c r="S22" i="11"/>
  <c r="O11" i="11"/>
  <c r="Q25" i="11"/>
  <c r="S13" i="11"/>
  <c r="S34" i="11"/>
  <c r="S18" i="11"/>
  <c r="O33" i="11"/>
  <c r="O21" i="11"/>
  <c r="P9" i="11"/>
  <c r="S30" i="11"/>
  <c r="O24" i="11"/>
  <c r="Q18" i="11"/>
  <c r="Q12" i="11"/>
  <c r="Q33" i="11"/>
  <c r="R27" i="11"/>
  <c r="P21" i="11"/>
  <c r="O15" i="11"/>
  <c r="Q9" i="11"/>
  <c r="I21" i="11"/>
  <c r="K102" i="11" s="1"/>
  <c r="R18" i="11"/>
  <c r="O26" i="11"/>
  <c r="O14" i="11"/>
  <c r="Q15" i="11"/>
  <c r="T29" i="11"/>
  <c r="R17" i="11"/>
  <c r="Q8" i="11"/>
  <c r="Q32" i="11"/>
  <c r="Q29" i="11"/>
  <c r="Q26" i="11"/>
  <c r="O23" i="11"/>
  <c r="Q20" i="11"/>
  <c r="T16" i="11"/>
  <c r="P14" i="11"/>
  <c r="Q11" i="11"/>
  <c r="O8" i="11"/>
  <c r="S32" i="11"/>
  <c r="S29" i="11"/>
  <c r="O27" i="11"/>
  <c r="Q23" i="11"/>
  <c r="S20" i="11"/>
  <c r="Q17" i="11"/>
  <c r="R14" i="11"/>
  <c r="S11" i="11"/>
  <c r="P8" i="11"/>
  <c r="R32" i="11"/>
  <c r="R29" i="11"/>
  <c r="S26" i="11"/>
  <c r="P23" i="11"/>
  <c r="R20" i="11"/>
  <c r="O17" i="11"/>
  <c r="Q14" i="11"/>
  <c r="R11" i="11"/>
  <c r="P17" i="11"/>
  <c r="Y78" i="7"/>
  <c r="T26" i="11"/>
  <c r="S64" i="10"/>
  <c r="R12" i="11"/>
  <c r="Y70" i="7"/>
  <c r="S56" i="10"/>
  <c r="L14" i="11"/>
  <c r="P95" i="11" s="1"/>
  <c r="R26" i="11"/>
  <c r="I14" i="11"/>
  <c r="K95" i="11" s="1"/>
  <c r="S49" i="10"/>
  <c r="Y63" i="7"/>
  <c r="T40" i="10"/>
  <c r="S47" i="10"/>
  <c r="Y61" i="7"/>
  <c r="F8" i="11"/>
  <c r="S39" i="10"/>
  <c r="Y53" i="7"/>
  <c r="Y86" i="7"/>
  <c r="S72" i="10"/>
  <c r="T72" i="10" s="1"/>
  <c r="S53" i="10"/>
  <c r="Y67" i="7"/>
  <c r="F18" i="11"/>
  <c r="Y55" i="7"/>
  <c r="S41" i="10"/>
  <c r="T41" i="10" s="1"/>
  <c r="Y84" i="7"/>
  <c r="S70" i="10"/>
  <c r="T33" i="11"/>
  <c r="R25" i="11"/>
  <c r="I18" i="11"/>
  <c r="K99" i="11" s="1"/>
  <c r="S54" i="10"/>
  <c r="Y68" i="7"/>
  <c r="P25" i="11"/>
  <c r="I10" i="11"/>
  <c r="K91" i="11" s="1"/>
  <c r="S51" i="10"/>
  <c r="Y65" i="7"/>
  <c r="T17" i="11"/>
  <c r="Y82" i="7"/>
  <c r="S68" i="10"/>
  <c r="R30" i="11"/>
  <c r="S60" i="10"/>
  <c r="Y74" i="7"/>
  <c r="S45" i="10"/>
  <c r="F12" i="11"/>
  <c r="Y59" i="7"/>
  <c r="F14" i="11"/>
  <c r="P18" i="11"/>
  <c r="Y51" i="7"/>
  <c r="S37" i="10"/>
  <c r="S62" i="10"/>
  <c r="T62" i="10" s="1"/>
  <c r="Y76" i="7"/>
  <c r="T52" i="10"/>
  <c r="L21" i="11"/>
  <c r="P102" i="11" s="1"/>
  <c r="F9" i="11"/>
  <c r="P33" i="11"/>
  <c r="S43" i="10"/>
  <c r="Y57" i="7"/>
  <c r="R33" i="11"/>
  <c r="R28" i="11" l="1"/>
  <c r="R19" i="11"/>
  <c r="O18" i="11"/>
  <c r="Q30" i="11"/>
  <c r="P15" i="11"/>
  <c r="S27" i="11"/>
  <c r="O12" i="11"/>
  <c r="S23" i="11"/>
  <c r="O9" i="11"/>
  <c r="T30" i="11"/>
  <c r="T25" i="11"/>
  <c r="Q16" i="11"/>
  <c r="T28" i="11"/>
  <c r="T13" i="11"/>
  <c r="S25" i="11"/>
  <c r="S10" i="11"/>
  <c r="Q22" i="11"/>
  <c r="T34" i="11"/>
  <c r="P24" i="11"/>
  <c r="D19" i="11"/>
  <c r="E23" i="11"/>
  <c r="F15" i="11"/>
  <c r="I20" i="11"/>
  <c r="K101" i="11" s="1"/>
  <c r="K12" i="11"/>
  <c r="O93" i="11" s="1"/>
  <c r="F13" i="11"/>
  <c r="J17" i="11"/>
  <c r="L10" i="11"/>
  <c r="P91" i="11" s="1"/>
  <c r="D21" i="11"/>
  <c r="D102" i="11" s="1"/>
  <c r="F17" i="11"/>
  <c r="J11" i="11"/>
  <c r="I24" i="11"/>
  <c r="K105" i="11" s="1"/>
  <c r="L13" i="11"/>
  <c r="P94" i="11" s="1"/>
  <c r="H20" i="11"/>
  <c r="J101" i="11" s="1"/>
  <c r="K17" i="11"/>
  <c r="O98" i="11" s="1"/>
  <c r="G27" i="11"/>
  <c r="E20" i="11"/>
  <c r="E18" i="11"/>
  <c r="D12" i="11"/>
  <c r="D93" i="11" s="1"/>
  <c r="I27" i="11"/>
  <c r="K108" i="11" s="1"/>
  <c r="K24" i="11"/>
  <c r="O105" i="11" s="1"/>
  <c r="H14" i="11"/>
  <c r="J95" i="11" s="1"/>
  <c r="J26" i="11"/>
  <c r="G16" i="11"/>
  <c r="J13" i="11"/>
  <c r="E17" i="11"/>
  <c r="G25" i="11"/>
  <c r="D23" i="11"/>
  <c r="E104" i="11" s="1"/>
  <c r="F16" i="11"/>
  <c r="E13" i="11"/>
  <c r="I9" i="11"/>
  <c r="K90" i="11" s="1"/>
  <c r="J24" i="11"/>
  <c r="G14" i="11"/>
  <c r="I26" i="11"/>
  <c r="K107" i="11" s="1"/>
  <c r="L23" i="11"/>
  <c r="P104" i="11" s="1"/>
  <c r="H27" i="11"/>
  <c r="J108" i="11" s="1"/>
  <c r="E27" i="11"/>
  <c r="G9" i="11"/>
  <c r="G21" i="11"/>
  <c r="R10" i="11"/>
  <c r="H16" i="11"/>
  <c r="J97" i="11" s="1"/>
  <c r="E25" i="11"/>
  <c r="S15" i="11"/>
  <c r="T9" i="11"/>
  <c r="T24" i="11"/>
  <c r="P31" i="11"/>
  <c r="Q24" i="11"/>
  <c r="Q34" i="11"/>
  <c r="O28" i="11"/>
  <c r="O13" i="11"/>
  <c r="O10" i="11"/>
  <c r="P22" i="11"/>
  <c r="P26" i="11"/>
  <c r="T54" i="10"/>
  <c r="I32" i="11"/>
  <c r="I34" i="11"/>
  <c r="T14" i="11"/>
  <c r="Q27" i="11"/>
  <c r="T20" i="11"/>
  <c r="S16" i="11"/>
  <c r="Q13" i="11"/>
  <c r="T19" i="11"/>
  <c r="T31" i="11"/>
  <c r="R16" i="11"/>
  <c r="O29" i="11"/>
  <c r="R13" i="11"/>
  <c r="O25" i="11"/>
  <c r="S14" i="11"/>
  <c r="P11" i="11"/>
  <c r="H19" i="11"/>
  <c r="J100" i="11" s="1"/>
  <c r="J16" i="11"/>
  <c r="I12" i="11"/>
  <c r="K93" i="11" s="1"/>
  <c r="E11" i="11"/>
  <c r="J27" i="11"/>
  <c r="D20" i="11"/>
  <c r="F101" i="11" s="1"/>
  <c r="G20" i="11"/>
  <c r="G17" i="11"/>
  <c r="E15" i="11"/>
  <c r="F11" i="11"/>
  <c r="L16" i="11"/>
  <c r="P97" i="11" s="1"/>
  <c r="H22" i="11"/>
  <c r="J103" i="11" s="1"/>
  <c r="K14" i="11"/>
  <c r="O95" i="11" s="1"/>
  <c r="G24" i="11"/>
  <c r="J21" i="11"/>
  <c r="G11" i="11"/>
  <c r="I23" i="11"/>
  <c r="K104" i="11" s="1"/>
  <c r="E12" i="11"/>
  <c r="E26" i="11"/>
  <c r="H13" i="11"/>
  <c r="J94" i="11" s="1"/>
  <c r="K8" i="11"/>
  <c r="O89" i="11" s="1"/>
  <c r="G18" i="11"/>
  <c r="J10" i="11"/>
  <c r="L27" i="11"/>
  <c r="P108" i="11" s="1"/>
  <c r="I15" i="11"/>
  <c r="K96" i="11" s="1"/>
  <c r="D22" i="11"/>
  <c r="K15" i="11"/>
  <c r="O96" i="11" s="1"/>
  <c r="D17" i="11"/>
  <c r="C98" i="11" s="1"/>
  <c r="F10" i="11"/>
  <c r="I13" i="11"/>
  <c r="K94" i="11" s="1"/>
  <c r="L25" i="11"/>
  <c r="P106" i="11" s="1"/>
  <c r="J8" i="11"/>
  <c r="L19" i="11"/>
  <c r="P100" i="11" s="1"/>
  <c r="H24" i="11"/>
  <c r="J105" i="11" s="1"/>
  <c r="K21" i="11"/>
  <c r="O102" i="11" s="1"/>
  <c r="H11" i="11"/>
  <c r="J92" i="11" s="1"/>
  <c r="E14" i="11"/>
  <c r="K27" i="11"/>
  <c r="O108" i="11" s="1"/>
  <c r="J15" i="11"/>
  <c r="T18" i="11"/>
  <c r="K26" i="11"/>
  <c r="O107" i="11" s="1"/>
  <c r="D14" i="11"/>
  <c r="C95" i="11" s="1"/>
  <c r="P28" i="11"/>
  <c r="S21" i="11"/>
  <c r="R23" i="11"/>
  <c r="T15" i="11"/>
  <c r="T11" i="11"/>
  <c r="Q19" i="11"/>
  <c r="P20" i="11"/>
  <c r="R24" i="11"/>
  <c r="O19" i="11"/>
  <c r="O31" i="11"/>
  <c r="F19" i="11"/>
  <c r="P14" i="10"/>
  <c r="E21" i="11"/>
  <c r="T51" i="10"/>
  <c r="F32" i="11"/>
  <c r="P30" i="11"/>
  <c r="P12" i="11"/>
  <c r="T23" i="11"/>
  <c r="R9" i="11"/>
  <c r="Q21" i="11"/>
  <c r="S33" i="11"/>
  <c r="S17" i="11"/>
  <c r="O30" i="11"/>
  <c r="T32" i="11"/>
  <c r="P29" i="11"/>
  <c r="T10" i="11"/>
  <c r="R22" i="11"/>
  <c r="T8" i="11"/>
  <c r="O20" i="11"/>
  <c r="O32" i="11"/>
  <c r="P16" i="11"/>
  <c r="S28" i="11"/>
  <c r="P27" i="11"/>
  <c r="T22" i="11"/>
  <c r="L11" i="11"/>
  <c r="P92" i="11" s="1"/>
  <c r="L20" i="11"/>
  <c r="P101" i="11" s="1"/>
  <c r="L8" i="11"/>
  <c r="P89" i="11" s="1"/>
  <c r="J14" i="11"/>
  <c r="H25" i="11"/>
  <c r="J106" i="11" s="1"/>
  <c r="J19" i="11"/>
  <c r="K10" i="11"/>
  <c r="O91" i="11" s="1"/>
  <c r="E9" i="11"/>
  <c r="D9" i="11"/>
  <c r="C90" i="11" s="1"/>
  <c r="H9" i="11"/>
  <c r="J90" i="11" s="1"/>
  <c r="K16" i="11"/>
  <c r="O97" i="11" s="1"/>
  <c r="G26" i="11"/>
  <c r="J18" i="11"/>
  <c r="N99" i="11" s="1"/>
  <c r="G8" i="11"/>
  <c r="I25" i="11"/>
  <c r="K106" i="11" s="1"/>
  <c r="D10" i="11"/>
  <c r="L9" i="11"/>
  <c r="P90" i="11" s="1"/>
  <c r="D24" i="11"/>
  <c r="E105" i="11" s="1"/>
  <c r="F20" i="11"/>
  <c r="K23" i="11"/>
  <c r="O104" i="11" s="1"/>
  <c r="J12" i="11"/>
  <c r="N93" i="11" s="1"/>
  <c r="L24" i="11"/>
  <c r="P105" i="11" s="1"/>
  <c r="I8" i="11"/>
  <c r="K89" i="11" s="1"/>
  <c r="K25" i="11"/>
  <c r="O106" i="11" s="1"/>
  <c r="H15" i="11"/>
  <c r="J96" i="11" s="1"/>
  <c r="F24" i="11"/>
  <c r="L12" i="11"/>
  <c r="P93" i="11" s="1"/>
  <c r="D11" i="11"/>
  <c r="D92" i="11" s="1"/>
  <c r="D25" i="11"/>
  <c r="E106" i="11" s="1"/>
  <c r="G13" i="11"/>
  <c r="L22" i="11"/>
  <c r="P103" i="11" s="1"/>
  <c r="H26" i="11"/>
  <c r="J107" i="11" s="1"/>
  <c r="K18" i="11"/>
  <c r="O99" i="11" s="1"/>
  <c r="H8" i="11"/>
  <c r="J89" i="11" s="1"/>
  <c r="J25" i="11"/>
  <c r="G15" i="11"/>
  <c r="H21" i="11"/>
  <c r="J102" i="11" s="1"/>
  <c r="H17" i="11"/>
  <c r="J98" i="11" s="1"/>
  <c r="I17" i="11"/>
  <c r="K98" i="11" s="1"/>
  <c r="G23" i="11"/>
  <c r="I19" i="11"/>
  <c r="K100" i="11" s="1"/>
  <c r="F25" i="11"/>
  <c r="P13" i="11"/>
  <c r="P34" i="11"/>
  <c r="Q28" i="11"/>
  <c r="O34" i="11"/>
  <c r="Q31" i="11"/>
  <c r="O16" i="11"/>
  <c r="R34" i="11"/>
  <c r="P19" i="11"/>
  <c r="O22" i="11"/>
  <c r="F99" i="11"/>
  <c r="C96" i="11"/>
  <c r="T68" i="10"/>
  <c r="K14" i="10"/>
  <c r="J12" i="10"/>
  <c r="S9" i="10"/>
  <c r="T56" i="10"/>
  <c r="T53" i="10"/>
  <c r="T38" i="10"/>
  <c r="T9" i="10"/>
  <c r="K9" i="10"/>
  <c r="N11" i="10"/>
  <c r="L41" i="10"/>
  <c r="N12" i="10"/>
  <c r="L14" i="10"/>
  <c r="D96" i="11"/>
  <c r="C99" i="11"/>
  <c r="E96" i="11"/>
  <c r="F89" i="11"/>
  <c r="N13" i="10"/>
  <c r="D104" i="11"/>
  <c r="T14" i="10"/>
  <c r="O13" i="10"/>
  <c r="F12" i="12"/>
  <c r="F13" i="12"/>
  <c r="K36" i="12" s="1"/>
  <c r="L42" i="10"/>
  <c r="L50" i="10"/>
  <c r="T57" i="10"/>
  <c r="L57" i="10"/>
  <c r="L44" i="10"/>
  <c r="O15" i="10"/>
  <c r="E92" i="11"/>
  <c r="C11" i="12"/>
  <c r="L12" i="10"/>
  <c r="N9" i="10"/>
  <c r="M14" i="10"/>
  <c r="T11" i="10"/>
  <c r="T45" i="10"/>
  <c r="S11" i="10"/>
  <c r="S14" i="10"/>
  <c r="N15" i="10"/>
  <c r="T39" i="10"/>
  <c r="J11" i="10"/>
  <c r="D13" i="12"/>
  <c r="L35" i="12" s="1"/>
  <c r="G13" i="12"/>
  <c r="L36" i="12" s="1"/>
  <c r="D11" i="12"/>
  <c r="I13" i="10"/>
  <c r="F51" i="10"/>
  <c r="N51" i="10"/>
  <c r="N71" i="10"/>
  <c r="F71" i="10"/>
  <c r="C13" i="12"/>
  <c r="K35" i="12" s="1"/>
  <c r="N40" i="10"/>
  <c r="J8" i="10"/>
  <c r="J10" i="10" s="1"/>
  <c r="F40" i="10"/>
  <c r="C8" i="12"/>
  <c r="L37" i="10"/>
  <c r="I11" i="12"/>
  <c r="J34" i="11"/>
  <c r="E33" i="11"/>
  <c r="E34" i="11"/>
  <c r="G34" i="11"/>
  <c r="L34" i="11"/>
  <c r="H32" i="11"/>
  <c r="K32" i="11"/>
  <c r="L33" i="11"/>
  <c r="D33" i="11"/>
  <c r="G32" i="11"/>
  <c r="D34" i="11"/>
  <c r="H34" i="11"/>
  <c r="F34" i="11"/>
  <c r="J33" i="11"/>
  <c r="E32" i="11"/>
  <c r="H33" i="11"/>
  <c r="J32" i="11"/>
  <c r="K34" i="11"/>
  <c r="F33" i="11"/>
  <c r="K33" i="11"/>
  <c r="I33" i="11"/>
  <c r="G33" i="11"/>
  <c r="D32" i="11"/>
  <c r="L40" i="10"/>
  <c r="J14" i="10"/>
  <c r="L45" i="10"/>
  <c r="L11" i="10"/>
  <c r="F9" i="12"/>
  <c r="O9" i="10"/>
  <c r="F63" i="10"/>
  <c r="N63" i="10"/>
  <c r="K13" i="10"/>
  <c r="N53" i="10"/>
  <c r="F53" i="10"/>
  <c r="N68" i="10"/>
  <c r="F68" i="10"/>
  <c r="P12" i="10"/>
  <c r="I13" i="12"/>
  <c r="K37" i="12" s="1"/>
  <c r="T13" i="10"/>
  <c r="N65" i="10"/>
  <c r="F65" i="10"/>
  <c r="J13" i="12"/>
  <c r="L37" i="12" s="1"/>
  <c r="N39" i="10"/>
  <c r="F39" i="10"/>
  <c r="N37" i="10"/>
  <c r="F37" i="10"/>
  <c r="I8" i="10"/>
  <c r="L8" i="10"/>
  <c r="N46" i="10"/>
  <c r="F46" i="10"/>
  <c r="M9" i="10"/>
  <c r="G8" i="12"/>
  <c r="I11" i="10"/>
  <c r="D9" i="12"/>
  <c r="K11" i="10"/>
  <c r="N56" i="10"/>
  <c r="F56" i="10"/>
  <c r="I14" i="10"/>
  <c r="D12" i="12"/>
  <c r="I12" i="10"/>
  <c r="D10" i="12"/>
  <c r="F11" i="12"/>
  <c r="N55" i="10"/>
  <c r="O8" i="10"/>
  <c r="J13" i="10"/>
  <c r="N44" i="10"/>
  <c r="F44" i="10"/>
  <c r="L9" i="10"/>
  <c r="F8" i="12"/>
  <c r="L49" i="10"/>
  <c r="I12" i="12"/>
  <c r="L69" i="10"/>
  <c r="L46" i="10"/>
  <c r="F10" i="12"/>
  <c r="N52" i="10"/>
  <c r="N8" i="10"/>
  <c r="F52" i="10"/>
  <c r="N72" i="10"/>
  <c r="F72" i="10"/>
  <c r="P9" i="10"/>
  <c r="T58" i="10"/>
  <c r="Q11" i="10"/>
  <c r="J9" i="12"/>
  <c r="L65" i="10"/>
  <c r="N69" i="10"/>
  <c r="F69" i="10"/>
  <c r="I10" i="12"/>
  <c r="T66" i="10"/>
  <c r="L38" i="10"/>
  <c r="N49" i="10"/>
  <c r="M8" i="10"/>
  <c r="F49" i="10"/>
  <c r="I9" i="10"/>
  <c r="D8" i="12"/>
  <c r="O14" i="10"/>
  <c r="N43" i="10"/>
  <c r="K8" i="10"/>
  <c r="K10" i="10" s="1"/>
  <c r="G12" i="12"/>
  <c r="L52" i="10"/>
  <c r="F43" i="10"/>
  <c r="L48" i="10"/>
  <c r="M12" i="10"/>
  <c r="G10" i="12"/>
  <c r="N58" i="10"/>
  <c r="F58" i="10"/>
  <c r="P8" i="10"/>
  <c r="J12" i="12"/>
  <c r="R12" i="10"/>
  <c r="T42" i="10"/>
  <c r="N45" i="10"/>
  <c r="F45" i="10"/>
  <c r="M13" i="10"/>
  <c r="G11" i="12"/>
  <c r="N14" i="10"/>
  <c r="F55" i="10"/>
  <c r="L55" i="10"/>
  <c r="P11" i="10"/>
  <c r="F66" i="10"/>
  <c r="L66" i="10"/>
  <c r="Q9" i="10"/>
  <c r="J8" i="12"/>
  <c r="R8" i="10"/>
  <c r="N64" i="10"/>
  <c r="F64" i="10"/>
  <c r="P13" i="10"/>
  <c r="L61" i="10"/>
  <c r="I8" i="12"/>
  <c r="R9" i="10"/>
  <c r="S12" i="10"/>
  <c r="L71" i="10"/>
  <c r="T46" i="10"/>
  <c r="N50" i="10"/>
  <c r="F50" i="10"/>
  <c r="Q13" i="10"/>
  <c r="J11" i="12"/>
  <c r="N61" i="10"/>
  <c r="Q8" i="10"/>
  <c r="F61" i="10"/>
  <c r="C12" i="12"/>
  <c r="E12" i="12" s="1"/>
  <c r="N41" i="10"/>
  <c r="F41" i="10"/>
  <c r="C9" i="12"/>
  <c r="L13" i="10"/>
  <c r="M11" i="10"/>
  <c r="G9" i="12"/>
  <c r="Q14" i="10"/>
  <c r="C10" i="12"/>
  <c r="N38" i="10"/>
  <c r="F38" i="10"/>
  <c r="N42" i="10"/>
  <c r="F42" i="10"/>
  <c r="K12" i="10"/>
  <c r="O11" i="10"/>
  <c r="F59" i="10"/>
  <c r="L59" i="10"/>
  <c r="N48" i="10"/>
  <c r="F48" i="10"/>
  <c r="N54" i="10"/>
  <c r="F54" i="10"/>
  <c r="O12" i="10"/>
  <c r="N57" i="10"/>
  <c r="F57" i="10"/>
  <c r="N62" i="10"/>
  <c r="F62" i="10"/>
  <c r="R13" i="10"/>
  <c r="N67" i="10"/>
  <c r="S8" i="10"/>
  <c r="F67" i="10"/>
  <c r="L58" i="10"/>
  <c r="I9" i="12"/>
  <c r="R14" i="10"/>
  <c r="L67" i="10"/>
  <c r="F60" i="10"/>
  <c r="N60" i="10"/>
  <c r="J10" i="12"/>
  <c r="Q12" i="10"/>
  <c r="S13" i="10"/>
  <c r="N70" i="10"/>
  <c r="T8" i="10"/>
  <c r="F70" i="10"/>
  <c r="L43" i="10"/>
  <c r="L47" i="10"/>
  <c r="F105" i="11"/>
  <c r="D105" i="11"/>
  <c r="C101" i="11"/>
  <c r="D98" i="11"/>
  <c r="F92" i="11"/>
  <c r="C105" i="11"/>
  <c r="E95" i="11"/>
  <c r="D95" i="11"/>
  <c r="D101" i="11"/>
  <c r="E98" i="11"/>
  <c r="F95" i="11"/>
  <c r="E101" i="11"/>
  <c r="F98" i="11"/>
  <c r="D107" i="11"/>
  <c r="E107" i="11"/>
  <c r="F21" i="6"/>
  <c r="F23" i="6"/>
  <c r="F25" i="6"/>
  <c r="F27" i="6"/>
  <c r="F29" i="6"/>
  <c r="F31" i="6"/>
  <c r="F33" i="6"/>
  <c r="F35" i="6"/>
  <c r="F37" i="6"/>
  <c r="F39" i="6"/>
  <c r="F41" i="6"/>
  <c r="F43" i="6"/>
  <c r="F45" i="6"/>
  <c r="F47" i="6"/>
  <c r="F49" i="6"/>
  <c r="F51" i="6"/>
  <c r="F53" i="6"/>
  <c r="F55" i="6"/>
  <c r="F57" i="6"/>
  <c r="F59" i="6"/>
  <c r="F61" i="6"/>
  <c r="F63" i="6"/>
  <c r="F65" i="6"/>
  <c r="F67" i="6"/>
  <c r="F69" i="6"/>
  <c r="F71" i="6"/>
  <c r="F73" i="6"/>
  <c r="F75" i="6"/>
  <c r="F77" i="6"/>
  <c r="F79" i="6"/>
  <c r="F81" i="6"/>
  <c r="F83" i="6"/>
  <c r="F85" i="6"/>
  <c r="F87" i="6"/>
  <c r="F89" i="6"/>
  <c r="F91" i="6"/>
  <c r="F93" i="6"/>
  <c r="F95" i="6"/>
  <c r="F97" i="6"/>
  <c r="F99" i="6"/>
  <c r="F22" i="6"/>
  <c r="F24" i="6"/>
  <c r="F26" i="6"/>
  <c r="F28" i="6"/>
  <c r="F30" i="6"/>
  <c r="F32" i="6"/>
  <c r="F34" i="6"/>
  <c r="F36" i="6"/>
  <c r="F38" i="6"/>
  <c r="F40" i="6"/>
  <c r="F42" i="6"/>
  <c r="F44" i="6"/>
  <c r="F46" i="6"/>
  <c r="F48" i="6"/>
  <c r="F50" i="6"/>
  <c r="F52" i="6"/>
  <c r="F54" i="6"/>
  <c r="F56" i="6"/>
  <c r="F58" i="6"/>
  <c r="F60" i="6"/>
  <c r="F62" i="6"/>
  <c r="F64" i="6"/>
  <c r="F66" i="6"/>
  <c r="F68" i="6"/>
  <c r="F70" i="6"/>
  <c r="F72" i="6"/>
  <c r="F74" i="6"/>
  <c r="F76" i="6"/>
  <c r="F78" i="6"/>
  <c r="F80" i="6"/>
  <c r="F82" i="6"/>
  <c r="F84" i="6"/>
  <c r="F86" i="6"/>
  <c r="F88" i="6"/>
  <c r="F90" i="6"/>
  <c r="F92" i="6"/>
  <c r="F94" i="6"/>
  <c r="F96" i="6"/>
  <c r="F98" i="6"/>
  <c r="F100" i="6"/>
  <c r="C107" i="11"/>
  <c r="E99" i="11"/>
  <c r="E93" i="11"/>
  <c r="N98" i="11"/>
  <c r="M98" i="11"/>
  <c r="H108" i="11"/>
  <c r="I108" i="11"/>
  <c r="Q15" i="10"/>
  <c r="E102" i="11"/>
  <c r="F104" i="11"/>
  <c r="C97" i="11"/>
  <c r="D97" i="11"/>
  <c r="E97" i="11"/>
  <c r="F97" i="11"/>
  <c r="I103" i="11"/>
  <c r="H103" i="11"/>
  <c r="N101" i="11"/>
  <c r="M101" i="11"/>
  <c r="I91" i="11"/>
  <c r="H91" i="11"/>
  <c r="F94" i="11"/>
  <c r="D94" i="11"/>
  <c r="E94" i="11"/>
  <c r="C94" i="11"/>
  <c r="H100" i="11"/>
  <c r="I100" i="11"/>
  <c r="F108" i="11"/>
  <c r="E108" i="11"/>
  <c r="D108" i="11"/>
  <c r="C108" i="11"/>
  <c r="F102" i="11"/>
  <c r="M104" i="11"/>
  <c r="N104" i="11"/>
  <c r="N103" i="11"/>
  <c r="M103" i="11"/>
  <c r="I93" i="11"/>
  <c r="H93" i="11"/>
  <c r="N90" i="11"/>
  <c r="M90" i="11"/>
  <c r="D89" i="11"/>
  <c r="C89" i="11"/>
  <c r="E89" i="11"/>
  <c r="M92" i="11"/>
  <c r="N92" i="11"/>
  <c r="I97" i="11"/>
  <c r="H97" i="11"/>
  <c r="I95" i="11"/>
  <c r="H95" i="11"/>
  <c r="H90" i="11"/>
  <c r="I90" i="11"/>
  <c r="C102" i="11"/>
  <c r="C93" i="11"/>
  <c r="C104" i="11"/>
  <c r="N97" i="11"/>
  <c r="M97" i="11"/>
  <c r="M108" i="11"/>
  <c r="N108" i="11"/>
  <c r="I101" i="11"/>
  <c r="H101" i="11"/>
  <c r="H98" i="11"/>
  <c r="I98" i="11"/>
  <c r="I105" i="11"/>
  <c r="H105" i="11"/>
  <c r="N102" i="11"/>
  <c r="M102" i="11"/>
  <c r="H92" i="11"/>
  <c r="I92" i="11"/>
  <c r="I99" i="11"/>
  <c r="H99" i="11"/>
  <c r="N91" i="11"/>
  <c r="M91" i="11"/>
  <c r="F103" i="11"/>
  <c r="C103" i="11"/>
  <c r="D103" i="11"/>
  <c r="E103" i="11"/>
  <c r="N89" i="11"/>
  <c r="M89" i="11"/>
  <c r="M96" i="11"/>
  <c r="N96" i="11"/>
  <c r="C100" i="11"/>
  <c r="D100" i="11"/>
  <c r="F100" i="11"/>
  <c r="E100" i="11"/>
  <c r="N107" i="11"/>
  <c r="M107" i="11"/>
  <c r="N94" i="11"/>
  <c r="M94" i="11"/>
  <c r="H106" i="11"/>
  <c r="I106" i="11"/>
  <c r="N105" i="11"/>
  <c r="M105" i="11"/>
  <c r="H102" i="11"/>
  <c r="I102" i="11"/>
  <c r="F93" i="11"/>
  <c r="N95" i="11"/>
  <c r="M95" i="11"/>
  <c r="M100" i="11"/>
  <c r="N100" i="11"/>
  <c r="I107" i="11"/>
  <c r="H107" i="11"/>
  <c r="I89" i="11"/>
  <c r="H89" i="11"/>
  <c r="F91" i="11"/>
  <c r="C91" i="11"/>
  <c r="D91" i="11"/>
  <c r="E91" i="11"/>
  <c r="H94" i="11"/>
  <c r="I94" i="11"/>
  <c r="N106" i="11"/>
  <c r="M106" i="11"/>
  <c r="H96" i="11"/>
  <c r="I96" i="11"/>
  <c r="H104" i="11"/>
  <c r="I104" i="11"/>
  <c r="T47" i="10"/>
  <c r="L15" i="10"/>
  <c r="J15" i="10"/>
  <c r="T43" i="10"/>
  <c r="K15" i="10"/>
  <c r="T64" i="10"/>
  <c r="R15" i="10"/>
  <c r="T37" i="10"/>
  <c r="I15" i="10"/>
  <c r="T60" i="10"/>
  <c r="P15" i="10"/>
  <c r="S15" i="10"/>
  <c r="T70" i="10"/>
  <c r="T15" i="10"/>
  <c r="T49" i="10"/>
  <c r="M15" i="10"/>
  <c r="C92" i="11" l="1"/>
  <c r="F106" i="11"/>
  <c r="C106" i="11"/>
  <c r="E90" i="11"/>
  <c r="D90" i="11"/>
  <c r="D106" i="11"/>
  <c r="M93" i="11"/>
  <c r="M99" i="11"/>
  <c r="F90" i="11"/>
  <c r="N10" i="10"/>
  <c r="T10" i="10"/>
  <c r="S10" i="10"/>
  <c r="H12" i="12"/>
  <c r="E11" i="10"/>
  <c r="P16" i="10"/>
  <c r="P10" i="10"/>
  <c r="R16" i="10"/>
  <c r="Q16" i="10"/>
  <c r="L16" i="10"/>
  <c r="E11" i="12"/>
  <c r="J16" i="10"/>
  <c r="T16" i="10"/>
  <c r="D14" i="10"/>
  <c r="C14" i="10"/>
  <c r="O16" i="10"/>
  <c r="S16" i="10"/>
  <c r="K16" i="10"/>
  <c r="C11" i="10"/>
  <c r="E12" i="10"/>
  <c r="D11" i="10"/>
  <c r="D13" i="10"/>
  <c r="D42" i="12"/>
  <c r="H36" i="12" s="1"/>
  <c r="E8" i="10"/>
  <c r="Q10" i="10"/>
  <c r="C37" i="12"/>
  <c r="I14" i="12"/>
  <c r="C36" i="12"/>
  <c r="F14" i="12"/>
  <c r="E10" i="12"/>
  <c r="N16" i="10"/>
  <c r="C13" i="10"/>
  <c r="D12" i="10"/>
  <c r="D35" i="12"/>
  <c r="E8" i="12"/>
  <c r="M10" i="10"/>
  <c r="D8" i="10"/>
  <c r="C12" i="10"/>
  <c r="D36" i="12"/>
  <c r="H8" i="12"/>
  <c r="L10" i="10"/>
  <c r="C35" i="12"/>
  <c r="C14" i="12"/>
  <c r="D37" i="12"/>
  <c r="K8" i="12"/>
  <c r="C9" i="10"/>
  <c r="K10" i="12"/>
  <c r="D43" i="12"/>
  <c r="H37" i="12" s="1"/>
  <c r="K12" i="12"/>
  <c r="D9" i="10"/>
  <c r="C8" i="10"/>
  <c r="I10" i="10"/>
  <c r="O10" i="10"/>
  <c r="K9" i="12"/>
  <c r="C43" i="12"/>
  <c r="G37" i="12" s="1"/>
  <c r="E14" i="10"/>
  <c r="E9" i="12"/>
  <c r="C41" i="12"/>
  <c r="G35" i="12" s="1"/>
  <c r="E13" i="10"/>
  <c r="R10" i="10"/>
  <c r="E9" i="10"/>
  <c r="H10" i="12"/>
  <c r="H11" i="12"/>
  <c r="D41" i="12"/>
  <c r="H35" i="12" s="1"/>
  <c r="H9" i="12"/>
  <c r="C42" i="12"/>
  <c r="G36" i="12" s="1"/>
  <c r="K11" i="12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H53" i="6"/>
  <c r="K53" i="6" s="1"/>
  <c r="G51" i="6"/>
  <c r="H49" i="6"/>
  <c r="K49" i="6" s="1"/>
  <c r="G47" i="6"/>
  <c r="H45" i="6"/>
  <c r="K45" i="6" s="1"/>
  <c r="G43" i="6"/>
  <c r="H41" i="6"/>
  <c r="K41" i="6" s="1"/>
  <c r="G39" i="6"/>
  <c r="H37" i="6"/>
  <c r="K37" i="6" s="1"/>
  <c r="G35" i="6"/>
  <c r="H33" i="6"/>
  <c r="K33" i="6" s="1"/>
  <c r="G31" i="6"/>
  <c r="H29" i="6"/>
  <c r="K29" i="6" s="1"/>
  <c r="G27" i="6"/>
  <c r="H25" i="6"/>
  <c r="K25" i="6" s="1"/>
  <c r="G23" i="6"/>
  <c r="H21" i="6"/>
  <c r="K21" i="6" s="1"/>
  <c r="G19" i="6"/>
  <c r="H17" i="6"/>
  <c r="K17" i="6" s="1"/>
  <c r="G15" i="6"/>
  <c r="H13" i="6"/>
  <c r="K13" i="6" s="1"/>
  <c r="G11" i="6"/>
  <c r="H9" i="6"/>
  <c r="K9" i="6" s="1"/>
  <c r="G7" i="6"/>
  <c r="H100" i="6"/>
  <c r="K100" i="6" s="1"/>
  <c r="H99" i="6"/>
  <c r="K99" i="6" s="1"/>
  <c r="H98" i="6"/>
  <c r="K98" i="6" s="1"/>
  <c r="H97" i="6"/>
  <c r="K97" i="6" s="1"/>
  <c r="H96" i="6"/>
  <c r="K96" i="6" s="1"/>
  <c r="H95" i="6"/>
  <c r="K95" i="6" s="1"/>
  <c r="H94" i="6"/>
  <c r="K94" i="6" s="1"/>
  <c r="H93" i="6"/>
  <c r="K93" i="6" s="1"/>
  <c r="H92" i="6"/>
  <c r="K92" i="6" s="1"/>
  <c r="H91" i="6"/>
  <c r="K91" i="6" s="1"/>
  <c r="H90" i="6"/>
  <c r="K90" i="6" s="1"/>
  <c r="H89" i="6"/>
  <c r="K89" i="6" s="1"/>
  <c r="H88" i="6"/>
  <c r="K88" i="6" s="1"/>
  <c r="H87" i="6"/>
  <c r="K87" i="6" s="1"/>
  <c r="H86" i="6"/>
  <c r="K86" i="6" s="1"/>
  <c r="H85" i="6"/>
  <c r="K85" i="6" s="1"/>
  <c r="H84" i="6"/>
  <c r="K84" i="6" s="1"/>
  <c r="H83" i="6"/>
  <c r="K83" i="6" s="1"/>
  <c r="H82" i="6"/>
  <c r="K82" i="6" s="1"/>
  <c r="H81" i="6"/>
  <c r="K81" i="6" s="1"/>
  <c r="H80" i="6"/>
  <c r="K80" i="6" s="1"/>
  <c r="H79" i="6"/>
  <c r="K79" i="6" s="1"/>
  <c r="H78" i="6"/>
  <c r="K78" i="6" s="1"/>
  <c r="H77" i="6"/>
  <c r="K77" i="6" s="1"/>
  <c r="H76" i="6"/>
  <c r="K76" i="6" s="1"/>
  <c r="H75" i="6"/>
  <c r="K75" i="6" s="1"/>
  <c r="H74" i="6"/>
  <c r="K74" i="6" s="1"/>
  <c r="H1" i="6"/>
  <c r="K1" i="6" s="1"/>
  <c r="G53" i="6"/>
  <c r="H51" i="6"/>
  <c r="K51" i="6" s="1"/>
  <c r="G49" i="6"/>
  <c r="H47" i="6"/>
  <c r="K47" i="6" s="1"/>
  <c r="G45" i="6"/>
  <c r="H43" i="6"/>
  <c r="K43" i="6" s="1"/>
  <c r="G41" i="6"/>
  <c r="H39" i="6"/>
  <c r="K39" i="6" s="1"/>
  <c r="G37" i="6"/>
  <c r="H35" i="6"/>
  <c r="K35" i="6" s="1"/>
  <c r="G33" i="6"/>
  <c r="H31" i="6"/>
  <c r="K31" i="6" s="1"/>
  <c r="G29" i="6"/>
  <c r="H27" i="6"/>
  <c r="K27" i="6" s="1"/>
  <c r="G25" i="6"/>
  <c r="H23" i="6"/>
  <c r="K23" i="6" s="1"/>
  <c r="G21" i="6"/>
  <c r="H19" i="6"/>
  <c r="K19" i="6" s="1"/>
  <c r="H73" i="6"/>
  <c r="K73" i="6" s="1"/>
  <c r="G72" i="6"/>
  <c r="H69" i="6"/>
  <c r="K69" i="6" s="1"/>
  <c r="G68" i="6"/>
  <c r="H65" i="6"/>
  <c r="K65" i="6" s="1"/>
  <c r="G64" i="6"/>
  <c r="H61" i="6"/>
  <c r="K61" i="6" s="1"/>
  <c r="G60" i="6"/>
  <c r="H57" i="6"/>
  <c r="K57" i="6" s="1"/>
  <c r="G56" i="6"/>
  <c r="H52" i="6"/>
  <c r="K52" i="6" s="1"/>
  <c r="G50" i="6"/>
  <c r="H44" i="6"/>
  <c r="K44" i="6" s="1"/>
  <c r="G42" i="6"/>
  <c r="H36" i="6"/>
  <c r="K36" i="6" s="1"/>
  <c r="G34" i="6"/>
  <c r="H28" i="6"/>
  <c r="K28" i="6" s="1"/>
  <c r="G26" i="6"/>
  <c r="H20" i="6"/>
  <c r="K20" i="6" s="1"/>
  <c r="G18" i="6"/>
  <c r="G16" i="6"/>
  <c r="H12" i="6"/>
  <c r="K12" i="6" s="1"/>
  <c r="H10" i="6"/>
  <c r="K10" i="6" s="1"/>
  <c r="G9" i="6"/>
  <c r="H5" i="6"/>
  <c r="K5" i="6" s="1"/>
  <c r="G73" i="6"/>
  <c r="H70" i="6"/>
  <c r="K70" i="6" s="1"/>
  <c r="G69" i="6"/>
  <c r="H66" i="6"/>
  <c r="K66" i="6" s="1"/>
  <c r="G65" i="6"/>
  <c r="H62" i="6"/>
  <c r="K62" i="6" s="1"/>
  <c r="G61" i="6"/>
  <c r="H58" i="6"/>
  <c r="K58" i="6" s="1"/>
  <c r="G57" i="6"/>
  <c r="H54" i="6"/>
  <c r="K54" i="6" s="1"/>
  <c r="G52" i="6"/>
  <c r="H46" i="6"/>
  <c r="K46" i="6" s="1"/>
  <c r="G44" i="6"/>
  <c r="H38" i="6"/>
  <c r="K38" i="6" s="1"/>
  <c r="G36" i="6"/>
  <c r="H30" i="6"/>
  <c r="K30" i="6" s="1"/>
  <c r="G28" i="6"/>
  <c r="H22" i="6"/>
  <c r="K22" i="6" s="1"/>
  <c r="G20" i="6"/>
  <c r="H15" i="6"/>
  <c r="K15" i="6" s="1"/>
  <c r="G14" i="6"/>
  <c r="G12" i="6"/>
  <c r="H8" i="6"/>
  <c r="K8" i="6" s="1"/>
  <c r="H6" i="6"/>
  <c r="K6" i="6" s="1"/>
  <c r="G4" i="6"/>
  <c r="H2" i="6"/>
  <c r="K2" i="6" s="1"/>
  <c r="G3" i="6"/>
  <c r="H71" i="6"/>
  <c r="K71" i="6" s="1"/>
  <c r="G70" i="6"/>
  <c r="H67" i="6"/>
  <c r="K67" i="6" s="1"/>
  <c r="G66" i="6"/>
  <c r="H63" i="6"/>
  <c r="K63" i="6" s="1"/>
  <c r="G62" i="6"/>
  <c r="H59" i="6"/>
  <c r="K59" i="6" s="1"/>
  <c r="G58" i="6"/>
  <c r="H55" i="6"/>
  <c r="K55" i="6" s="1"/>
  <c r="G54" i="6"/>
  <c r="H48" i="6"/>
  <c r="K48" i="6" s="1"/>
  <c r="G46" i="6"/>
  <c r="H40" i="6"/>
  <c r="K40" i="6" s="1"/>
  <c r="G38" i="6"/>
  <c r="H32" i="6"/>
  <c r="K32" i="6" s="1"/>
  <c r="G30" i="6"/>
  <c r="H24" i="6"/>
  <c r="K24" i="6" s="1"/>
  <c r="G22" i="6"/>
  <c r="G17" i="6"/>
  <c r="H11" i="6"/>
  <c r="K11" i="6" s="1"/>
  <c r="G10" i="6"/>
  <c r="G8" i="6"/>
  <c r="G5" i="6"/>
  <c r="H3" i="6"/>
  <c r="K3" i="6" s="1"/>
  <c r="H7" i="6"/>
  <c r="K7" i="6" s="1"/>
  <c r="H4" i="6"/>
  <c r="K4" i="6" s="1"/>
  <c r="G1" i="6"/>
  <c r="H72" i="6"/>
  <c r="K72" i="6" s="1"/>
  <c r="G71" i="6"/>
  <c r="H68" i="6"/>
  <c r="K68" i="6" s="1"/>
  <c r="G67" i="6"/>
  <c r="H64" i="6"/>
  <c r="K64" i="6" s="1"/>
  <c r="G63" i="6"/>
  <c r="H60" i="6"/>
  <c r="K60" i="6" s="1"/>
  <c r="G59" i="6"/>
  <c r="H56" i="6"/>
  <c r="K56" i="6" s="1"/>
  <c r="G55" i="6"/>
  <c r="H50" i="6"/>
  <c r="K50" i="6" s="1"/>
  <c r="G48" i="6"/>
  <c r="H42" i="6"/>
  <c r="K42" i="6" s="1"/>
  <c r="G40" i="6"/>
  <c r="H34" i="6"/>
  <c r="K34" i="6" s="1"/>
  <c r="G32" i="6"/>
  <c r="H26" i="6"/>
  <c r="K26" i="6" s="1"/>
  <c r="G24" i="6"/>
  <c r="H18" i="6"/>
  <c r="K18" i="6" s="1"/>
  <c r="H16" i="6"/>
  <c r="K16" i="6" s="1"/>
  <c r="H14" i="6"/>
  <c r="K14" i="6" s="1"/>
  <c r="G13" i="6"/>
  <c r="G6" i="6"/>
  <c r="G2" i="6"/>
  <c r="K13" i="12"/>
  <c r="J14" i="12"/>
  <c r="D14" i="12"/>
  <c r="E13" i="12"/>
  <c r="E14" i="12" s="1"/>
  <c r="H13" i="12"/>
  <c r="H14" i="12" s="1"/>
  <c r="G14" i="12"/>
  <c r="M16" i="10"/>
  <c r="D15" i="10"/>
  <c r="I16" i="10"/>
  <c r="C15" i="10"/>
  <c r="E15" i="10"/>
  <c r="E16" i="10" l="1"/>
  <c r="K14" i="12"/>
  <c r="C16" i="10"/>
  <c r="D10" i="10"/>
  <c r="Q5" i="12"/>
  <c r="E10" i="10"/>
  <c r="S5" i="12"/>
  <c r="D16" i="10"/>
  <c r="C10" i="10"/>
  <c r="O5" i="12"/>
  <c r="S11" i="12" l="1"/>
  <c r="T8" i="12"/>
  <c r="S14" i="12"/>
  <c r="Q37" i="12" s="1"/>
  <c r="S9" i="12"/>
  <c r="S8" i="12"/>
  <c r="T9" i="12"/>
  <c r="O37" i="12" s="1"/>
  <c r="S10" i="12"/>
  <c r="Q10" i="12"/>
  <c r="Q11" i="12"/>
  <c r="Q14" i="12"/>
  <c r="Q36" i="12" s="1"/>
  <c r="Q9" i="12"/>
  <c r="R8" i="12"/>
  <c r="R9" i="12"/>
  <c r="O36" i="12" s="1"/>
  <c r="Q8" i="12"/>
  <c r="P9" i="12"/>
  <c r="O35" i="12" s="1"/>
  <c r="P8" i="12"/>
  <c r="O10" i="12"/>
  <c r="O8" i="12"/>
  <c r="O11" i="12"/>
  <c r="O14" i="12"/>
  <c r="Q35" i="12" s="1"/>
  <c r="O9" i="12"/>
</calcChain>
</file>

<file path=xl/sharedStrings.xml><?xml version="1.0" encoding="utf-8"?>
<sst xmlns="http://schemas.openxmlformats.org/spreadsheetml/2006/main" count="707" uniqueCount="453">
  <si>
    <t>x</t>
  </si>
  <si>
    <t>Tipo de oportunidade</t>
  </si>
  <si>
    <t>Quantidade</t>
  </si>
  <si>
    <t>Tipo de obra</t>
  </si>
  <si>
    <t>Tipo de forro</t>
  </si>
  <si>
    <t>Tipo de fechamento interno</t>
  </si>
  <si>
    <t>Tipo de edificação</t>
  </si>
  <si>
    <t>Tipo de caminhão</t>
  </si>
  <si>
    <t>Modstamp do sistema</t>
  </si>
  <si>
    <t>Fase</t>
  </si>
  <si>
    <t>Rua de entrega</t>
  </si>
  <si>
    <t>Produtos (Sistemas potenciais)</t>
  </si>
  <si>
    <t>Probabilidade (%)</t>
  </si>
  <si>
    <t>ID do catálogo de preços</t>
  </si>
  <si>
    <t>Previsão de término da obra</t>
  </si>
  <si>
    <t>Previsão de término da fase</t>
  </si>
  <si>
    <t>Porte (Consumo estimado/mês)</t>
  </si>
  <si>
    <t>Peso bruto</t>
  </si>
  <si>
    <t>País de entrega</t>
  </si>
  <si>
    <t>ID do proprietário</t>
  </si>
  <si>
    <t>Número de entrega</t>
  </si>
  <si>
    <t>Número</t>
  </si>
  <si>
    <t>Previsão de termino da fase</t>
  </si>
  <si>
    <t>Próxima etapa</t>
  </si>
  <si>
    <t>Placocenter</t>
  </si>
  <si>
    <t>Nome</t>
  </si>
  <si>
    <t>Cidade</t>
  </si>
  <si>
    <t>Origem do lead</t>
  </si>
  <si>
    <t>Razão Social</t>
  </si>
  <si>
    <t>Data da última modificação</t>
  </si>
  <si>
    <t>Desejo receber informações por celular</t>
  </si>
  <si>
    <t>Última modificação pelo ID</t>
  </si>
  <si>
    <t>Desejo receber informações por email</t>
  </si>
  <si>
    <t>Última atividade</t>
  </si>
  <si>
    <t>Área aproximada</t>
  </si>
  <si>
    <t>Ganhos</t>
  </si>
  <si>
    <t>Bairro</t>
  </si>
  <si>
    <t>Particular</t>
  </si>
  <si>
    <t>Excluído</t>
  </si>
  <si>
    <t>Distrito</t>
  </si>
  <si>
    <t>Fechado</t>
  </si>
  <si>
    <t>Estado</t>
  </si>
  <si>
    <t>ID da oportunidade</t>
  </si>
  <si>
    <t>País</t>
  </si>
  <si>
    <t>Tem item</t>
  </si>
  <si>
    <t>CEP</t>
  </si>
  <si>
    <t>Categoria de previsão</t>
  </si>
  <si>
    <t>CNPJ</t>
  </si>
  <si>
    <t>Rua</t>
  </si>
  <si>
    <t>Ano fiscal</t>
  </si>
  <si>
    <t>Inscrição estadual</t>
  </si>
  <si>
    <t>Trimestre fiscal</t>
  </si>
  <si>
    <t>Período fiscal</t>
  </si>
  <si>
    <t>Tipo de Forro</t>
  </si>
  <si>
    <t>Fase da obra</t>
  </si>
  <si>
    <t>Valor esperado</t>
  </si>
  <si>
    <t>Estado de entrega</t>
  </si>
  <si>
    <t>Produtos/Sistemas potenciais</t>
  </si>
  <si>
    <t>Distríto de entrega</t>
  </si>
  <si>
    <t>Porte/Consumo estimado mês</t>
  </si>
  <si>
    <t>Descrição</t>
  </si>
  <si>
    <t>Desconto</t>
  </si>
  <si>
    <t>Tipo de Obra</t>
  </si>
  <si>
    <t>Data Quality Score</t>
  </si>
  <si>
    <t>Fabricante</t>
  </si>
  <si>
    <t>Data Quality Description</t>
  </si>
  <si>
    <t>Já trabalhou com Drywall?</t>
  </si>
  <si>
    <t>Data de criação</t>
  </si>
  <si>
    <t>Número de funcionários</t>
  </si>
  <si>
    <t>Condição de Pagamento</t>
  </si>
  <si>
    <t>Classificação</t>
  </si>
  <si>
    <t>Condição de entrega</t>
  </si>
  <si>
    <t>Status</t>
  </si>
  <si>
    <t>Data de fechamento</t>
  </si>
  <si>
    <t>Cidade de entrega</t>
  </si>
  <si>
    <t>Cep de entrega</t>
  </si>
  <si>
    <t>Website</t>
  </si>
  <si>
    <t>Cargas realizadas</t>
  </si>
  <si>
    <t>Email</t>
  </si>
  <si>
    <t>Cargas previstas</t>
  </si>
  <si>
    <t>Telefone</t>
  </si>
  <si>
    <t>ID da campanha</t>
  </si>
  <si>
    <t>Empresa</t>
  </si>
  <si>
    <t>Bairro de entrega</t>
  </si>
  <si>
    <t>Cargo</t>
  </si>
  <si>
    <t>Saudação</t>
  </si>
  <si>
    <t>Valor</t>
  </si>
  <si>
    <t>ID da conta</t>
  </si>
  <si>
    <t>Sobrenome</t>
  </si>
  <si>
    <t>Dados interessantes</t>
  </si>
  <si>
    <t>Obs. Gerais</t>
  </si>
  <si>
    <t>Lucro</t>
  </si>
  <si>
    <t>Material</t>
  </si>
  <si>
    <t>Data Fim</t>
  </si>
  <si>
    <t>Data Início</t>
  </si>
  <si>
    <t>Nome da Obra</t>
  </si>
  <si>
    <t>OPORTUNIDADE</t>
  </si>
  <si>
    <t>LEAD</t>
  </si>
  <si>
    <t>015-1001</t>
  </si>
  <si>
    <t>Gestão de Contratos - Controle de Obras Fechadas</t>
  </si>
  <si>
    <t>Pessoa de Contato da Obra</t>
  </si>
  <si>
    <t>Telefone e E-mail</t>
  </si>
  <si>
    <t>Endereço</t>
  </si>
  <si>
    <t>SP</t>
  </si>
  <si>
    <t>Mercado</t>
  </si>
  <si>
    <t>IMOBILIÁRIO</t>
  </si>
  <si>
    <t>INFRAESTRUTURA</t>
  </si>
  <si>
    <t>PREVISÃO</t>
  </si>
  <si>
    <t>Perdas</t>
  </si>
  <si>
    <t>REAL</t>
  </si>
  <si>
    <t>DADOS DA OBRA</t>
  </si>
  <si>
    <t>ACABAMENTO</t>
  </si>
  <si>
    <t>Cadastro de Obras | Gestão de Contratos - Controle de Obras Fechadas</t>
  </si>
  <si>
    <t>Código da Obra</t>
  </si>
  <si>
    <t>UF</t>
  </si>
  <si>
    <t>EDIFÍCIO RESIDENCIAL</t>
  </si>
  <si>
    <t>EDIFÍCIO COMERCIAL CORPORATIVO</t>
  </si>
  <si>
    <t>CONDOMÍNIO</t>
  </si>
  <si>
    <t>CASA</t>
  </si>
  <si>
    <t>EDIFÍCIO COMERCIAL SALETA</t>
  </si>
  <si>
    <t>POSTO DE SAÚDE / CLÍNICA</t>
  </si>
  <si>
    <t>HOTEL / RESORT</t>
  </si>
  <si>
    <t>IGREJA</t>
  </si>
  <si>
    <t>CRECHE / ESCOLA</t>
  </si>
  <si>
    <t>PEQUENAS EDIFICAÇÕES</t>
  </si>
  <si>
    <t>SHOPPING</t>
  </si>
  <si>
    <t>OUTROS</t>
  </si>
  <si>
    <t>EDIFÍCIO RESIDENCIAL / COMERCIAL</t>
  </si>
  <si>
    <t>EDIFÍCIO PÚBLICO</t>
  </si>
  <si>
    <t>UNIVERSIDADE</t>
  </si>
  <si>
    <t>FLAT</t>
  </si>
  <si>
    <t>HOSPITAL</t>
  </si>
  <si>
    <t>RESIDENCIAL</t>
  </si>
  <si>
    <t>HIPERMERCADO</t>
  </si>
  <si>
    <t>PENITENCIÁRIA</t>
  </si>
  <si>
    <t>INDUSTRIAL</t>
  </si>
  <si>
    <t>RJ</t>
  </si>
  <si>
    <t>RS</t>
  </si>
  <si>
    <t>BA</t>
  </si>
  <si>
    <t>MG</t>
  </si>
  <si>
    <t>PR</t>
  </si>
  <si>
    <t>SC</t>
  </si>
  <si>
    <t>GO</t>
  </si>
  <si>
    <t>PE</t>
  </si>
  <si>
    <t>DF</t>
  </si>
  <si>
    <t>CE</t>
  </si>
  <si>
    <t>ES</t>
  </si>
  <si>
    <t>PA</t>
  </si>
  <si>
    <t>PI</t>
  </si>
  <si>
    <t>MS</t>
  </si>
  <si>
    <t>MT</t>
  </si>
  <si>
    <t>RN</t>
  </si>
  <si>
    <t>MA</t>
  </si>
  <si>
    <t>SE</t>
  </si>
  <si>
    <t>AM</t>
  </si>
  <si>
    <t>AL</t>
  </si>
  <si>
    <t>PB</t>
  </si>
  <si>
    <t>TO</t>
  </si>
  <si>
    <t>RO</t>
  </si>
  <si>
    <t>RR</t>
  </si>
  <si>
    <t>AC</t>
  </si>
  <si>
    <t>AP</t>
  </si>
  <si>
    <t>SUPORTE</t>
  </si>
  <si>
    <t>Á</t>
  </si>
  <si>
    <t>À</t>
  </si>
  <si>
    <t>Â</t>
  </si>
  <si>
    <t>Ã</t>
  </si>
  <si>
    <t>É</t>
  </si>
  <si>
    <t>È</t>
  </si>
  <si>
    <t>Ê</t>
  </si>
  <si>
    <t>Í</t>
  </si>
  <si>
    <t>Ì</t>
  </si>
  <si>
    <t>Î</t>
  </si>
  <si>
    <t>Ó</t>
  </si>
  <si>
    <t>Ò</t>
  </si>
  <si>
    <t>Ô</t>
  </si>
  <si>
    <t>Õ</t>
  </si>
  <si>
    <t>Ú</t>
  </si>
  <si>
    <t>Ù</t>
  </si>
  <si>
    <t>Û</t>
  </si>
  <si>
    <t>A</t>
  </si>
  <si>
    <t>E</t>
  </si>
  <si>
    <t>I</t>
  </si>
  <si>
    <t>O</t>
  </si>
  <si>
    <t>U</t>
  </si>
  <si>
    <t>ACENTO</t>
  </si>
  <si>
    <t>NRO</t>
  </si>
  <si>
    <t>SEM</t>
  </si>
  <si>
    <t>C</t>
  </si>
  <si>
    <t>Ç</t>
  </si>
  <si>
    <t>015-1002</t>
  </si>
  <si>
    <t>015-1003</t>
  </si>
  <si>
    <t>015-1004</t>
  </si>
  <si>
    <t>015-1005</t>
  </si>
  <si>
    <t>015-1006</t>
  </si>
  <si>
    <t>015-1007</t>
  </si>
  <si>
    <t>015-1008</t>
  </si>
  <si>
    <t>015-1009</t>
  </si>
  <si>
    <t>015-1010</t>
  </si>
  <si>
    <t>015-1011</t>
  </si>
  <si>
    <t>015-1012</t>
  </si>
  <si>
    <t>015-1013</t>
  </si>
  <si>
    <t>015-1014</t>
  </si>
  <si>
    <t>015-1015</t>
  </si>
  <si>
    <t>015-1016</t>
  </si>
  <si>
    <t>015-1017</t>
  </si>
  <si>
    <t>015-1018</t>
  </si>
  <si>
    <t>015-1019</t>
  </si>
  <si>
    <t>015-1020</t>
  </si>
  <si>
    <t>015-1021</t>
  </si>
  <si>
    <t>015-1022</t>
  </si>
  <si>
    <t>015-1023</t>
  </si>
  <si>
    <t>015-1024</t>
  </si>
  <si>
    <t>015-1025</t>
  </si>
  <si>
    <t>015-1026</t>
  </si>
  <si>
    <t>015-1027</t>
  </si>
  <si>
    <t>015-1028</t>
  </si>
  <si>
    <t>015-1029</t>
  </si>
  <si>
    <t>015-1030</t>
  </si>
  <si>
    <t>015-1031</t>
  </si>
  <si>
    <t>015-1032</t>
  </si>
  <si>
    <t>015-1033</t>
  </si>
  <si>
    <t>015-1034</t>
  </si>
  <si>
    <t>015-1035</t>
  </si>
  <si>
    <t>015-1036</t>
  </si>
  <si>
    <t>015-1037</t>
  </si>
  <si>
    <t>015-1038</t>
  </si>
  <si>
    <t>015-1039</t>
  </si>
  <si>
    <t>015-1040</t>
  </si>
  <si>
    <t>015-1041</t>
  </si>
  <si>
    <t>015-1042</t>
  </si>
  <si>
    <t>015-1043</t>
  </si>
  <si>
    <t>015-1044</t>
  </si>
  <si>
    <t>015-1045</t>
  </si>
  <si>
    <t>015-1046</t>
  </si>
  <si>
    <t>015-1047</t>
  </si>
  <si>
    <t>015-1048</t>
  </si>
  <si>
    <t>015-1049</t>
  </si>
  <si>
    <t>015-1050</t>
  </si>
  <si>
    <t>015-1051</t>
  </si>
  <si>
    <t>015-1052</t>
  </si>
  <si>
    <t>015-1053</t>
  </si>
  <si>
    <t>015-1054</t>
  </si>
  <si>
    <t>015-1055</t>
  </si>
  <si>
    <t>015-1056</t>
  </si>
  <si>
    <t>015-1057</t>
  </si>
  <si>
    <t>015-1058</t>
  </si>
  <si>
    <t>015-1059</t>
  </si>
  <si>
    <t>015-1060</t>
  </si>
  <si>
    <t>015-1061</t>
  </si>
  <si>
    <t>015-1062</t>
  </si>
  <si>
    <t>015-1063</t>
  </si>
  <si>
    <t>015-1064</t>
  </si>
  <si>
    <t>015-1065</t>
  </si>
  <si>
    <t>015-1066</t>
  </si>
  <si>
    <t>015-1067</t>
  </si>
  <si>
    <t>015-1068</t>
  </si>
  <si>
    <t>015-1069</t>
  </si>
  <si>
    <t>015-1070</t>
  </si>
  <si>
    <t>015-1071</t>
  </si>
  <si>
    <t>015-1072</t>
  </si>
  <si>
    <t>015-1073</t>
  </si>
  <si>
    <t>015-1074</t>
  </si>
  <si>
    <t>015-1075</t>
  </si>
  <si>
    <t>015-1076</t>
  </si>
  <si>
    <t>015-1077</t>
  </si>
  <si>
    <t>015-1078</t>
  </si>
  <si>
    <t>015-1079</t>
  </si>
  <si>
    <t>015-1080</t>
  </si>
  <si>
    <t>015-1081</t>
  </si>
  <si>
    <t>015-1082</t>
  </si>
  <si>
    <t>015-1083</t>
  </si>
  <si>
    <t>015-1084</t>
  </si>
  <si>
    <t>015-1085</t>
  </si>
  <si>
    <t>015-1086</t>
  </si>
  <si>
    <t>015-1087</t>
  </si>
  <si>
    <t>015-1088</t>
  </si>
  <si>
    <t>015-1089</t>
  </si>
  <si>
    <t>015-1090</t>
  </si>
  <si>
    <t>015-1091</t>
  </si>
  <si>
    <t>015-1092</t>
  </si>
  <si>
    <t>015-1093</t>
  </si>
  <si>
    <t>015-1094</t>
  </si>
  <si>
    <t>015-1095</t>
  </si>
  <si>
    <t>015-1096</t>
  </si>
  <si>
    <t>015-1097</t>
  </si>
  <si>
    <t>015-1098</t>
  </si>
  <si>
    <t>015-1099</t>
  </si>
  <si>
    <t>015-1100</t>
  </si>
  <si>
    <t>Nº do Contrato</t>
  </si>
  <si>
    <t>CONCLUÍDA</t>
  </si>
  <si>
    <t>ESTRUTURA</t>
  </si>
  <si>
    <t>FUNDAÇÃO</t>
  </si>
  <si>
    <t>LANÇAMENTO</t>
  </si>
  <si>
    <t>PARALISADA</t>
  </si>
  <si>
    <t>PROJETO</t>
  </si>
  <si>
    <t>Fase da Obra</t>
  </si>
  <si>
    <t>Mão de Obra</t>
  </si>
  <si>
    <t>Impostos / Encargos</t>
  </si>
  <si>
    <t>Lucro (%)</t>
  </si>
  <si>
    <t>Preço global do Contrato</t>
  </si>
  <si>
    <t>Data Contrato</t>
  </si>
  <si>
    <t>Faturamento por  Mês</t>
  </si>
  <si>
    <t>REF_MES&amp;ANO</t>
  </si>
  <si>
    <t>MERCADO</t>
  </si>
  <si>
    <t>TP OBRA</t>
  </si>
  <si>
    <t>REF_OBRA</t>
  </si>
  <si>
    <t>REF</t>
  </si>
  <si>
    <t>Faturamento Previsto</t>
  </si>
  <si>
    <t>Valor médio por obra</t>
  </si>
  <si>
    <t>PREVISTO</t>
  </si>
  <si>
    <t>Faturamento Real</t>
  </si>
  <si>
    <t>Faturamento real</t>
  </si>
  <si>
    <t>Dashboard Gerencial 1 | Gestão de Contratos - Controle de Obras Fechadas</t>
  </si>
  <si>
    <t>Materiais</t>
  </si>
  <si>
    <t>Impostos</t>
  </si>
  <si>
    <t>Contratos fechados</t>
  </si>
  <si>
    <t>1º Tri</t>
  </si>
  <si>
    <t>2º Tri</t>
  </si>
  <si>
    <t>3º Tri</t>
  </si>
  <si>
    <t>4º Tri</t>
  </si>
  <si>
    <t>Dashboard Gerencial 2 | Gestão de Contratos - Controle de Obras Fechadas</t>
  </si>
  <si>
    <t>TIPO DE OBRA</t>
  </si>
  <si>
    <t>Contratos</t>
  </si>
  <si>
    <t>Faturamento</t>
  </si>
  <si>
    <t>ANO</t>
  </si>
  <si>
    <t>Previsto</t>
  </si>
  <si>
    <t>Real</t>
  </si>
  <si>
    <t>Δ%</t>
  </si>
  <si>
    <t>Dashboard Gerencial 3 | Gestão de Contratos - Controle de Obras Fechadas</t>
  </si>
  <si>
    <t>Var Inicio</t>
  </si>
  <si>
    <t>Var fim</t>
  </si>
  <si>
    <t>Total de Dias em Obra</t>
  </si>
  <si>
    <t>Dias de Atraso no Início da Obra</t>
  </si>
  <si>
    <t>Dias de Atraso no Fim da Obra</t>
  </si>
  <si>
    <t>Tempo médio de obra</t>
  </si>
  <si>
    <t>Duração obra</t>
  </si>
  <si>
    <t>previsto</t>
  </si>
  <si>
    <t>real</t>
  </si>
  <si>
    <t>Var real de obras</t>
  </si>
  <si>
    <t>Dias em obra no ano</t>
  </si>
  <si>
    <t>PREV</t>
  </si>
  <si>
    <t>Atraso total real médio</t>
  </si>
  <si>
    <t>Fat. Previsto</t>
  </si>
  <si>
    <t>Fat. Real</t>
  </si>
  <si>
    <t>Custo Previsto</t>
  </si>
  <si>
    <t>Custo Real</t>
  </si>
  <si>
    <t>Lucro Previsto</t>
  </si>
  <si>
    <t>Lucro Real</t>
  </si>
  <si>
    <t>*Rótulo acima REAL; Rótulo abaixo PREVISTO</t>
  </si>
  <si>
    <t>Custo total</t>
  </si>
  <si>
    <t>prev</t>
  </si>
  <si>
    <t>Tempo médio por obra</t>
  </si>
  <si>
    <t>O-3001001</t>
  </si>
  <si>
    <t>O-3001002</t>
  </si>
  <si>
    <t>O-3001003</t>
  </si>
  <si>
    <t>O-3001004</t>
  </si>
  <si>
    <t>O-3001005</t>
  </si>
  <si>
    <t>O-3001006</t>
  </si>
  <si>
    <t>O-3001007</t>
  </si>
  <si>
    <t>O-3001008</t>
  </si>
  <si>
    <t>O-3001009</t>
  </si>
  <si>
    <t>O-3001010</t>
  </si>
  <si>
    <t>O-3001011</t>
  </si>
  <si>
    <t>O-3001012</t>
  </si>
  <si>
    <t>O-3001013</t>
  </si>
  <si>
    <t>O-3001014</t>
  </si>
  <si>
    <t>O-3001015</t>
  </si>
  <si>
    <t>O-3001016</t>
  </si>
  <si>
    <t>O-3001017</t>
  </si>
  <si>
    <t>O-3001018</t>
  </si>
  <si>
    <t>O-3001019</t>
  </si>
  <si>
    <t>O-3001020</t>
  </si>
  <si>
    <t>O-3001021</t>
  </si>
  <si>
    <t>O-3001022</t>
  </si>
  <si>
    <t>O-3001023</t>
  </si>
  <si>
    <t>O-3001024</t>
  </si>
  <si>
    <t>O-3001025</t>
  </si>
  <si>
    <t>O-3001026</t>
  </si>
  <si>
    <t>O-3001027</t>
  </si>
  <si>
    <t>O-3001028</t>
  </si>
  <si>
    <t>O-3001029</t>
  </si>
  <si>
    <t>O-3001030</t>
  </si>
  <si>
    <t>O-3001031</t>
  </si>
  <si>
    <t>O-3001032</t>
  </si>
  <si>
    <t>O-3001033</t>
  </si>
  <si>
    <t>O-3001034</t>
  </si>
  <si>
    <t>O-3001035</t>
  </si>
  <si>
    <t>O-3001036</t>
  </si>
  <si>
    <t>O-3001037</t>
  </si>
  <si>
    <t>O-3001038</t>
  </si>
  <si>
    <t>O-3001039</t>
  </si>
  <si>
    <t>O-3001040</t>
  </si>
  <si>
    <t>O-3001041</t>
  </si>
  <si>
    <t>O-3001042</t>
  </si>
  <si>
    <t>O-3001043</t>
  </si>
  <si>
    <t>O-3001044</t>
  </si>
  <si>
    <t>O-3001045</t>
  </si>
  <si>
    <t>O-3001046</t>
  </si>
  <si>
    <t>O-3001047</t>
  </si>
  <si>
    <t>O-3001048</t>
  </si>
  <si>
    <t>O-3001049</t>
  </si>
  <si>
    <t>O-3001050</t>
  </si>
  <si>
    <t>O-3001051</t>
  </si>
  <si>
    <t>O-3001052</t>
  </si>
  <si>
    <t>O-3001053</t>
  </si>
  <si>
    <t>O-3001054</t>
  </si>
  <si>
    <t>O-3001055</t>
  </si>
  <si>
    <t>O-3001056</t>
  </si>
  <si>
    <t>O-3001057</t>
  </si>
  <si>
    <t>O-3001058</t>
  </si>
  <si>
    <t>O-3001059</t>
  </si>
  <si>
    <t>O-3001060</t>
  </si>
  <si>
    <t>O-3001061</t>
  </si>
  <si>
    <t>O-3001062</t>
  </si>
  <si>
    <t>O-3001063</t>
  </si>
  <si>
    <t>O-3001064</t>
  </si>
  <si>
    <t>O-3001065</t>
  </si>
  <si>
    <t>O-3001066</t>
  </si>
  <si>
    <t>O-3001067</t>
  </si>
  <si>
    <t>O-3001068</t>
  </si>
  <si>
    <t>O-3001069</t>
  </si>
  <si>
    <t>O-3001070</t>
  </si>
  <si>
    <t>O-3001071</t>
  </si>
  <si>
    <t>O-3001072</t>
  </si>
  <si>
    <t>O-3001073</t>
  </si>
  <si>
    <t>O-3001074</t>
  </si>
  <si>
    <t>O-3001075</t>
  </si>
  <si>
    <t>O-3001076</t>
  </si>
  <si>
    <t>O-3001077</t>
  </si>
  <si>
    <t>O-3001078</t>
  </si>
  <si>
    <t>O-3001079</t>
  </si>
  <si>
    <t>O-3001080</t>
  </si>
  <si>
    <t>O-3001081</t>
  </si>
  <si>
    <t>O-3001082</t>
  </si>
  <si>
    <t>O-3001083</t>
  </si>
  <si>
    <t>O-3001084</t>
  </si>
  <si>
    <t>O-3001085</t>
  </si>
  <si>
    <t>O-3001086</t>
  </si>
  <si>
    <t>O-3001087</t>
  </si>
  <si>
    <t>O-3001088</t>
  </si>
  <si>
    <t>O-3001089</t>
  </si>
  <si>
    <t>O-3001090</t>
  </si>
  <si>
    <t>O-3001091</t>
  </si>
  <si>
    <t>O-3001092</t>
  </si>
  <si>
    <t>O-3001093</t>
  </si>
  <si>
    <t>O-3001094</t>
  </si>
  <si>
    <t>O-3001095</t>
  </si>
  <si>
    <t>O-3001096</t>
  </si>
  <si>
    <t>O-3001097</t>
  </si>
  <si>
    <t>O-3001098</t>
  </si>
  <si>
    <t>O-3001099</t>
  </si>
  <si>
    <t>O-3001100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</si>
</sst>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&quot;R$&quot;\ #,##0.00"/>
    <numFmt numFmtId="166" formatCode="mm/yyyy"/>
    <numFmt numFmtId="167" formatCode="&quot;R$&quot;\ #,##0"/>
    <numFmt numFmtId="168" formatCode="_-* #,##0_-;\-* #,##0_-;_-* &quot;-&quot;??_-;_-@_-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28"/>
      <color theme="3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8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4"/>
      <color theme="3" tint="-0.249977111117893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7711111789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48">
    <border>
      <left/>
      <right/>
      <top/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/>
      <top/>
      <bottom style="thin">
        <color theme="3" tint="-0.24994659260841701"/>
      </bottom>
      <diagonal/>
    </border>
    <border>
      <left style="thin">
        <color theme="3" tint="-0.24994659260841701"/>
      </left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/>
      <diagonal/>
    </border>
    <border>
      <left style="thin">
        <color theme="3" tint="-0.24994659260841701"/>
      </left>
      <right/>
      <top style="thin">
        <color theme="3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/>
      <bottom style="dashed">
        <color theme="0" tint="-0.2499465926084170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dashed">
        <color theme="0" tint="-0.24994659260841701"/>
      </right>
      <top/>
      <bottom style="dashed">
        <color theme="0" tint="-0.24994659260841701"/>
      </bottom>
      <diagonal/>
    </border>
    <border>
      <left style="dashed">
        <color theme="0" tint="-0.24994659260841701"/>
      </left>
      <right/>
      <top/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/>
      <diagonal/>
    </border>
    <border>
      <left style="dashed">
        <color theme="0" tint="-0.24994659260841701"/>
      </left>
      <right/>
      <top style="dashed">
        <color theme="0" tint="-0.24994659260841701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dashed">
        <color theme="0" tint="-0.24994659260841701"/>
      </top>
      <bottom style="dashed">
        <color theme="0" tint="-0.2499465926084170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dashed">
        <color theme="0" tint="-0.24994659260841701"/>
      </right>
      <top style="thin">
        <color theme="0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dashed">
        <color theme="0" tint="-0.24994659260841701"/>
      </right>
      <top style="thin">
        <color theme="0"/>
      </top>
      <bottom style="dashed">
        <color theme="0" tint="-0.24994659260841701"/>
      </bottom>
      <diagonal/>
    </border>
    <border>
      <left/>
      <right style="dashed">
        <color theme="0" tint="-0.24994659260841701"/>
      </right>
      <top style="dashed">
        <color theme="0" tint="-0.24994659260841701"/>
      </top>
      <bottom style="thin">
        <color theme="0"/>
      </bottom>
      <diagonal/>
    </border>
    <border>
      <left style="dashed">
        <color theme="0" tint="-0.24994659260841701"/>
      </left>
      <right style="dashed">
        <color theme="0" tint="-0.24994659260841701"/>
      </right>
      <top style="dashed">
        <color theme="0" tint="-0.24994659260841701"/>
      </top>
      <bottom style="thin">
        <color theme="0"/>
      </bottom>
      <diagonal/>
    </border>
    <border>
      <left style="dashed">
        <color theme="0" tint="-0.24994659260841701"/>
      </left>
      <right style="thin">
        <color theme="1" tint="0.499984740745262"/>
      </right>
      <top style="thin">
        <color theme="0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thin">
        <color theme="1" tint="0.499984740745262"/>
      </right>
      <top style="dashed">
        <color theme="0" tint="-0.24994659260841701"/>
      </top>
      <bottom style="dashed">
        <color theme="0" tint="-0.24994659260841701"/>
      </bottom>
      <diagonal/>
    </border>
    <border>
      <left style="dashed">
        <color theme="0" tint="-0.24994659260841701"/>
      </left>
      <right style="thin">
        <color theme="1" tint="0.499984740745262"/>
      </right>
      <top style="dashed">
        <color theme="0" tint="-0.2499465926084170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1" fillId="0" borderId="0"/>
    <xf numFmtId="9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1" applyFont="1"/>
    <xf numFmtId="0" fontId="2" fillId="0" borderId="0" xfId="1" applyFont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/>
    </xf>
    <xf numFmtId="0" fontId="3" fillId="0" borderId="5" xfId="1" applyFont="1" applyBorder="1"/>
    <xf numFmtId="0" fontId="3" fillId="0" borderId="3" xfId="1" applyFont="1" applyBorder="1"/>
    <xf numFmtId="165" fontId="3" fillId="0" borderId="1" xfId="1" applyNumberFormat="1" applyFont="1" applyBorder="1" applyAlignment="1">
      <alignment horizontal="center" vertical="center"/>
    </xf>
    <xf numFmtId="0" fontId="3" fillId="0" borderId="4" xfId="1" applyFont="1" applyBorder="1"/>
    <xf numFmtId="0" fontId="3" fillId="0" borderId="2" xfId="1" applyFont="1" applyBorder="1"/>
    <xf numFmtId="0" fontId="4" fillId="3" borderId="11" xfId="1" applyFont="1" applyFill="1" applyBorder="1" applyAlignment="1">
      <alignment horizontal="center" vertical="center" wrapText="1"/>
    </xf>
    <xf numFmtId="0" fontId="3" fillId="0" borderId="12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0" fontId="3" fillId="0" borderId="17" xfId="1" applyFont="1" applyBorder="1" applyAlignment="1">
      <alignment horizontal="center"/>
    </xf>
    <xf numFmtId="0" fontId="7" fillId="3" borderId="16" xfId="1" applyFont="1" applyFill="1" applyBorder="1"/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7" fillId="3" borderId="16" xfId="1" applyFont="1" applyFill="1" applyBorder="1" applyAlignment="1">
      <alignment horizontal="center"/>
    </xf>
    <xf numFmtId="0" fontId="7" fillId="3" borderId="16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4" borderId="0" xfId="1" applyFont="1" applyFill="1"/>
    <xf numFmtId="0" fontId="4" fillId="3" borderId="16" xfId="1" applyFont="1" applyFill="1" applyBorder="1" applyAlignment="1">
      <alignment horizontal="center" vertical="center" wrapText="1"/>
    </xf>
    <xf numFmtId="0" fontId="4" fillId="5" borderId="16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4" fillId="6" borderId="16" xfId="1" applyFont="1" applyFill="1" applyBorder="1" applyAlignment="1">
      <alignment horizontal="center" vertical="center" wrapText="1"/>
    </xf>
    <xf numFmtId="165" fontId="4" fillId="5" borderId="16" xfId="1" applyNumberFormat="1" applyFont="1" applyFill="1" applyBorder="1" applyAlignment="1">
      <alignment horizontal="center" vertical="center" wrapText="1"/>
    </xf>
    <xf numFmtId="165" fontId="3" fillId="0" borderId="18" xfId="1" applyNumberFormat="1" applyFont="1" applyBorder="1" applyAlignment="1">
      <alignment horizontal="center" vertical="center"/>
    </xf>
    <xf numFmtId="165" fontId="4" fillId="6" borderId="16" xfId="1" applyNumberFormat="1" applyFont="1" applyFill="1" applyBorder="1" applyAlignment="1">
      <alignment horizontal="center" vertical="center" wrapText="1"/>
    </xf>
    <xf numFmtId="10" fontId="3" fillId="0" borderId="8" xfId="2" applyNumberFormat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/>
    </xf>
    <xf numFmtId="0" fontId="7" fillId="3" borderId="24" xfId="1" applyFont="1" applyFill="1" applyBorder="1" applyAlignment="1">
      <alignment horizontal="center" vertical="center"/>
    </xf>
    <xf numFmtId="10" fontId="3" fillId="0" borderId="1" xfId="2" applyNumberFormat="1" applyFont="1" applyBorder="1" applyAlignment="1">
      <alignment horizontal="center" vertical="center"/>
    </xf>
    <xf numFmtId="10" fontId="3" fillId="0" borderId="18" xfId="2" applyNumberFormat="1" applyFont="1" applyBorder="1" applyAlignment="1">
      <alignment horizontal="center" vertical="center"/>
    </xf>
    <xf numFmtId="0" fontId="0" fillId="7" borderId="0" xfId="0" applyFill="1"/>
    <xf numFmtId="0" fontId="3" fillId="7" borderId="0" xfId="1" applyFont="1" applyFill="1"/>
    <xf numFmtId="0" fontId="0" fillId="8" borderId="0" xfId="0" quotePrefix="1" applyFill="1" applyAlignment="1">
      <alignment horizontal="center" vertical="center"/>
    </xf>
    <xf numFmtId="0" fontId="7" fillId="0" borderId="0" xfId="1" applyFont="1"/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 wrapText="1"/>
    </xf>
    <xf numFmtId="0" fontId="9" fillId="0" borderId="0" xfId="1" applyFont="1" applyAlignment="1">
      <alignment horizontal="center" vertical="center" wrapText="1"/>
    </xf>
    <xf numFmtId="0" fontId="11" fillId="0" borderId="0" xfId="1" applyFont="1"/>
    <xf numFmtId="0" fontId="9" fillId="3" borderId="16" xfId="1" applyFont="1" applyFill="1" applyBorder="1" applyAlignment="1">
      <alignment horizontal="center" vertical="center" wrapText="1"/>
    </xf>
    <xf numFmtId="14" fontId="12" fillId="3" borderId="16" xfId="1" applyNumberFormat="1" applyFont="1" applyFill="1" applyBorder="1" applyAlignment="1">
      <alignment horizontal="center" vertical="center" wrapText="1"/>
    </xf>
    <xf numFmtId="14" fontId="12" fillId="10" borderId="16" xfId="1" applyNumberFormat="1" applyFont="1" applyFill="1" applyBorder="1" applyAlignment="1">
      <alignment horizontal="center" vertical="center" wrapText="1"/>
    </xf>
    <xf numFmtId="14" fontId="12" fillId="11" borderId="16" xfId="1" applyNumberFormat="1" applyFont="1" applyFill="1" applyBorder="1" applyAlignment="1">
      <alignment horizontal="center" vertical="center" wrapText="1"/>
    </xf>
    <xf numFmtId="14" fontId="12" fillId="12" borderId="16" xfId="1" applyNumberFormat="1" applyFont="1" applyFill="1" applyBorder="1" applyAlignment="1">
      <alignment horizontal="center" vertical="center" wrapText="1"/>
    </xf>
    <xf numFmtId="0" fontId="10" fillId="7" borderId="16" xfId="1" applyFont="1" applyFill="1" applyBorder="1" applyAlignment="1">
      <alignment horizontal="center" vertical="center" wrapText="1"/>
    </xf>
    <xf numFmtId="10" fontId="10" fillId="13" borderId="16" xfId="2" applyNumberFormat="1" applyFont="1" applyFill="1" applyBorder="1" applyAlignment="1">
      <alignment horizontal="center" vertical="center" wrapText="1"/>
    </xf>
    <xf numFmtId="14" fontId="3" fillId="0" borderId="0" xfId="1" applyNumberFormat="1" applyFont="1" applyAlignment="1">
      <alignment horizontal="center" vertical="center" wrapText="1"/>
    </xf>
    <xf numFmtId="0" fontId="5" fillId="7" borderId="0" xfId="1" applyFont="1" applyFill="1" applyAlignment="1">
      <alignment horizontal="center" vertical="center" wrapText="1"/>
    </xf>
    <xf numFmtId="0" fontId="8" fillId="14" borderId="16" xfId="1" applyFont="1" applyFill="1" applyBorder="1" applyAlignment="1">
      <alignment horizontal="center" vertical="center" wrapText="1"/>
    </xf>
    <xf numFmtId="0" fontId="8" fillId="14" borderId="16" xfId="1" applyFont="1" applyFill="1" applyBorder="1" applyAlignment="1">
      <alignment horizontal="center" wrapText="1"/>
    </xf>
    <xf numFmtId="14" fontId="3" fillId="7" borderId="16" xfId="1" applyNumberFormat="1" applyFont="1" applyFill="1" applyBorder="1" applyAlignment="1">
      <alignment horizontal="center" vertical="center"/>
    </xf>
    <xf numFmtId="0" fontId="3" fillId="7" borderId="16" xfId="1" applyFont="1" applyFill="1" applyBorder="1" applyAlignment="1">
      <alignment horizontal="center" vertical="center"/>
    </xf>
    <xf numFmtId="10" fontId="3" fillId="7" borderId="16" xfId="1" applyNumberFormat="1" applyFont="1" applyFill="1" applyBorder="1" applyAlignment="1">
      <alignment horizontal="center" vertical="center"/>
    </xf>
    <xf numFmtId="14" fontId="3" fillId="7" borderId="33" xfId="1" applyNumberFormat="1" applyFont="1" applyFill="1" applyBorder="1" applyAlignment="1">
      <alignment horizontal="center" vertical="center" wrapText="1"/>
    </xf>
    <xf numFmtId="0" fontId="5" fillId="7" borderId="34" xfId="1" applyFont="1" applyFill="1" applyBorder="1" applyAlignment="1">
      <alignment horizontal="center" vertical="center" wrapText="1"/>
    </xf>
    <xf numFmtId="0" fontId="3" fillId="7" borderId="34" xfId="1" applyFont="1" applyFill="1" applyBorder="1"/>
    <xf numFmtId="0" fontId="3" fillId="7" borderId="35" xfId="1" applyFont="1" applyFill="1" applyBorder="1"/>
    <xf numFmtId="14" fontId="3" fillId="7" borderId="36" xfId="1" applyNumberFormat="1" applyFont="1" applyFill="1" applyBorder="1" applyAlignment="1">
      <alignment horizontal="center" vertical="center" wrapText="1"/>
    </xf>
    <xf numFmtId="0" fontId="3" fillId="7" borderId="37" xfId="1" applyFont="1" applyFill="1" applyBorder="1"/>
    <xf numFmtId="14" fontId="3" fillId="7" borderId="32" xfId="1" applyNumberFormat="1" applyFont="1" applyFill="1" applyBorder="1" applyAlignment="1">
      <alignment horizontal="center" vertical="center" wrapText="1"/>
    </xf>
    <xf numFmtId="0" fontId="5" fillId="7" borderId="9" xfId="1" applyFont="1" applyFill="1" applyBorder="1" applyAlignment="1">
      <alignment horizontal="center" vertical="center" wrapText="1"/>
    </xf>
    <xf numFmtId="0" fontId="3" fillId="7" borderId="9" xfId="1" applyFont="1" applyFill="1" applyBorder="1"/>
    <xf numFmtId="0" fontId="3" fillId="7" borderId="10" xfId="1" applyFont="1" applyFill="1" applyBorder="1"/>
    <xf numFmtId="166" fontId="3" fillId="7" borderId="16" xfId="1" applyNumberFormat="1" applyFont="1" applyFill="1" applyBorder="1" applyAlignment="1">
      <alignment horizontal="center" vertical="center"/>
    </xf>
    <xf numFmtId="167" fontId="10" fillId="7" borderId="16" xfId="1" applyNumberFormat="1" applyFont="1" applyFill="1" applyBorder="1" applyAlignment="1">
      <alignment horizontal="center" vertical="center" wrapText="1"/>
    </xf>
    <xf numFmtId="167" fontId="10" fillId="13" borderId="16" xfId="1" applyNumberFormat="1" applyFont="1" applyFill="1" applyBorder="1" applyAlignment="1">
      <alignment horizontal="center" vertical="center" wrapText="1"/>
    </xf>
    <xf numFmtId="167" fontId="15" fillId="8" borderId="16" xfId="1" applyNumberFormat="1" applyFont="1" applyFill="1" applyBorder="1" applyAlignment="1">
      <alignment horizontal="center" vertical="center" wrapText="1"/>
    </xf>
    <xf numFmtId="167" fontId="15" fillId="9" borderId="16" xfId="1" applyNumberFormat="1" applyFont="1" applyFill="1" applyBorder="1" applyAlignment="1">
      <alignment horizontal="center" vertical="center" wrapText="1"/>
    </xf>
    <xf numFmtId="167" fontId="3" fillId="7" borderId="16" xfId="1" applyNumberFormat="1" applyFont="1" applyFill="1" applyBorder="1" applyAlignment="1">
      <alignment horizontal="center" vertical="center"/>
    </xf>
    <xf numFmtId="167" fontId="3" fillId="7" borderId="16" xfId="1" applyNumberFormat="1" applyFont="1" applyFill="1" applyBorder="1" applyAlignment="1">
      <alignment horizontal="center"/>
    </xf>
    <xf numFmtId="0" fontId="16" fillId="3" borderId="16" xfId="1" applyFont="1" applyFill="1" applyBorder="1" applyAlignment="1">
      <alignment horizontal="center" vertical="center" wrapText="1"/>
    </xf>
    <xf numFmtId="0" fontId="14" fillId="0" borderId="22" xfId="1" applyFont="1" applyBorder="1" applyAlignment="1">
      <alignment vertical="center"/>
    </xf>
    <xf numFmtId="0" fontId="9" fillId="0" borderId="22" xfId="1" applyFont="1" applyBorder="1" applyAlignment="1">
      <alignment horizontal="center" vertical="center" wrapText="1"/>
    </xf>
    <xf numFmtId="0" fontId="10" fillId="0" borderId="22" xfId="1" applyFont="1" applyBorder="1" applyAlignment="1">
      <alignment horizontal="center" vertical="center" wrapText="1"/>
    </xf>
    <xf numFmtId="167" fontId="10" fillId="0" borderId="22" xfId="1" applyNumberFormat="1" applyFont="1" applyBorder="1" applyAlignment="1">
      <alignment horizontal="center" vertical="center" wrapText="1"/>
    </xf>
    <xf numFmtId="167" fontId="15" fillId="0" borderId="22" xfId="1" applyNumberFormat="1" applyFont="1" applyBorder="1" applyAlignment="1">
      <alignment horizontal="center" vertical="center" wrapText="1"/>
    </xf>
    <xf numFmtId="10" fontId="10" fillId="0" borderId="22" xfId="2" applyNumberFormat="1" applyFont="1" applyFill="1" applyBorder="1" applyAlignment="1">
      <alignment horizontal="center" vertical="center" wrapText="1"/>
    </xf>
    <xf numFmtId="0" fontId="13" fillId="14" borderId="16" xfId="1" applyFont="1" applyFill="1" applyBorder="1" applyAlignment="1">
      <alignment horizontal="center" vertical="center"/>
    </xf>
    <xf numFmtId="0" fontId="13" fillId="14" borderId="16" xfId="1" applyFont="1" applyFill="1" applyBorder="1" applyAlignment="1">
      <alignment horizontal="center" vertical="center" wrapText="1"/>
    </xf>
    <xf numFmtId="167" fontId="13" fillId="14" borderId="16" xfId="1" applyNumberFormat="1" applyFont="1" applyFill="1" applyBorder="1" applyAlignment="1">
      <alignment horizontal="center" vertical="center" wrapText="1"/>
    </xf>
    <xf numFmtId="10" fontId="13" fillId="14" borderId="16" xfId="2" applyNumberFormat="1" applyFont="1" applyFill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14" fontId="12" fillId="16" borderId="22" xfId="1" applyNumberFormat="1" applyFont="1" applyFill="1" applyBorder="1" applyAlignment="1">
      <alignment horizontal="left" vertical="center" wrapText="1" shrinkToFit="1"/>
    </xf>
    <xf numFmtId="14" fontId="12" fillId="16" borderId="24" xfId="1" applyNumberFormat="1" applyFont="1" applyFill="1" applyBorder="1" applyAlignment="1">
      <alignment horizontal="left" vertical="center" wrapText="1" shrinkToFit="1"/>
    </xf>
    <xf numFmtId="0" fontId="3" fillId="0" borderId="34" xfId="1" applyFont="1" applyBorder="1"/>
    <xf numFmtId="14" fontId="3" fillId="0" borderId="36" xfId="1" applyNumberFormat="1" applyFont="1" applyBorder="1" applyAlignment="1">
      <alignment horizontal="center" vertical="center" wrapText="1"/>
    </xf>
    <xf numFmtId="0" fontId="3" fillId="0" borderId="37" xfId="1" applyFont="1" applyBorder="1"/>
    <xf numFmtId="0" fontId="8" fillId="0" borderId="0" xfId="1" applyFont="1" applyAlignment="1">
      <alignment horizontal="center" vertical="center"/>
    </xf>
    <xf numFmtId="3" fontId="17" fillId="8" borderId="16" xfId="1" applyNumberFormat="1" applyFont="1" applyFill="1" applyBorder="1" applyAlignment="1">
      <alignment horizontal="center" vertical="center" wrapText="1"/>
    </xf>
    <xf numFmtId="3" fontId="0" fillId="0" borderId="0" xfId="0" applyNumberFormat="1"/>
    <xf numFmtId="167" fontId="17" fillId="9" borderId="16" xfId="1" applyNumberFormat="1" applyFont="1" applyFill="1" applyBorder="1" applyAlignment="1">
      <alignment horizontal="center" vertical="center" wrapText="1"/>
    </xf>
    <xf numFmtId="167" fontId="17" fillId="17" borderId="16" xfId="1" applyNumberFormat="1" applyFont="1" applyFill="1" applyBorder="1" applyAlignment="1">
      <alignment horizontal="center" vertical="center" wrapText="1"/>
    </xf>
    <xf numFmtId="167" fontId="3" fillId="0" borderId="0" xfId="1" applyNumberFormat="1" applyFont="1"/>
    <xf numFmtId="0" fontId="3" fillId="18" borderId="16" xfId="1" applyFont="1" applyFill="1" applyBorder="1"/>
    <xf numFmtId="14" fontId="3" fillId="0" borderId="0" xfId="1" applyNumberFormat="1" applyFont="1"/>
    <xf numFmtId="0" fontId="3" fillId="0" borderId="38" xfId="1" applyFont="1" applyBorder="1"/>
    <xf numFmtId="0" fontId="3" fillId="0" borderId="39" xfId="1" applyFont="1" applyBorder="1"/>
    <xf numFmtId="0" fontId="3" fillId="0" borderId="40" xfId="1" applyFont="1" applyBorder="1"/>
    <xf numFmtId="0" fontId="3" fillId="0" borderId="41" xfId="1" applyFont="1" applyBorder="1"/>
    <xf numFmtId="0" fontId="3" fillId="0" borderId="42" xfId="1" applyFont="1" applyBorder="1"/>
    <xf numFmtId="0" fontId="3" fillId="0" borderId="43" xfId="1" applyFont="1" applyBorder="1"/>
    <xf numFmtId="0" fontId="3" fillId="0" borderId="44" xfId="1" applyFont="1" applyBorder="1"/>
    <xf numFmtId="0" fontId="3" fillId="0" borderId="45" xfId="1" applyFont="1" applyBorder="1"/>
    <xf numFmtId="10" fontId="10" fillId="7" borderId="16" xfId="2" applyNumberFormat="1" applyFont="1" applyFill="1" applyBorder="1" applyAlignment="1">
      <alignment horizontal="center" vertical="center" wrapText="1"/>
    </xf>
    <xf numFmtId="0" fontId="14" fillId="0" borderId="24" xfId="1" applyFont="1" applyBorder="1" applyAlignment="1">
      <alignment vertical="center"/>
    </xf>
    <xf numFmtId="0" fontId="9" fillId="0" borderId="16" xfId="1" applyFont="1" applyBorder="1" applyAlignment="1">
      <alignment horizontal="center" vertical="center" wrapText="1"/>
    </xf>
    <xf numFmtId="167" fontId="10" fillId="0" borderId="16" xfId="1" applyNumberFormat="1" applyFont="1" applyBorder="1" applyAlignment="1">
      <alignment horizontal="center" vertical="center" wrapText="1"/>
    </xf>
    <xf numFmtId="167" fontId="15" fillId="0" borderId="16" xfId="1" applyNumberFormat="1" applyFont="1" applyBorder="1" applyAlignment="1">
      <alignment horizontal="center" vertical="center" wrapText="1"/>
    </xf>
    <xf numFmtId="10" fontId="10" fillId="0" borderId="16" xfId="2" applyNumberFormat="1" applyFont="1" applyFill="1" applyBorder="1" applyAlignment="1">
      <alignment horizontal="center" vertical="center" wrapText="1"/>
    </xf>
    <xf numFmtId="10" fontId="18" fillId="8" borderId="16" xfId="2" applyNumberFormat="1" applyFont="1" applyFill="1" applyBorder="1" applyAlignment="1">
      <alignment horizontal="center" vertical="center" wrapText="1"/>
    </xf>
    <xf numFmtId="10" fontId="18" fillId="9" borderId="16" xfId="2" applyNumberFormat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8" fillId="0" borderId="0" xfId="1" applyFont="1" applyAlignment="1">
      <alignment wrapText="1"/>
    </xf>
    <xf numFmtId="168" fontId="3" fillId="0" borderId="0" xfId="3" applyNumberFormat="1" applyFont="1"/>
    <xf numFmtId="3" fontId="10" fillId="16" borderId="16" xfId="1" applyNumberFormat="1" applyFont="1" applyFill="1" applyBorder="1" applyAlignment="1">
      <alignment horizontal="center" vertical="center" wrapText="1"/>
    </xf>
    <xf numFmtId="167" fontId="0" fillId="0" borderId="0" xfId="0" applyNumberFormat="1"/>
    <xf numFmtId="0" fontId="17" fillId="7" borderId="9" xfId="1" applyFont="1" applyFill="1" applyBorder="1" applyAlignment="1">
      <alignment horizontal="left" vertical="center"/>
    </xf>
    <xf numFmtId="167" fontId="19" fillId="14" borderId="16" xfId="1" applyNumberFormat="1" applyFont="1" applyFill="1" applyBorder="1" applyAlignment="1">
      <alignment vertical="center" wrapText="1"/>
    </xf>
    <xf numFmtId="0" fontId="19" fillId="14" borderId="0" xfId="1" applyFont="1" applyFill="1" applyAlignment="1">
      <alignment vertical="center" wrapText="1"/>
    </xf>
    <xf numFmtId="0" fontId="21" fillId="0" borderId="0" xfId="1" applyFont="1" applyAlignment="1">
      <alignment horizontal="center" vertical="center" wrapText="1"/>
    </xf>
    <xf numFmtId="0" fontId="3" fillId="0" borderId="8" xfId="1" applyFont="1" applyBorder="1" applyAlignment="1" applyProtection="1">
      <alignment vertical="center"/>
      <protection locked="0"/>
    </xf>
    <xf numFmtId="0" fontId="3" fillId="0" borderId="8" xfId="1" applyFont="1" applyBorder="1" applyAlignment="1" applyProtection="1">
      <alignment horizontal="center" vertical="center"/>
      <protection locked="0"/>
    </xf>
    <xf numFmtId="0" fontId="3" fillId="0" borderId="13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5" xfId="1" applyFont="1" applyBorder="1" applyAlignment="1" applyProtection="1">
      <alignment horizontal="center" vertical="center"/>
      <protection locked="0"/>
    </xf>
    <xf numFmtId="0" fontId="3" fillId="0" borderId="1" xfId="1" applyFont="1" applyBorder="1" applyProtection="1"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15" xfId="1" applyFont="1" applyBorder="1" applyAlignment="1" applyProtection="1">
      <alignment horizontal="center"/>
      <protection locked="0"/>
    </xf>
    <xf numFmtId="0" fontId="3" fillId="0" borderId="18" xfId="1" applyFont="1" applyBorder="1" applyProtection="1">
      <protection locked="0"/>
    </xf>
    <xf numFmtId="0" fontId="3" fillId="0" borderId="18" xfId="1" applyFont="1" applyBorder="1" applyAlignment="1" applyProtection="1">
      <alignment horizontal="center"/>
      <protection locked="0"/>
    </xf>
    <xf numFmtId="0" fontId="3" fillId="0" borderId="18" xfId="1" applyFont="1" applyBorder="1" applyAlignment="1" applyProtection="1">
      <alignment horizontal="center" vertical="center"/>
      <protection locked="0"/>
    </xf>
    <xf numFmtId="0" fontId="3" fillId="0" borderId="19" xfId="1" applyFont="1" applyBorder="1" applyAlignment="1" applyProtection="1">
      <alignment horizontal="center"/>
      <protection locked="0"/>
    </xf>
    <xf numFmtId="165" fontId="4" fillId="10" borderId="16" xfId="1" applyNumberFormat="1" applyFont="1" applyFill="1" applyBorder="1" applyAlignment="1">
      <alignment horizontal="center" vertical="center" wrapText="1"/>
    </xf>
    <xf numFmtId="165" fontId="4" fillId="19" borderId="16" xfId="1" applyNumberFormat="1" applyFont="1" applyFill="1" applyBorder="1" applyAlignment="1">
      <alignment horizontal="center" vertical="center" wrapText="1"/>
    </xf>
    <xf numFmtId="0" fontId="22" fillId="0" borderId="0" xfId="1" applyFont="1" applyAlignment="1">
      <alignment horizontal="center" vertical="center"/>
    </xf>
    <xf numFmtId="0" fontId="22" fillId="0" borderId="0" xfId="1" applyFont="1"/>
    <xf numFmtId="167" fontId="22" fillId="0" borderId="0" xfId="1" applyNumberFormat="1" applyFont="1"/>
    <xf numFmtId="167" fontId="22" fillId="0" borderId="0" xfId="1" applyNumberFormat="1" applyFont="1" applyAlignment="1">
      <alignment horizontal="center" vertical="center"/>
    </xf>
    <xf numFmtId="3" fontId="22" fillId="0" borderId="0" xfId="1" applyNumberFormat="1" applyFont="1"/>
    <xf numFmtId="167" fontId="22" fillId="0" borderId="0" xfId="0" applyNumberFormat="1" applyFont="1"/>
    <xf numFmtId="14" fontId="3" fillId="0" borderId="25" xfId="1" applyNumberFormat="1" applyFont="1" applyBorder="1" applyAlignment="1" applyProtection="1">
      <alignment horizontal="center" vertical="center"/>
      <protection locked="0"/>
    </xf>
    <xf numFmtId="0" fontId="3" fillId="0" borderId="26" xfId="1" applyFont="1" applyBorder="1" applyAlignment="1" applyProtection="1">
      <alignment vertical="center"/>
      <protection locked="0"/>
    </xf>
    <xf numFmtId="0" fontId="3" fillId="0" borderId="26" xfId="1" applyFont="1" applyBorder="1" applyAlignment="1" applyProtection="1">
      <alignment horizontal="center" vertical="center"/>
      <protection locked="0"/>
    </xf>
    <xf numFmtId="0" fontId="3" fillId="0" borderId="29" xfId="1" applyFont="1" applyBorder="1" applyAlignment="1" applyProtection="1">
      <alignment horizontal="center" vertical="center"/>
      <protection locked="0"/>
    </xf>
    <xf numFmtId="14" fontId="3" fillId="0" borderId="12" xfId="1" applyNumberFormat="1" applyFont="1" applyBorder="1" applyAlignment="1" applyProtection="1">
      <alignment horizontal="center" vertical="center"/>
      <protection locked="0"/>
    </xf>
    <xf numFmtId="14" fontId="3" fillId="0" borderId="8" xfId="1" applyNumberFormat="1" applyFont="1" applyBorder="1" applyAlignment="1" applyProtection="1">
      <alignment horizontal="center" vertical="center"/>
      <protection locked="0"/>
    </xf>
    <xf numFmtId="165" fontId="3" fillId="0" borderId="8" xfId="1" applyNumberFormat="1" applyFont="1" applyBorder="1" applyAlignment="1" applyProtection="1">
      <alignment horizontal="center" vertical="center"/>
      <protection locked="0"/>
    </xf>
    <xf numFmtId="14" fontId="3" fillId="0" borderId="14" xfId="1" applyNumberFormat="1" applyFont="1" applyBorder="1" applyAlignment="1" applyProtection="1">
      <alignment horizontal="center" vertical="center"/>
      <protection locked="0"/>
    </xf>
    <xf numFmtId="0" fontId="3" fillId="0" borderId="30" xfId="1" applyFont="1" applyBorder="1" applyAlignment="1" applyProtection="1">
      <alignment horizontal="center" vertical="center"/>
      <protection locked="0"/>
    </xf>
    <xf numFmtId="165" fontId="3" fillId="0" borderId="1" xfId="1" applyNumberFormat="1" applyFont="1" applyBorder="1" applyAlignment="1" applyProtection="1">
      <alignment horizontal="center" vertical="center"/>
      <protection locked="0"/>
    </xf>
    <xf numFmtId="14" fontId="3" fillId="0" borderId="1" xfId="1" applyNumberFormat="1" applyFont="1" applyBorder="1" applyAlignment="1" applyProtection="1">
      <alignment horizontal="center" vertical="center"/>
      <protection locked="0"/>
    </xf>
    <xf numFmtId="14" fontId="3" fillId="0" borderId="14" xfId="1" applyNumberFormat="1" applyFont="1" applyBorder="1" applyAlignment="1" applyProtection="1">
      <alignment horizontal="center"/>
      <protection locked="0"/>
    </xf>
    <xf numFmtId="14" fontId="3" fillId="0" borderId="27" xfId="1" applyNumberFormat="1" applyFont="1" applyBorder="1" applyAlignment="1" applyProtection="1">
      <alignment horizontal="center"/>
      <protection locked="0"/>
    </xf>
    <xf numFmtId="0" fontId="3" fillId="0" borderId="28" xfId="1" applyFont="1" applyBorder="1" applyProtection="1">
      <protection locked="0"/>
    </xf>
    <xf numFmtId="0" fontId="3" fillId="0" borderId="28" xfId="1" applyFont="1" applyBorder="1" applyAlignment="1" applyProtection="1">
      <alignment horizontal="center" vertical="center"/>
      <protection locked="0"/>
    </xf>
    <xf numFmtId="0" fontId="3" fillId="0" borderId="31" xfId="1" applyFont="1" applyBorder="1" applyAlignment="1" applyProtection="1">
      <alignment horizontal="center" vertical="center"/>
      <protection locked="0"/>
    </xf>
    <xf numFmtId="14" fontId="3" fillId="0" borderId="17" xfId="1" applyNumberFormat="1" applyFont="1" applyBorder="1" applyAlignment="1" applyProtection="1">
      <alignment horizontal="center" vertical="center"/>
      <protection locked="0"/>
    </xf>
    <xf numFmtId="14" fontId="3" fillId="0" borderId="18" xfId="1" applyNumberFormat="1" applyFont="1" applyBorder="1" applyAlignment="1" applyProtection="1">
      <alignment horizontal="center" vertical="center"/>
      <protection locked="0"/>
    </xf>
    <xf numFmtId="165" fontId="3" fillId="0" borderId="18" xfId="1" applyNumberFormat="1" applyFont="1" applyBorder="1" applyAlignment="1" applyProtection="1">
      <alignment horizontal="center" vertical="center"/>
      <protection locked="0"/>
    </xf>
    <xf numFmtId="0" fontId="3" fillId="0" borderId="29" xfId="1" applyFont="1" applyBorder="1" applyAlignment="1" applyProtection="1">
      <alignment horizontal="center" vertical="center" wrapText="1"/>
      <protection locked="0"/>
    </xf>
    <xf numFmtId="10" fontId="3" fillId="0" borderId="8" xfId="2" applyNumberFormat="1" applyFont="1" applyBorder="1" applyAlignment="1" applyProtection="1">
      <alignment horizontal="center" vertical="center"/>
      <protection locked="0"/>
    </xf>
    <xf numFmtId="0" fontId="3" fillId="0" borderId="19" xfId="1" applyFont="1" applyBorder="1" applyAlignment="1" applyProtection="1">
      <alignment horizontal="center" vertical="center"/>
      <protection locked="0"/>
    </xf>
    <xf numFmtId="165" fontId="24" fillId="3" borderId="16" xfId="1" applyNumberFormat="1" applyFont="1" applyFill="1" applyBorder="1" applyAlignment="1">
      <alignment horizontal="center" vertical="center"/>
    </xf>
    <xf numFmtId="10" fontId="24" fillId="3" borderId="16" xfId="2" applyNumberFormat="1" applyFont="1" applyFill="1" applyBorder="1" applyAlignment="1">
      <alignment horizontal="center" vertical="center"/>
    </xf>
    <xf numFmtId="0" fontId="7" fillId="0" borderId="16" xfId="1" applyFont="1" applyBorder="1"/>
    <xf numFmtId="0" fontId="5" fillId="0" borderId="0" xfId="1" applyFont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8" fillId="3" borderId="22" xfId="1" applyFont="1" applyFill="1" applyBorder="1" applyAlignment="1">
      <alignment horizontal="center" vertical="center"/>
    </xf>
    <xf numFmtId="0" fontId="8" fillId="3" borderId="23" xfId="1" applyFont="1" applyFill="1" applyBorder="1" applyAlignment="1">
      <alignment horizontal="center" vertical="center"/>
    </xf>
    <xf numFmtId="0" fontId="8" fillId="3" borderId="24" xfId="1" applyFont="1" applyFill="1" applyBorder="1" applyAlignment="1">
      <alignment horizontal="center" vertical="center"/>
    </xf>
    <xf numFmtId="0" fontId="24" fillId="3" borderId="22" xfId="1" applyFont="1" applyFill="1" applyBorder="1" applyAlignment="1">
      <alignment horizontal="center" vertical="center"/>
    </xf>
    <xf numFmtId="0" fontId="24" fillId="3" borderId="23" xfId="1" applyFont="1" applyFill="1" applyBorder="1" applyAlignment="1">
      <alignment horizontal="center" vertical="center"/>
    </xf>
    <xf numFmtId="0" fontId="24" fillId="3" borderId="47" xfId="1" applyFont="1" applyFill="1" applyBorder="1" applyAlignment="1">
      <alignment horizontal="center" vertical="center"/>
    </xf>
    <xf numFmtId="0" fontId="4" fillId="3" borderId="22" xfId="1" applyFont="1" applyFill="1" applyBorder="1" applyAlignment="1">
      <alignment horizontal="center" vertical="center" wrapText="1"/>
    </xf>
    <xf numFmtId="0" fontId="4" fillId="3" borderId="23" xfId="1" applyFont="1" applyFill="1" applyBorder="1" applyAlignment="1">
      <alignment horizontal="center" vertical="center" wrapText="1"/>
    </xf>
    <xf numFmtId="0" fontId="4" fillId="3" borderId="24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4" fillId="5" borderId="23" xfId="1" applyFont="1" applyFill="1" applyBorder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4" fillId="6" borderId="23" xfId="1" applyFont="1" applyFill="1" applyBorder="1" applyAlignment="1">
      <alignment horizontal="center" vertical="center" wrapText="1"/>
    </xf>
    <xf numFmtId="0" fontId="4" fillId="6" borderId="24" xfId="1" applyFont="1" applyFill="1" applyBorder="1" applyAlignment="1">
      <alignment horizontal="center" vertical="center" wrapText="1"/>
    </xf>
    <xf numFmtId="0" fontId="23" fillId="0" borderId="0" xfId="1" applyFont="1" applyAlignment="1">
      <alignment horizontal="center" vertical="center" wrapText="1"/>
    </xf>
    <xf numFmtId="0" fontId="14" fillId="15" borderId="22" xfId="1" applyFont="1" applyFill="1" applyBorder="1" applyAlignment="1">
      <alignment horizontal="center" vertical="center"/>
    </xf>
    <xf numFmtId="0" fontId="14" fillId="15" borderId="23" xfId="1" applyFont="1" applyFill="1" applyBorder="1" applyAlignment="1">
      <alignment horizontal="center" vertical="center"/>
    </xf>
    <xf numFmtId="0" fontId="14" fillId="15" borderId="24" xfId="1" applyFont="1" applyFill="1" applyBorder="1" applyAlignment="1">
      <alignment horizontal="center" vertical="center"/>
    </xf>
    <xf numFmtId="0" fontId="4" fillId="5" borderId="16" xfId="1" applyFont="1" applyFill="1" applyBorder="1" applyAlignment="1">
      <alignment horizontal="center" vertical="center" wrapText="1"/>
    </xf>
    <xf numFmtId="0" fontId="4" fillId="6" borderId="16" xfId="1" applyFont="1" applyFill="1" applyBorder="1" applyAlignment="1">
      <alignment horizontal="center" vertical="center" wrapText="1"/>
    </xf>
    <xf numFmtId="14" fontId="12" fillId="16" borderId="22" xfId="1" applyNumberFormat="1" applyFont="1" applyFill="1" applyBorder="1" applyAlignment="1">
      <alignment horizontal="left" vertical="center" wrapText="1" shrinkToFit="1"/>
    </xf>
    <xf numFmtId="14" fontId="12" fillId="16" borderId="24" xfId="1" applyNumberFormat="1" applyFont="1" applyFill="1" applyBorder="1" applyAlignment="1">
      <alignment horizontal="left" vertical="center" wrapText="1" shrinkToFit="1"/>
    </xf>
    <xf numFmtId="0" fontId="14" fillId="14" borderId="22" xfId="1" applyFont="1" applyFill="1" applyBorder="1" applyAlignment="1">
      <alignment horizontal="center" vertical="center"/>
    </xf>
    <xf numFmtId="0" fontId="14" fillId="14" borderId="24" xfId="1" applyFont="1" applyFill="1" applyBorder="1" applyAlignment="1">
      <alignment horizontal="center" vertical="center"/>
    </xf>
    <xf numFmtId="0" fontId="9" fillId="3" borderId="16" xfId="1" applyFont="1" applyFill="1" applyBorder="1" applyAlignment="1">
      <alignment horizontal="center" vertical="center" wrapText="1"/>
    </xf>
    <xf numFmtId="14" fontId="12" fillId="3" borderId="22" xfId="1" applyNumberFormat="1" applyFont="1" applyFill="1" applyBorder="1" applyAlignment="1">
      <alignment horizontal="left" vertical="center" wrapText="1" shrinkToFit="1"/>
    </xf>
    <xf numFmtId="14" fontId="12" fillId="3" borderId="24" xfId="1" applyNumberFormat="1" applyFont="1" applyFill="1" applyBorder="1" applyAlignment="1">
      <alignment horizontal="left" vertical="center" wrapText="1" shrinkToFit="1"/>
    </xf>
    <xf numFmtId="3" fontId="10" fillId="16" borderId="22" xfId="1" applyNumberFormat="1" applyFont="1" applyFill="1" applyBorder="1" applyAlignment="1">
      <alignment horizontal="center" vertical="center" wrapText="1"/>
    </xf>
    <xf numFmtId="3" fontId="10" fillId="16" borderId="24" xfId="1" applyNumberFormat="1" applyFont="1" applyFill="1" applyBorder="1" applyAlignment="1">
      <alignment horizontal="center" vertical="center" wrapText="1"/>
    </xf>
    <xf numFmtId="0" fontId="20" fillId="14" borderId="11" xfId="1" applyFont="1" applyFill="1" applyBorder="1" applyAlignment="1">
      <alignment horizontal="center"/>
    </xf>
    <xf numFmtId="0" fontId="20" fillId="14" borderId="46" xfId="1" applyFont="1" applyFill="1" applyBorder="1" applyAlignment="1">
      <alignment horizontal="center"/>
    </xf>
    <xf numFmtId="0" fontId="3" fillId="16" borderId="11" xfId="1" applyFont="1" applyFill="1" applyBorder="1" applyAlignment="1">
      <alignment horizontal="center"/>
    </xf>
    <xf numFmtId="0" fontId="3" fillId="16" borderId="46" xfId="1" applyFont="1" applyFill="1" applyBorder="1" applyAlignment="1">
      <alignment horizontal="center"/>
    </xf>
    <xf numFmtId="0" fontId="14" fillId="15" borderId="16" xfId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" xfId="2" builtinId="5"/>
    <cellStyle name="Vírgula" xfId="3" builtinId="3"/>
  </cellStyles>
  <dxfs count="0"/>
  <tableStyles count="0" defaultTableStyle="TableStyleMedium2" defaultPivotStyle="PivotStyleLight16"/>
  <colors>
    <mruColors>
      <color rgb="FFFA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72390533646444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2354018378182892"/>
          <c:y val="0.2089133858267716"/>
          <c:w val="0.38075540139945974"/>
          <c:h val="0.65136370453693293"/>
        </c:manualLayout>
      </c:layout>
      <c:pieChart>
        <c:varyColors val="1"/>
        <c:ser>
          <c:idx val="0"/>
          <c:order val="0"/>
          <c:tx>
            <c:strRef>
              <c:f>'DASHBOARD 1'!$D$7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9-455F-BA3C-1FA65DECF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9-455F-BA3C-1FA65DECF2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9-455F-BA3C-1FA65DECF2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9-455F-BA3C-1FA65DECF20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9-455F-BA3C-1FA65DECF20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1D9-455F-BA3C-1FA65DECF20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B1D9-455F-BA3C-1FA65DECF20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B1D9-455F-BA3C-1FA65DECF20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B1D9-455F-BA3C-1FA65DECF208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B1D9-455F-BA3C-1FA65DECF20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('DASHBOARD 1'!$B$9,'DASHBOARD 1'!$B$11:$B$14)</c:f>
              <c:strCache>
                <c:ptCount val="5"/>
                <c:pt idx="0">
                  <c:v>Faturamento Real</c:v>
                </c:pt>
                <c:pt idx="1">
                  <c:v>Materiais</c:v>
                </c:pt>
                <c:pt idx="2">
                  <c:v>Mão de Obra</c:v>
                </c:pt>
                <c:pt idx="3">
                  <c:v>Impostos</c:v>
                </c:pt>
                <c:pt idx="4">
                  <c:v>Perdas</c:v>
                </c:pt>
              </c:strCache>
            </c:strRef>
          </c:cat>
          <c:val>
            <c:numRef>
              <c:f>('DASHBOARD 1'!$D$9,'DASHBOARD 1'!$D$11:$D$14)</c:f>
              <c:numCache>
                <c:formatCode>"R$"\ 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D9-455F-BA3C-1FA65DECF20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Faturamento:</a:t>
            </a:r>
            <a:r>
              <a:rPr lang="pt-BR" baseline="0"/>
              <a:t> Real x Previsto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3'!$D$34</c:f>
              <c:strCache>
                <c:ptCount val="1"/>
                <c:pt idx="0">
                  <c:v>Fat. Real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3'!$D$35:$D$37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5-49A0-B582-86BF490F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403200"/>
        <c:axId val="198404736"/>
      </c:barChart>
      <c:lineChart>
        <c:grouping val="stacked"/>
        <c:varyColors val="0"/>
        <c:ser>
          <c:idx val="0"/>
          <c:order val="0"/>
          <c:tx>
            <c:strRef>
              <c:f>'DASHBOARD 3'!$C$34</c:f>
              <c:strCache>
                <c:ptCount val="1"/>
                <c:pt idx="0">
                  <c:v>Fat. Previsto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3'!$C$35:$C$37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5-49A0-B582-86BF490F9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03200"/>
        <c:axId val="198404736"/>
      </c:lineChart>
      <c:catAx>
        <c:axId val="19840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04736"/>
        <c:crosses val="autoZero"/>
        <c:auto val="1"/>
        <c:lblAlgn val="ctr"/>
        <c:lblOffset val="100"/>
        <c:noMultiLvlLbl val="0"/>
      </c:catAx>
      <c:valAx>
        <c:axId val="1984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0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Custo:</a:t>
            </a:r>
            <a:r>
              <a:rPr lang="pt-BR" baseline="0"/>
              <a:t> Real x Previsto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3'!$H$34</c:f>
              <c:strCache>
                <c:ptCount val="1"/>
                <c:pt idx="0">
                  <c:v>Custo Real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3'!$H$35:$H$37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A-46CE-A72D-77B68C32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443776"/>
        <c:axId val="198445312"/>
      </c:barChart>
      <c:lineChart>
        <c:grouping val="stacked"/>
        <c:varyColors val="0"/>
        <c:ser>
          <c:idx val="0"/>
          <c:order val="0"/>
          <c:tx>
            <c:strRef>
              <c:f>'DASHBOARD 3'!$G$34</c:f>
              <c:strCache>
                <c:ptCount val="1"/>
                <c:pt idx="0">
                  <c:v>Custo Previsto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3'!$G$35:$G$37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A-46CE-A72D-77B68C327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43776"/>
        <c:axId val="198445312"/>
      </c:lineChart>
      <c:catAx>
        <c:axId val="19844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5312"/>
        <c:crosses val="autoZero"/>
        <c:auto val="1"/>
        <c:lblAlgn val="ctr"/>
        <c:lblOffset val="100"/>
        <c:noMultiLvlLbl val="0"/>
      </c:catAx>
      <c:valAx>
        <c:axId val="19844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4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Lucro:</a:t>
            </a:r>
            <a:r>
              <a:rPr lang="pt-BR" baseline="0"/>
              <a:t> Real x Previsto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'DASHBOARD 3'!$L$34</c:f>
              <c:strCache>
                <c:ptCount val="1"/>
                <c:pt idx="0">
                  <c:v>Lucro Real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3'!$L$35:$L$37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F-4F20-B825-3559FCC7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8496640"/>
        <c:axId val="198498176"/>
      </c:barChart>
      <c:lineChart>
        <c:grouping val="stacked"/>
        <c:varyColors val="0"/>
        <c:ser>
          <c:idx val="0"/>
          <c:order val="0"/>
          <c:tx>
            <c:strRef>
              <c:f>'DASHBOARD 3'!$K$34</c:f>
              <c:strCache>
                <c:ptCount val="1"/>
                <c:pt idx="0">
                  <c:v>Lucro Previsto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1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3'!$B$35:$B$37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3'!$K$35:$K$37</c:f>
              <c:numCache>
                <c:formatCode>"R$"\ 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F20-B825-3559FCC7C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496640"/>
        <c:axId val="198498176"/>
      </c:lineChart>
      <c:catAx>
        <c:axId val="19849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98176"/>
        <c:crosses val="autoZero"/>
        <c:auto val="1"/>
        <c:lblAlgn val="ctr"/>
        <c:lblOffset val="100"/>
        <c:noMultiLvlLbl val="0"/>
      </c:catAx>
      <c:valAx>
        <c:axId val="1984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49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médio por obra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3'!$O$34</c:f>
              <c:strCache>
                <c:ptCount val="1"/>
                <c:pt idx="0">
                  <c:v>Tempo médio de obra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3'!$N$35:$N$37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3'!$O$35:$O$37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A-48FB-947B-FF7AAB395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321280"/>
        <c:axId val="200323072"/>
      </c:lineChart>
      <c:catAx>
        <c:axId val="20032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23072"/>
        <c:crosses val="autoZero"/>
        <c:auto val="1"/>
        <c:lblAlgn val="ctr"/>
        <c:lblOffset val="100"/>
        <c:noMultiLvlLbl val="0"/>
      </c:catAx>
      <c:valAx>
        <c:axId val="2003230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032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3'!$Q$34</c:f>
              <c:strCache>
                <c:ptCount val="1"/>
                <c:pt idx="0">
                  <c:v>Atraso total real médio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'DASHBOARD 3'!$P$35:$P$37</c:f>
              <c:numCache>
                <c:formatCode>General</c:formatCode>
                <c:ptCount val="3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</c:numCache>
            </c:numRef>
          </c:cat>
          <c:val>
            <c:numRef>
              <c:f>'DASHBOARD 3'!$Q$35:$Q$37</c:f>
              <c:numCache>
                <c:formatCode>#,##0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8-43E2-B116-78475FD7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79424"/>
        <c:axId val="200680960"/>
      </c:lineChart>
      <c:catAx>
        <c:axId val="20067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680960"/>
        <c:crosses val="autoZero"/>
        <c:auto val="1"/>
        <c:lblAlgn val="ctr"/>
        <c:lblOffset val="100"/>
        <c:noMultiLvlLbl val="0"/>
      </c:catAx>
      <c:valAx>
        <c:axId val="200680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20067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1'!$H$8</c:f>
              <c:strCache>
                <c:ptCount val="1"/>
                <c:pt idx="0">
                  <c:v>Contratos fechados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1'!$I$6:$T$7</c:f>
              <c:multiLvlStrCache>
                <c:ptCount val="12"/>
                <c:lvl>
                  <c:pt idx="0">
                    <c:v>1º Tri</c:v>
                  </c:pt>
                  <c:pt idx="1">
                    <c:v>2º Tri</c:v>
                  </c:pt>
                  <c:pt idx="2">
                    <c:v>3º Tri</c:v>
                  </c:pt>
                  <c:pt idx="3">
                    <c:v>4º Tri</c:v>
                  </c:pt>
                  <c:pt idx="4">
                    <c:v>1º Tri</c:v>
                  </c:pt>
                  <c:pt idx="5">
                    <c:v>2º Tri</c:v>
                  </c:pt>
                  <c:pt idx="6">
                    <c:v>3º Tri</c:v>
                  </c:pt>
                  <c:pt idx="7">
                    <c:v>4º Tri</c:v>
                  </c:pt>
                  <c:pt idx="8">
                    <c:v>1º Tri</c:v>
                  </c:pt>
                  <c:pt idx="9">
                    <c:v>2º Tri</c:v>
                  </c:pt>
                  <c:pt idx="10">
                    <c:v>3º Tri</c:v>
                  </c:pt>
                  <c:pt idx="11">
                    <c:v>4º Tri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</c:lvl>
              </c:multiLvlStrCache>
            </c:multiLvlStrRef>
          </c:cat>
          <c:val>
            <c:numRef>
              <c:f>'DASHBOARD 1'!$I$8:$T$8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2-4ED4-B421-2821B2CBD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9697536"/>
        <c:axId val="199699072"/>
      </c:barChart>
      <c:catAx>
        <c:axId val="19969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9072"/>
        <c:crosses val="autoZero"/>
        <c:auto val="1"/>
        <c:lblAlgn val="ctr"/>
        <c:lblOffset val="100"/>
        <c:noMultiLvlLbl val="0"/>
      </c:catAx>
      <c:valAx>
        <c:axId val="1996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9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'DASHBOARD 1'!$I$6:$T$7</c:f>
              <c:multiLvlStrCache>
                <c:ptCount val="12"/>
                <c:lvl>
                  <c:pt idx="0">
                    <c:v>1º Tri</c:v>
                  </c:pt>
                  <c:pt idx="1">
                    <c:v>2º Tri</c:v>
                  </c:pt>
                  <c:pt idx="2">
                    <c:v>3º Tri</c:v>
                  </c:pt>
                  <c:pt idx="3">
                    <c:v>4º Tri</c:v>
                  </c:pt>
                  <c:pt idx="4">
                    <c:v>1º Tri</c:v>
                  </c:pt>
                  <c:pt idx="5">
                    <c:v>2º Tri</c:v>
                  </c:pt>
                  <c:pt idx="6">
                    <c:v>3º Tri</c:v>
                  </c:pt>
                  <c:pt idx="7">
                    <c:v>4º Tri</c:v>
                  </c:pt>
                  <c:pt idx="8">
                    <c:v>1º Tri</c:v>
                  </c:pt>
                  <c:pt idx="9">
                    <c:v>2º Tri</c:v>
                  </c:pt>
                  <c:pt idx="10">
                    <c:v>3º Tri</c:v>
                  </c:pt>
                  <c:pt idx="11">
                    <c:v>4º Tri</c:v>
                  </c:pt>
                </c:lvl>
                <c:lvl>
                  <c:pt idx="0">
                    <c:v>2014</c:v>
                  </c:pt>
                  <c:pt idx="4">
                    <c:v>2015</c:v>
                  </c:pt>
                  <c:pt idx="8">
                    <c:v>2016</c:v>
                  </c:pt>
                </c:lvl>
              </c:multiLvlStrCache>
            </c:multiLvlStrRef>
          </c:cat>
          <c:val>
            <c:numRef>
              <c:f>'DASHBOARD 1'!$I$9:$T$9</c:f>
              <c:numCache>
                <c:formatCode>"R$"\ 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6-4D98-82D6-DD9BB0D6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39264"/>
        <c:axId val="199745536"/>
      </c:lineChart>
      <c:catAx>
        <c:axId val="1997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45536"/>
        <c:crosses val="autoZero"/>
        <c:auto val="1"/>
        <c:lblAlgn val="ctr"/>
        <c:lblOffset val="100"/>
        <c:noMultiLvlLbl val="0"/>
      </c:catAx>
      <c:valAx>
        <c:axId val="1997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3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7239053364675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405514550764662"/>
          <c:y val="0.15653243344581927"/>
          <c:w val="0.38075540139945974"/>
          <c:h val="0.65136370453693293"/>
        </c:manualLayout>
      </c:layout>
      <c:pieChart>
        <c:varyColors val="1"/>
        <c:ser>
          <c:idx val="0"/>
          <c:order val="0"/>
          <c:tx>
            <c:strRef>
              <c:f>'DASHBOARD 1'!$C$7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031-4E38-990E-78F9859D7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031-4E38-990E-78F9859D77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031-4E38-990E-78F9859D774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031-4E38-990E-78F9859D774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031-4E38-990E-78F9859D774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031-4E38-990E-78F9859D7747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031-4E38-990E-78F9859D7747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1031-4E38-990E-78F9859D7747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1031-4E38-990E-78F9859D7747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1031-4E38-990E-78F9859D7747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('DASHBOARD 1'!$B$9,'DASHBOARD 1'!$B$11:$B$14)</c:f>
              <c:strCache>
                <c:ptCount val="5"/>
                <c:pt idx="0">
                  <c:v>Faturamento Real</c:v>
                </c:pt>
                <c:pt idx="1">
                  <c:v>Materiais</c:v>
                </c:pt>
                <c:pt idx="2">
                  <c:v>Mão de Obra</c:v>
                </c:pt>
                <c:pt idx="3">
                  <c:v>Impostos</c:v>
                </c:pt>
                <c:pt idx="4">
                  <c:v>Perdas</c:v>
                </c:pt>
              </c:strCache>
            </c:strRef>
          </c:cat>
          <c:val>
            <c:numRef>
              <c:f>('DASHBOARD 1'!$C$9,'DASHBOARD 1'!$C$11:$C$14)</c:f>
              <c:numCache>
                <c:formatCode>"R$"\ 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31-4E38-990E-78F9859D77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27239053364683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962229930027008"/>
          <c:y val="0.2089133858267716"/>
          <c:w val="0.38075540139945974"/>
          <c:h val="0.65136370453693293"/>
        </c:manualLayout>
      </c:layout>
      <c:pieChart>
        <c:varyColors val="1"/>
        <c:ser>
          <c:idx val="0"/>
          <c:order val="0"/>
          <c:tx>
            <c:strRef>
              <c:f>'DASHBOARD 1'!$E$7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E9-4DE9-8DE4-F824D7698A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E9-4DE9-8DE4-F824D7698A7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E9-4DE9-8DE4-F824D7698A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E9-4DE9-8DE4-F824D7698A7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E9-4DE9-8DE4-F824D7698A7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6E9-4DE9-8DE4-F824D7698A7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A6E9-4DE9-8DE4-F824D7698A7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A6E9-4DE9-8DE4-F824D7698A7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A6E9-4DE9-8DE4-F824D7698A7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A6E9-4DE9-8DE4-F824D7698A7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('DASHBOARD 1'!$B$9,'DASHBOARD 1'!$B$11:$B$14)</c:f>
              <c:strCache>
                <c:ptCount val="5"/>
                <c:pt idx="0">
                  <c:v>Faturamento Real</c:v>
                </c:pt>
                <c:pt idx="1">
                  <c:v>Materiais</c:v>
                </c:pt>
                <c:pt idx="2">
                  <c:v>Mão de Obra</c:v>
                </c:pt>
                <c:pt idx="3">
                  <c:v>Impostos</c:v>
                </c:pt>
                <c:pt idx="4">
                  <c:v>Perdas</c:v>
                </c:pt>
              </c:strCache>
            </c:strRef>
          </c:cat>
          <c:val>
            <c:numRef>
              <c:f>('DASHBOARD 1'!$E$9,'DASHBOARD 1'!$E$11:$E$14)</c:f>
              <c:numCache>
                <c:formatCode>"R$"\ 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E9-4DE9-8DE4-F824D7698A7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2'!$E$88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2'!$C$89:$C$108</c:f>
            </c:multiLvlStrRef>
          </c:cat>
          <c:val>
            <c:numRef>
              <c:f>'DASHBOARD 2'!$E$89:$E$108</c:f>
            </c:numRef>
          </c:val>
          <c:extLst>
            <c:ext xmlns:c16="http://schemas.microsoft.com/office/drawing/2014/chart" uri="{C3380CC4-5D6E-409C-BE32-E72D297353CC}">
              <c16:uniqueId val="{00000000-0E80-4595-A913-1F0B3F0822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8"/>
        <c:axId val="199645440"/>
        <c:axId val="199677056"/>
      </c:barChart>
      <c:catAx>
        <c:axId val="19964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677056"/>
        <c:crosses val="autoZero"/>
        <c:auto val="1"/>
        <c:lblAlgn val="ctr"/>
        <c:lblOffset val="100"/>
        <c:tickLblSkip val="1"/>
        <c:noMultiLvlLbl val="0"/>
      </c:catAx>
      <c:valAx>
        <c:axId val="1996770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64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-3" verticalDpi="-3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2'!$E$88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2'!$H$89:$H$108</c:f>
            </c:multiLvlStrRef>
          </c:cat>
          <c:val>
            <c:numRef>
              <c:f>'DASHBOARD 2'!$J$89:$J$108</c:f>
            </c:numRef>
          </c:val>
          <c:extLst>
            <c:ext xmlns:c16="http://schemas.microsoft.com/office/drawing/2014/chart" uri="{C3380CC4-5D6E-409C-BE32-E72D297353CC}">
              <c16:uniqueId val="{00000000-4A3C-45D6-BBA5-A33607D4A0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8"/>
        <c:axId val="199831552"/>
        <c:axId val="199834240"/>
      </c:barChart>
      <c:catAx>
        <c:axId val="1998315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34240"/>
        <c:crosses val="autoZero"/>
        <c:auto val="1"/>
        <c:lblAlgn val="ctr"/>
        <c:lblOffset val="100"/>
        <c:tickLblSkip val="1"/>
        <c:noMultiLvlLbl val="0"/>
      </c:catAx>
      <c:valAx>
        <c:axId val="1998342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83155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-3" verticalDpi="-3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Faturamento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2'!$O$88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&quot;R$&quot;\ #,##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 2'!$M$89:$M$108</c:f>
            </c:multiLvlStrRef>
          </c:cat>
          <c:val>
            <c:numRef>
              <c:f>'DASHBOARD 2'!$O$89:$O$108</c:f>
            </c:numRef>
          </c:val>
          <c:extLst>
            <c:ext xmlns:c16="http://schemas.microsoft.com/office/drawing/2014/chart" uri="{C3380CC4-5D6E-409C-BE32-E72D297353CC}">
              <c16:uniqueId val="{00000000-A4B5-4981-927C-7615105555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8"/>
        <c:axId val="199841280"/>
        <c:axId val="199864704"/>
      </c:barChart>
      <c:catAx>
        <c:axId val="199841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9864704"/>
        <c:crosses val="autoZero"/>
        <c:auto val="1"/>
        <c:lblAlgn val="ctr"/>
        <c:lblOffset val="100"/>
        <c:tickLblSkip val="1"/>
        <c:noMultiLvlLbl val="0"/>
      </c:catAx>
      <c:valAx>
        <c:axId val="19986470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98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 horizontalDpi="-3" verticalDpi="-3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 POR 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2'!$O$7</c:f>
              <c:strCache>
                <c:ptCount val="1"/>
                <c:pt idx="0">
                  <c:v>Faturamento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2'!$N$8:$N$34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'DASHBOARD 2'!$O$8:$O$34</c:f>
              <c:numCache>
                <c:formatCode>"R$"\ 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6-47DB-806F-9DFBD26CEA6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2'!$N$8:$N$34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'DASHBOARD 2'!$Q$8:$Q$34</c:f>
              <c:numCache>
                <c:formatCode>"R$"\ 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6-47DB-806F-9DFBD26CEA6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'DASHBOARD 2'!$N$8:$N$34</c:f>
              <c:strCache>
                <c:ptCount val="27"/>
                <c:pt idx="0">
                  <c:v>AC</c:v>
                </c:pt>
                <c:pt idx="1">
                  <c:v>AL</c:v>
                </c:pt>
                <c:pt idx="2">
                  <c:v>AM</c:v>
                </c:pt>
                <c:pt idx="3">
                  <c:v>AP</c:v>
                </c:pt>
                <c:pt idx="4">
                  <c:v>BA</c:v>
                </c:pt>
                <c:pt idx="5">
                  <c:v>CE</c:v>
                </c:pt>
                <c:pt idx="6">
                  <c:v>DF</c:v>
                </c:pt>
                <c:pt idx="7">
                  <c:v>ES</c:v>
                </c:pt>
                <c:pt idx="8">
                  <c:v>GO</c:v>
                </c:pt>
                <c:pt idx="9">
                  <c:v>MA</c:v>
                </c:pt>
                <c:pt idx="10">
                  <c:v>MG</c:v>
                </c:pt>
                <c:pt idx="11">
                  <c:v>MS</c:v>
                </c:pt>
                <c:pt idx="12">
                  <c:v>MT</c:v>
                </c:pt>
                <c:pt idx="13">
                  <c:v>PA</c:v>
                </c:pt>
                <c:pt idx="14">
                  <c:v>PB</c:v>
                </c:pt>
                <c:pt idx="15">
                  <c:v>PE</c:v>
                </c:pt>
                <c:pt idx="16">
                  <c:v>PI</c:v>
                </c:pt>
                <c:pt idx="17">
                  <c:v>PR</c:v>
                </c:pt>
                <c:pt idx="18">
                  <c:v>RJ</c:v>
                </c:pt>
                <c:pt idx="19">
                  <c:v>RN</c:v>
                </c:pt>
                <c:pt idx="20">
                  <c:v>RO</c:v>
                </c:pt>
                <c:pt idx="21">
                  <c:v>RR</c:v>
                </c:pt>
                <c:pt idx="22">
                  <c:v>RS</c:v>
                </c:pt>
                <c:pt idx="23">
                  <c:v>SC</c:v>
                </c:pt>
                <c:pt idx="24">
                  <c:v>SE</c:v>
                </c:pt>
                <c:pt idx="25">
                  <c:v>SP</c:v>
                </c:pt>
                <c:pt idx="26">
                  <c:v>TO</c:v>
                </c:pt>
              </c:strCache>
            </c:strRef>
          </c:cat>
          <c:val>
            <c:numRef>
              <c:f>'DASHBOARD 2'!$S$8:$S$34</c:f>
              <c:numCache>
                <c:formatCode>"R$"\ #,##0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6-47DB-806F-9DFBD26CEA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99972736"/>
        <c:axId val="199974272"/>
      </c:barChart>
      <c:catAx>
        <c:axId val="19997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74272"/>
        <c:crosses val="autoZero"/>
        <c:auto val="1"/>
        <c:lblAlgn val="ctr"/>
        <c:lblOffset val="100"/>
        <c:noMultiLvlLbl val="0"/>
      </c:catAx>
      <c:valAx>
        <c:axId val="199974272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19997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MENU!C6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MENU!C6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hyperlink" Target="#MENU!C6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2.png"/><Relationship Id="rId6" Type="http://schemas.openxmlformats.org/officeDocument/2006/relationships/hyperlink" Target="#MENU!C6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hyperlink" Target="#MENU!C6"/><Relationship Id="rId2" Type="http://schemas.openxmlformats.org/officeDocument/2006/relationships/chart" Target="../charts/chart10.xml"/><Relationship Id="rId1" Type="http://schemas.openxmlformats.org/officeDocument/2006/relationships/image" Target="../media/image2.png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1473272</xdr:colOff>
      <xdr:row>1</xdr:row>
      <xdr:rowOff>299357</xdr:rowOff>
    </xdr:from>
    <xdr:ext cx="3166764" cy="59323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1094772" y="489857"/>
          <a:ext cx="316676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200" b="1" cap="small" baseline="0">
              <a:solidFill>
                <a:schemeClr val="accent3">
                  <a:lumMod val="50000"/>
                </a:schemeClr>
              </a:solidFill>
            </a:rPr>
            <a:t>Gestor de Obras | O Portal da Construção Civil</a:t>
          </a:r>
        </a:p>
        <a:p>
          <a:pPr algn="r"/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contato@gestordeobras.com.br</a:t>
          </a:r>
        </a:p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www.gestordeobras.com.br</a:t>
          </a:r>
          <a:endParaRPr lang="pt-BR" sz="1000">
            <a:solidFill>
              <a:schemeClr val="accent3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69941</xdr:rowOff>
    </xdr:from>
    <xdr:to>
      <xdr:col>2</xdr:col>
      <xdr:colOff>3077204</xdr:colOff>
      <xdr:row>3</xdr:row>
      <xdr:rowOff>244929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321" y="260441"/>
          <a:ext cx="3988882" cy="936988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158750</xdr:rowOff>
    </xdr:from>
    <xdr:to>
      <xdr:col>3</xdr:col>
      <xdr:colOff>1638300</xdr:colOff>
      <xdr:row>3</xdr:row>
      <xdr:rowOff>92075</xdr:rowOff>
    </xdr:to>
    <xdr:sp macro="" textlink="">
      <xdr:nvSpPr>
        <xdr:cNvPr id="4" name="Retângulo de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476750" y="349250"/>
          <a:ext cx="1638300" cy="6953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468611</xdr:colOff>
      <xdr:row>1</xdr:row>
      <xdr:rowOff>168761</xdr:rowOff>
    </xdr:from>
    <xdr:ext cx="3166764" cy="59323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34314111" y="359261"/>
          <a:ext cx="316676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200" b="1" cap="small" baseline="0">
              <a:solidFill>
                <a:schemeClr val="accent3">
                  <a:lumMod val="50000"/>
                </a:schemeClr>
              </a:solidFill>
            </a:rPr>
            <a:t>Gestor de Obras | O Portal da Construção Civil</a:t>
          </a:r>
        </a:p>
        <a:p>
          <a:pPr algn="r"/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contato@gestordeobras.com.br</a:t>
          </a:r>
        </a:p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www.gestordeobras.com.br</a:t>
          </a:r>
          <a:endParaRPr lang="pt-BR" sz="1000">
            <a:solidFill>
              <a:schemeClr val="accent3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69941</xdr:rowOff>
    </xdr:from>
    <xdr:to>
      <xdr:col>3</xdr:col>
      <xdr:colOff>1965954</xdr:colOff>
      <xdr:row>3</xdr:row>
      <xdr:rowOff>244929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60441"/>
          <a:ext cx="3991604" cy="936988"/>
        </a:xfrm>
        <a:prstGeom prst="rect">
          <a:avLst/>
        </a:prstGeom>
      </xdr:spPr>
    </xdr:pic>
    <xdr:clientData/>
  </xdr:twoCellAnchor>
  <xdr:twoCellAnchor>
    <xdr:from>
      <xdr:col>3</xdr:col>
      <xdr:colOff>3371850</xdr:colOff>
      <xdr:row>1</xdr:row>
      <xdr:rowOff>161925</xdr:rowOff>
    </xdr:from>
    <xdr:to>
      <xdr:col>4</xdr:col>
      <xdr:colOff>1619250</xdr:colOff>
      <xdr:row>3</xdr:row>
      <xdr:rowOff>95250</xdr:rowOff>
    </xdr:to>
    <xdr:sp macro="" textlink="">
      <xdr:nvSpPr>
        <xdr:cNvPr id="4" name="Retângulo de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78475" y="352425"/>
          <a:ext cx="1628775" cy="6953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139772</xdr:colOff>
      <xdr:row>1</xdr:row>
      <xdr:rowOff>168761</xdr:rowOff>
    </xdr:from>
    <xdr:ext cx="3166764" cy="59323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085122" y="359261"/>
          <a:ext cx="316676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200" b="1" cap="small" baseline="0">
              <a:solidFill>
                <a:schemeClr val="accent3">
                  <a:lumMod val="50000"/>
                </a:schemeClr>
              </a:solidFill>
            </a:rPr>
            <a:t>Gestor de Obras | O Portal da Construção Civil</a:t>
          </a:r>
        </a:p>
        <a:p>
          <a:pPr algn="r"/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contato@gestordeobras.com.br</a:t>
          </a:r>
        </a:p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www.gestordeobras.com.br</a:t>
          </a:r>
          <a:endParaRPr lang="pt-BR" sz="1000">
            <a:solidFill>
              <a:schemeClr val="accent3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69941</xdr:rowOff>
    </xdr:from>
    <xdr:to>
      <xdr:col>4</xdr:col>
      <xdr:colOff>181604</xdr:colOff>
      <xdr:row>3</xdr:row>
      <xdr:rowOff>244929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60441"/>
          <a:ext cx="3924929" cy="936988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18</xdr:row>
      <xdr:rowOff>0</xdr:rowOff>
    </xdr:from>
    <xdr:to>
      <xdr:col>9</xdr:col>
      <xdr:colOff>800100</xdr:colOff>
      <xdr:row>32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1244599</xdr:colOff>
      <xdr:row>18</xdr:row>
      <xdr:rowOff>0</xdr:rowOff>
    </xdr:from>
    <xdr:to>
      <xdr:col>18</xdr:col>
      <xdr:colOff>1127124</xdr:colOff>
      <xdr:row>25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1244599</xdr:colOff>
      <xdr:row>26</xdr:row>
      <xdr:rowOff>0</xdr:rowOff>
    </xdr:from>
    <xdr:to>
      <xdr:col>18</xdr:col>
      <xdr:colOff>1127124</xdr:colOff>
      <xdr:row>32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5</xdr:col>
      <xdr:colOff>800100</xdr:colOff>
      <xdr:row>32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18</xdr:row>
      <xdr:rowOff>0</xdr:rowOff>
    </xdr:from>
    <xdr:to>
      <xdr:col>13</xdr:col>
      <xdr:colOff>800100</xdr:colOff>
      <xdr:row>32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544286</xdr:colOff>
      <xdr:row>1</xdr:row>
      <xdr:rowOff>190500</xdr:rowOff>
    </xdr:from>
    <xdr:to>
      <xdr:col>5</xdr:col>
      <xdr:colOff>930729</xdr:colOff>
      <xdr:row>3</xdr:row>
      <xdr:rowOff>123825</xdr:rowOff>
    </xdr:to>
    <xdr:sp macro="" textlink="">
      <xdr:nvSpPr>
        <xdr:cNvPr id="9" name="Retângulo de cantos arredondados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476750" y="381000"/>
          <a:ext cx="1638300" cy="6953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585106</xdr:colOff>
      <xdr:row>1</xdr:row>
      <xdr:rowOff>168761</xdr:rowOff>
    </xdr:from>
    <xdr:ext cx="3166764" cy="59323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0791713" y="359261"/>
          <a:ext cx="316676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200" b="1" cap="small" baseline="0">
              <a:solidFill>
                <a:schemeClr val="accent3">
                  <a:lumMod val="50000"/>
                </a:schemeClr>
              </a:solidFill>
            </a:rPr>
            <a:t>Gestor de Obras | O Portal da Construção Civil</a:t>
          </a:r>
        </a:p>
        <a:p>
          <a:pPr algn="r"/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contato@gestordeobras.com.br</a:t>
          </a:r>
        </a:p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www.gestordeobras.com.br</a:t>
          </a:r>
          <a:endParaRPr lang="pt-BR" sz="1000">
            <a:solidFill>
              <a:schemeClr val="accent3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69941</xdr:rowOff>
    </xdr:from>
    <xdr:to>
      <xdr:col>4</xdr:col>
      <xdr:colOff>181604</xdr:colOff>
      <xdr:row>3</xdr:row>
      <xdr:rowOff>244929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60441"/>
          <a:ext cx="3924929" cy="936988"/>
        </a:xfrm>
        <a:prstGeom prst="rect">
          <a:avLst/>
        </a:prstGeom>
      </xdr:spPr>
    </xdr:pic>
    <xdr:clientData/>
  </xdr:twoCellAnchor>
  <xdr:twoCellAnchor>
    <xdr:from>
      <xdr:col>1</xdr:col>
      <xdr:colOff>253379</xdr:colOff>
      <xdr:row>35</xdr:row>
      <xdr:rowOff>0</xdr:rowOff>
    </xdr:from>
    <xdr:to>
      <xdr:col>5</xdr:col>
      <xdr:colOff>1244599</xdr:colOff>
      <xdr:row>54</xdr:row>
      <xdr:rowOff>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257009</xdr:colOff>
      <xdr:row>35</xdr:row>
      <xdr:rowOff>0</xdr:rowOff>
    </xdr:from>
    <xdr:to>
      <xdr:col>13</xdr:col>
      <xdr:colOff>9979</xdr:colOff>
      <xdr:row>54</xdr:row>
      <xdr:rowOff>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260638</xdr:colOff>
      <xdr:row>35</xdr:row>
      <xdr:rowOff>0</xdr:rowOff>
    </xdr:from>
    <xdr:to>
      <xdr:col>20</xdr:col>
      <xdr:colOff>0</xdr:colOff>
      <xdr:row>54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20</xdr:col>
      <xdr:colOff>0</xdr:colOff>
      <xdr:row>63</xdr:row>
      <xdr:rowOff>157163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650875</xdr:colOff>
      <xdr:row>1</xdr:row>
      <xdr:rowOff>158750</xdr:rowOff>
    </xdr:from>
    <xdr:to>
      <xdr:col>5</xdr:col>
      <xdr:colOff>1035050</xdr:colOff>
      <xdr:row>3</xdr:row>
      <xdr:rowOff>92075</xdr:rowOff>
    </xdr:to>
    <xdr:sp macro="" textlink="">
      <xdr:nvSpPr>
        <xdr:cNvPr id="8" name="Retângulo de cantos arredondados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4587875" y="349250"/>
          <a:ext cx="1638300" cy="6953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139772</xdr:colOff>
      <xdr:row>1</xdr:row>
      <xdr:rowOff>168761</xdr:rowOff>
    </xdr:from>
    <xdr:ext cx="3166764" cy="593239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085122" y="359261"/>
          <a:ext cx="3166764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pt-BR" sz="1200" b="1" cap="small" baseline="0">
              <a:solidFill>
                <a:schemeClr val="accent3">
                  <a:lumMod val="50000"/>
                </a:schemeClr>
              </a:solidFill>
            </a:rPr>
            <a:t>Gestor de Obras | O Portal da Construção Civil</a:t>
          </a:r>
        </a:p>
        <a:p>
          <a:pPr algn="r"/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contato@gestordeobras.com.br</a:t>
          </a:r>
        </a:p>
        <a:p>
          <a:pPr marL="0" marR="0" indent="0" algn="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000" baseline="0">
              <a:solidFill>
                <a:schemeClr val="accent3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www.gestordeobras.com.br</a:t>
          </a:r>
          <a:endParaRPr lang="pt-BR" sz="1000">
            <a:solidFill>
              <a:schemeClr val="accent3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</xdr:col>
      <xdr:colOff>0</xdr:colOff>
      <xdr:row>1</xdr:row>
      <xdr:rowOff>69941</xdr:rowOff>
    </xdr:from>
    <xdr:to>
      <xdr:col>4</xdr:col>
      <xdr:colOff>181604</xdr:colOff>
      <xdr:row>3</xdr:row>
      <xdr:rowOff>244929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60441"/>
          <a:ext cx="3924929" cy="936988"/>
        </a:xfrm>
        <a:prstGeom prst="rect">
          <a:avLst/>
        </a:prstGeom>
      </xdr:spPr>
    </xdr:pic>
    <xdr:clientData/>
  </xdr:twoCellAnchor>
  <xdr:twoCellAnchor>
    <xdr:from>
      <xdr:col>1</xdr:col>
      <xdr:colOff>1251856</xdr:colOff>
      <xdr:row>15</xdr:row>
      <xdr:rowOff>152400</xdr:rowOff>
    </xdr:from>
    <xdr:to>
      <xdr:col>6</xdr:col>
      <xdr:colOff>-1</xdr:colOff>
      <xdr:row>29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352424</xdr:colOff>
      <xdr:row>15</xdr:row>
      <xdr:rowOff>152400</xdr:rowOff>
    </xdr:from>
    <xdr:to>
      <xdr:col>10</xdr:col>
      <xdr:colOff>352425</xdr:colOff>
      <xdr:row>29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704850</xdr:colOff>
      <xdr:row>15</xdr:row>
      <xdr:rowOff>152400</xdr:rowOff>
    </xdr:from>
    <xdr:to>
      <xdr:col>14</xdr:col>
      <xdr:colOff>704850</xdr:colOff>
      <xdr:row>29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1219200</xdr:colOff>
      <xdr:row>16</xdr:row>
      <xdr:rowOff>0</xdr:rowOff>
    </xdr:from>
    <xdr:to>
      <xdr:col>19</xdr:col>
      <xdr:colOff>776968</xdr:colOff>
      <xdr:row>21</xdr:row>
      <xdr:rowOff>171450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152400</xdr:rowOff>
    </xdr:from>
    <xdr:to>
      <xdr:col>19</xdr:col>
      <xdr:colOff>815068</xdr:colOff>
      <xdr:row>29</xdr:row>
      <xdr:rowOff>133350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312954</xdr:colOff>
      <xdr:row>1</xdr:row>
      <xdr:rowOff>163284</xdr:rowOff>
    </xdr:from>
    <xdr:to>
      <xdr:col>5</xdr:col>
      <xdr:colOff>699397</xdr:colOff>
      <xdr:row>3</xdr:row>
      <xdr:rowOff>96609</xdr:rowOff>
    </xdr:to>
    <xdr:sp macro="" textlink="">
      <xdr:nvSpPr>
        <xdr:cNvPr id="14" name="Retângulo de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/>
      </xdr:nvSpPr>
      <xdr:spPr>
        <a:xfrm>
          <a:off x="4245418" y="353784"/>
          <a:ext cx="1638300" cy="695325"/>
        </a:xfrm>
        <a:prstGeom prst="roundRect">
          <a:avLst/>
        </a:prstGeom>
        <a:solidFill>
          <a:schemeClr val="tx2">
            <a:lumMod val="75000"/>
          </a:schemeClr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VOLTAR AO MENU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pageSetUpPr fitToPage="1"/>
  </sheetPr>
  <dimension ref="A1:AO107"/>
  <sheetViews>
    <sheetView showGridLines="0" topLeftCell="E1" zoomScale="70" zoomScaleNormal="70" zoomScaleSheetLayoutView="70" workbookViewId="0">
      <pane ySplit="6" topLeftCell="A7" activePane="bottomLeft" state="frozen"/>
      <selection activeCell="C6" sqref="C6:C11"/>
      <selection pane="bottomLeft" activeCell="B5" sqref="B5:K5"/>
    </sheetView>
  </sheetViews>
  <sheetFormatPr defaultColWidth="0" defaultRowHeight="15" zeroHeight="1" x14ac:dyDescent="0.25"/>
  <cols>
    <col min="1" max="1" width="2.7109375" style="1" customWidth="1"/>
    <col min="2" max="2" width="13.7109375" style="1" bestFit="1" customWidth="1"/>
    <col min="3" max="4" width="50.7109375" style="1" customWidth="1"/>
    <col min="5" max="5" width="46" style="1" bestFit="1" customWidth="1"/>
    <col min="6" max="6" width="50.7109375" style="1" customWidth="1"/>
    <col min="7" max="7" width="27.7109375" style="1" customWidth="1"/>
    <col min="8" max="8" width="32.5703125" style="1" customWidth="1"/>
    <col min="9" max="9" width="12.7109375" style="1" customWidth="1"/>
    <col min="10" max="10" width="30.7109375" style="1" customWidth="1"/>
    <col min="11" max="11" width="38.7109375" style="1" customWidth="1"/>
    <col min="12" max="12" width="2.7109375" style="1" customWidth="1"/>
    <col min="13" max="13" width="12.7109375" style="1" hidden="1" customWidth="1"/>
    <col min="14" max="14" width="30.7109375" style="1" hidden="1" customWidth="1"/>
    <col min="15" max="15" width="38.7109375" style="1" hidden="1" customWidth="1"/>
    <col min="16" max="17" width="12.7109375" style="1" hidden="1" customWidth="1"/>
    <col min="18" max="21" width="16.85546875" style="1" hidden="1" customWidth="1"/>
    <col min="22" max="23" width="53.140625" style="1" hidden="1" customWidth="1"/>
    <col min="24" max="32" width="12.7109375" style="1" hidden="1" customWidth="1"/>
    <col min="33" max="33" width="9" style="1" hidden="1" customWidth="1"/>
    <col min="34" max="34" width="16.5703125" style="1" hidden="1" customWidth="1"/>
    <col min="35" max="35" width="9" style="1" hidden="1" customWidth="1"/>
    <col min="36" max="36" width="35.85546875" style="1" hidden="1" customWidth="1"/>
    <col min="37" max="37" width="30.140625" style="1" hidden="1" customWidth="1"/>
    <col min="38" max="41" width="0" style="1" hidden="1" customWidth="1"/>
    <col min="42" max="16384" width="9.140625" style="1" hidden="1"/>
  </cols>
  <sheetData>
    <row r="1" spans="2:37" x14ac:dyDescent="0.25"/>
    <row r="2" spans="2:37" ht="30" customHeight="1" x14ac:dyDescent="0.25">
      <c r="B2" s="172" t="s">
        <v>112</v>
      </c>
      <c r="C2" s="172"/>
      <c r="D2" s="172"/>
      <c r="E2" s="172"/>
      <c r="F2" s="172"/>
      <c r="G2" s="172"/>
      <c r="H2" s="172"/>
      <c r="I2" s="172"/>
      <c r="J2" s="172"/>
      <c r="K2" s="172"/>
    </row>
    <row r="3" spans="2:37" ht="30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172"/>
      <c r="AJ3" s="2" t="s">
        <v>89</v>
      </c>
    </row>
    <row r="4" spans="2:37" ht="30" customHeight="1" x14ac:dyDescent="0.25">
      <c r="B4" s="172"/>
      <c r="C4" s="172"/>
      <c r="D4" s="172"/>
      <c r="E4" s="172"/>
      <c r="F4" s="172"/>
      <c r="G4" s="172"/>
      <c r="H4" s="172"/>
      <c r="I4" s="172"/>
      <c r="J4" s="172"/>
      <c r="K4" s="172"/>
      <c r="AJ4" s="3" t="s">
        <v>97</v>
      </c>
      <c r="AK4" s="4" t="s">
        <v>96</v>
      </c>
    </row>
    <row r="5" spans="2:37" ht="24.95" customHeight="1" x14ac:dyDescent="0.25">
      <c r="B5" s="173" t="s">
        <v>110</v>
      </c>
      <c r="C5" s="173"/>
      <c r="D5" s="173"/>
      <c r="E5" s="173"/>
      <c r="F5" s="173"/>
      <c r="G5" s="173"/>
      <c r="H5" s="173"/>
      <c r="I5" s="173"/>
      <c r="J5" s="173"/>
      <c r="K5" s="174"/>
      <c r="N5" s="175" t="s">
        <v>162</v>
      </c>
      <c r="O5" s="176"/>
      <c r="P5" s="177"/>
      <c r="AJ5" s="3"/>
      <c r="AK5" s="4"/>
    </row>
    <row r="6" spans="2:37" ht="30" x14ac:dyDescent="0.25">
      <c r="B6" s="11" t="s">
        <v>113</v>
      </c>
      <c r="C6" s="11" t="s">
        <v>95</v>
      </c>
      <c r="D6" s="11" t="s">
        <v>100</v>
      </c>
      <c r="E6" s="11" t="s">
        <v>101</v>
      </c>
      <c r="F6" s="11" t="s">
        <v>102</v>
      </c>
      <c r="G6" s="11" t="s">
        <v>36</v>
      </c>
      <c r="H6" s="11" t="s">
        <v>26</v>
      </c>
      <c r="I6" s="11" t="s">
        <v>114</v>
      </c>
      <c r="J6" s="11" t="s">
        <v>104</v>
      </c>
      <c r="K6" s="11" t="s">
        <v>62</v>
      </c>
      <c r="N6" s="11" t="s">
        <v>104</v>
      </c>
      <c r="O6" s="11" t="s">
        <v>62</v>
      </c>
      <c r="P6" s="11" t="s">
        <v>114</v>
      </c>
      <c r="AJ6" s="3" t="s">
        <v>89</v>
      </c>
      <c r="AK6" s="4" t="s">
        <v>89</v>
      </c>
    </row>
    <row r="7" spans="2:37" ht="18" customHeight="1" x14ac:dyDescent="0.25">
      <c r="B7" s="12" t="s">
        <v>353</v>
      </c>
      <c r="C7" s="126"/>
      <c r="D7" s="127"/>
      <c r="E7" s="126"/>
      <c r="F7" s="126"/>
      <c r="G7" s="127"/>
      <c r="H7" s="127"/>
      <c r="I7" s="127"/>
      <c r="J7" s="127"/>
      <c r="K7" s="128"/>
      <c r="N7" s="17" t="s">
        <v>105</v>
      </c>
      <c r="O7" s="17" t="s">
        <v>118</v>
      </c>
      <c r="P7" s="17" t="s">
        <v>160</v>
      </c>
      <c r="S7" s="1">
        <f>LEN(B7)</f>
        <v>9</v>
      </c>
      <c r="AJ7" s="6" t="s">
        <v>88</v>
      </c>
      <c r="AK7" s="7" t="s">
        <v>87</v>
      </c>
    </row>
    <row r="8" spans="2:37" ht="18" customHeight="1" x14ac:dyDescent="0.25">
      <c r="B8" s="13" t="s">
        <v>354</v>
      </c>
      <c r="C8" s="129"/>
      <c r="D8" s="130"/>
      <c r="E8" s="129"/>
      <c r="F8" s="129"/>
      <c r="G8" s="130"/>
      <c r="H8" s="130"/>
      <c r="I8" s="130"/>
      <c r="J8" s="130"/>
      <c r="K8" s="131"/>
      <c r="N8" s="18" t="s">
        <v>135</v>
      </c>
      <c r="O8" s="18" t="s">
        <v>117</v>
      </c>
      <c r="P8" s="18" t="s">
        <v>155</v>
      </c>
      <c r="S8" s="1">
        <f t="shared" ref="S8:S71" si="0">LEN(B8)</f>
        <v>9</v>
      </c>
      <c r="AJ8" s="6" t="s">
        <v>25</v>
      </c>
      <c r="AK8" s="7"/>
    </row>
    <row r="9" spans="2:37" ht="18" customHeight="1" x14ac:dyDescent="0.25">
      <c r="B9" s="13" t="s">
        <v>355</v>
      </c>
      <c r="C9" s="129"/>
      <c r="D9" s="130"/>
      <c r="E9" s="129"/>
      <c r="F9" s="129"/>
      <c r="G9" s="130"/>
      <c r="H9" s="130"/>
      <c r="I9" s="130"/>
      <c r="J9" s="130"/>
      <c r="K9" s="131"/>
      <c r="N9" s="18" t="s">
        <v>106</v>
      </c>
      <c r="O9" s="18" t="s">
        <v>123</v>
      </c>
      <c r="P9" s="18" t="s">
        <v>154</v>
      </c>
      <c r="S9" s="1">
        <f t="shared" si="0"/>
        <v>9</v>
      </c>
      <c r="AJ9" s="6" t="s">
        <v>85</v>
      </c>
      <c r="AK9" s="7" t="s">
        <v>87</v>
      </c>
    </row>
    <row r="10" spans="2:37" ht="18" customHeight="1" x14ac:dyDescent="0.25">
      <c r="B10" s="13" t="s">
        <v>356</v>
      </c>
      <c r="C10" s="129"/>
      <c r="D10" s="130"/>
      <c r="E10" s="129"/>
      <c r="F10" s="129"/>
      <c r="G10" s="130"/>
      <c r="H10" s="130"/>
      <c r="I10" s="130"/>
      <c r="J10" s="130"/>
      <c r="K10" s="131"/>
      <c r="N10" s="18"/>
      <c r="O10" s="18" t="s">
        <v>116</v>
      </c>
      <c r="P10" s="18" t="s">
        <v>161</v>
      </c>
      <c r="S10" s="1">
        <f t="shared" si="0"/>
        <v>9</v>
      </c>
      <c r="AJ10" s="6" t="s">
        <v>84</v>
      </c>
      <c r="AK10" s="7"/>
    </row>
    <row r="11" spans="2:37" ht="18" customHeight="1" x14ac:dyDescent="0.25">
      <c r="B11" s="13" t="s">
        <v>357</v>
      </c>
      <c r="C11" s="129"/>
      <c r="D11" s="130"/>
      <c r="E11" s="129"/>
      <c r="F11" s="129"/>
      <c r="G11" s="130"/>
      <c r="H11" s="130"/>
      <c r="I11" s="130"/>
      <c r="J11" s="130"/>
      <c r="K11" s="131"/>
      <c r="N11" s="18"/>
      <c r="O11" s="18" t="s">
        <v>119</v>
      </c>
      <c r="P11" s="18" t="s">
        <v>138</v>
      </c>
      <c r="S11" s="1">
        <f t="shared" si="0"/>
        <v>9</v>
      </c>
      <c r="AJ11" s="6" t="s">
        <v>82</v>
      </c>
      <c r="AK11" s="7"/>
    </row>
    <row r="12" spans="2:37" ht="18" customHeight="1" x14ac:dyDescent="0.25">
      <c r="B12" s="13" t="s">
        <v>358</v>
      </c>
      <c r="C12" s="129"/>
      <c r="D12" s="130"/>
      <c r="E12" s="129"/>
      <c r="F12" s="129"/>
      <c r="G12" s="130"/>
      <c r="H12" s="130"/>
      <c r="I12" s="130"/>
      <c r="J12" s="130"/>
      <c r="K12" s="131"/>
      <c r="N12" s="18"/>
      <c r="O12" s="18" t="s">
        <v>128</v>
      </c>
      <c r="P12" s="18" t="s">
        <v>145</v>
      </c>
      <c r="S12" s="1">
        <f t="shared" si="0"/>
        <v>9</v>
      </c>
      <c r="AJ12" s="6" t="s">
        <v>80</v>
      </c>
      <c r="AK12" s="7"/>
    </row>
    <row r="13" spans="2:37" ht="18" customHeight="1" x14ac:dyDescent="0.25">
      <c r="B13" s="13" t="s">
        <v>359</v>
      </c>
      <c r="C13" s="129"/>
      <c r="D13" s="130"/>
      <c r="E13" s="129"/>
      <c r="F13" s="129"/>
      <c r="G13" s="130"/>
      <c r="H13" s="130"/>
      <c r="I13" s="130"/>
      <c r="J13" s="130"/>
      <c r="K13" s="131"/>
      <c r="N13" s="18"/>
      <c r="O13" s="18" t="s">
        <v>115</v>
      </c>
      <c r="P13" s="18" t="s">
        <v>144</v>
      </c>
      <c r="S13" s="1">
        <f t="shared" si="0"/>
        <v>9</v>
      </c>
      <c r="AJ13" s="6" t="s">
        <v>78</v>
      </c>
      <c r="AK13" s="7"/>
    </row>
    <row r="14" spans="2:37" ht="18" customHeight="1" x14ac:dyDescent="0.25">
      <c r="B14" s="13" t="s">
        <v>360</v>
      </c>
      <c r="C14" s="129"/>
      <c r="D14" s="130"/>
      <c r="E14" s="129"/>
      <c r="F14" s="129"/>
      <c r="G14" s="130"/>
      <c r="H14" s="130"/>
      <c r="I14" s="130"/>
      <c r="J14" s="130"/>
      <c r="K14" s="131"/>
      <c r="N14" s="18"/>
      <c r="O14" s="18" t="s">
        <v>127</v>
      </c>
      <c r="P14" s="18" t="s">
        <v>146</v>
      </c>
      <c r="S14" s="1">
        <f t="shared" si="0"/>
        <v>9</v>
      </c>
      <c r="AJ14" s="6" t="s">
        <v>76</v>
      </c>
      <c r="AK14" s="7"/>
    </row>
    <row r="15" spans="2:37" ht="18" customHeight="1" x14ac:dyDescent="0.25">
      <c r="B15" s="13" t="s">
        <v>361</v>
      </c>
      <c r="C15" s="129"/>
      <c r="D15" s="130"/>
      <c r="E15" s="129"/>
      <c r="F15" s="129"/>
      <c r="G15" s="130"/>
      <c r="H15" s="130"/>
      <c r="I15" s="130"/>
      <c r="J15" s="130"/>
      <c r="K15" s="131"/>
      <c r="N15" s="18"/>
      <c r="O15" s="18" t="s">
        <v>130</v>
      </c>
      <c r="P15" s="18" t="s">
        <v>142</v>
      </c>
      <c r="S15" s="1">
        <f t="shared" si="0"/>
        <v>9</v>
      </c>
      <c r="AJ15" s="6" t="s">
        <v>60</v>
      </c>
      <c r="AK15" s="7"/>
    </row>
    <row r="16" spans="2:37" ht="18" customHeight="1" x14ac:dyDescent="0.25">
      <c r="B16" s="13" t="s">
        <v>362</v>
      </c>
      <c r="C16" s="129"/>
      <c r="D16" s="130"/>
      <c r="E16" s="129"/>
      <c r="F16" s="129"/>
      <c r="G16" s="130"/>
      <c r="H16" s="130"/>
      <c r="I16" s="130"/>
      <c r="J16" s="130"/>
      <c r="K16" s="131"/>
      <c r="N16" s="18"/>
      <c r="O16" s="18" t="s">
        <v>133</v>
      </c>
      <c r="P16" s="18" t="s">
        <v>152</v>
      </c>
      <c r="S16" s="1">
        <f t="shared" si="0"/>
        <v>9</v>
      </c>
      <c r="AJ16" s="6" t="s">
        <v>27</v>
      </c>
      <c r="AK16" s="7"/>
    </row>
    <row r="17" spans="2:37" ht="18" customHeight="1" x14ac:dyDescent="0.25">
      <c r="B17" s="13" t="s">
        <v>363</v>
      </c>
      <c r="C17" s="129"/>
      <c r="D17" s="130"/>
      <c r="E17" s="129"/>
      <c r="F17" s="129"/>
      <c r="G17" s="130"/>
      <c r="H17" s="130"/>
      <c r="I17" s="130"/>
      <c r="J17" s="130"/>
      <c r="K17" s="131"/>
      <c r="N17" s="18"/>
      <c r="O17" s="18" t="s">
        <v>131</v>
      </c>
      <c r="P17" s="18" t="s">
        <v>139</v>
      </c>
      <c r="S17" s="1">
        <f t="shared" si="0"/>
        <v>9</v>
      </c>
      <c r="AJ17" s="6" t="s">
        <v>72</v>
      </c>
      <c r="AK17" s="7" t="s">
        <v>86</v>
      </c>
    </row>
    <row r="18" spans="2:37" ht="18" customHeight="1" x14ac:dyDescent="0.25">
      <c r="B18" s="13" t="s">
        <v>364</v>
      </c>
      <c r="C18" s="129"/>
      <c r="D18" s="130"/>
      <c r="E18" s="129"/>
      <c r="F18" s="129"/>
      <c r="G18" s="130"/>
      <c r="H18" s="130"/>
      <c r="I18" s="130"/>
      <c r="J18" s="130"/>
      <c r="K18" s="131"/>
      <c r="N18" s="18"/>
      <c r="O18" s="18" t="s">
        <v>121</v>
      </c>
      <c r="P18" s="18" t="s">
        <v>149</v>
      </c>
      <c r="S18" s="1">
        <f t="shared" si="0"/>
        <v>9</v>
      </c>
      <c r="AJ18" s="6" t="s">
        <v>70</v>
      </c>
      <c r="AK18" s="7" t="s">
        <v>34</v>
      </c>
    </row>
    <row r="19" spans="2:37" ht="18" customHeight="1" x14ac:dyDescent="0.25">
      <c r="B19" s="13" t="s">
        <v>365</v>
      </c>
      <c r="C19" s="129"/>
      <c r="D19" s="130"/>
      <c r="E19" s="129"/>
      <c r="F19" s="129"/>
      <c r="G19" s="130"/>
      <c r="H19" s="130"/>
      <c r="I19" s="130"/>
      <c r="J19" s="130"/>
      <c r="K19" s="131"/>
      <c r="N19" s="18"/>
      <c r="O19" s="18" t="s">
        <v>122</v>
      </c>
      <c r="P19" s="18" t="s">
        <v>150</v>
      </c>
      <c r="S19" s="1">
        <f t="shared" si="0"/>
        <v>9</v>
      </c>
      <c r="AJ19" s="6" t="s">
        <v>68</v>
      </c>
      <c r="AK19" s="7" t="s">
        <v>83</v>
      </c>
    </row>
    <row r="20" spans="2:37" ht="18" customHeight="1" x14ac:dyDescent="0.25">
      <c r="B20" s="13" t="s">
        <v>366</v>
      </c>
      <c r="C20" s="129"/>
      <c r="D20" s="130"/>
      <c r="E20" s="129"/>
      <c r="F20" s="129"/>
      <c r="G20" s="130"/>
      <c r="H20" s="130"/>
      <c r="I20" s="130"/>
      <c r="J20" s="130"/>
      <c r="K20" s="131"/>
      <c r="N20" s="18"/>
      <c r="O20" s="18" t="s">
        <v>126</v>
      </c>
      <c r="P20" s="18" t="s">
        <v>147</v>
      </c>
      <c r="S20" s="1">
        <f t="shared" si="0"/>
        <v>9</v>
      </c>
      <c r="AJ20" s="6" t="s">
        <v>66</v>
      </c>
      <c r="AK20" s="7" t="s">
        <v>81</v>
      </c>
    </row>
    <row r="21" spans="2:37" ht="18" customHeight="1" x14ac:dyDescent="0.25">
      <c r="B21" s="13" t="s">
        <v>367</v>
      </c>
      <c r="C21" s="129"/>
      <c r="D21" s="130"/>
      <c r="E21" s="129"/>
      <c r="F21" s="129"/>
      <c r="G21" s="130"/>
      <c r="H21" s="130"/>
      <c r="I21" s="130"/>
      <c r="J21" s="130"/>
      <c r="K21" s="131"/>
      <c r="N21" s="18"/>
      <c r="O21" s="18" t="s">
        <v>134</v>
      </c>
      <c r="P21" s="18" t="s">
        <v>156</v>
      </c>
      <c r="S21" s="1">
        <f t="shared" si="0"/>
        <v>9</v>
      </c>
      <c r="AJ21" s="6" t="s">
        <v>64</v>
      </c>
      <c r="AK21" s="7" t="s">
        <v>79</v>
      </c>
    </row>
    <row r="22" spans="2:37" ht="18" customHeight="1" x14ac:dyDescent="0.25">
      <c r="B22" s="13" t="s">
        <v>368</v>
      </c>
      <c r="C22" s="129"/>
      <c r="D22" s="130"/>
      <c r="E22" s="129"/>
      <c r="F22" s="129"/>
      <c r="G22" s="130"/>
      <c r="H22" s="130"/>
      <c r="I22" s="130"/>
      <c r="J22" s="130"/>
      <c r="K22" s="131"/>
      <c r="N22" s="18"/>
      <c r="O22" s="18" t="s">
        <v>124</v>
      </c>
      <c r="P22" s="18" t="s">
        <v>143</v>
      </c>
      <c r="S22" s="1">
        <f t="shared" si="0"/>
        <v>9</v>
      </c>
      <c r="AJ22" s="6" t="s">
        <v>62</v>
      </c>
      <c r="AK22" s="7" t="s">
        <v>77</v>
      </c>
    </row>
    <row r="23" spans="2:37" ht="18" customHeight="1" x14ac:dyDescent="0.25">
      <c r="B23" s="13" t="s">
        <v>369</v>
      </c>
      <c r="C23" s="129"/>
      <c r="D23" s="130"/>
      <c r="E23" s="129"/>
      <c r="F23" s="129"/>
      <c r="G23" s="130"/>
      <c r="H23" s="130"/>
      <c r="I23" s="130"/>
      <c r="J23" s="130"/>
      <c r="K23" s="131"/>
      <c r="N23" s="18"/>
      <c r="O23" s="18" t="s">
        <v>120</v>
      </c>
      <c r="P23" s="18" t="s">
        <v>148</v>
      </c>
      <c r="S23" s="1">
        <f t="shared" si="0"/>
        <v>9</v>
      </c>
      <c r="AJ23" s="6" t="s">
        <v>6</v>
      </c>
      <c r="AK23" s="7" t="s">
        <v>75</v>
      </c>
    </row>
    <row r="24" spans="2:37" ht="18" customHeight="1" x14ac:dyDescent="0.25">
      <c r="B24" s="13" t="s">
        <v>370</v>
      </c>
      <c r="C24" s="129"/>
      <c r="D24" s="130"/>
      <c r="E24" s="129"/>
      <c r="F24" s="129"/>
      <c r="G24" s="130"/>
      <c r="H24" s="130"/>
      <c r="I24" s="130"/>
      <c r="J24" s="130"/>
      <c r="K24" s="131"/>
      <c r="N24" s="18"/>
      <c r="O24" s="18" t="s">
        <v>132</v>
      </c>
      <c r="P24" s="18" t="s">
        <v>140</v>
      </c>
      <c r="S24" s="1">
        <f t="shared" si="0"/>
        <v>9</v>
      </c>
      <c r="AJ24" s="6" t="s">
        <v>59</v>
      </c>
      <c r="AK24" s="7" t="s">
        <v>74</v>
      </c>
    </row>
    <row r="25" spans="2:37" ht="18" customHeight="1" x14ac:dyDescent="0.25">
      <c r="B25" s="13" t="s">
        <v>371</v>
      </c>
      <c r="C25" s="129"/>
      <c r="D25" s="130"/>
      <c r="E25" s="129"/>
      <c r="F25" s="129"/>
      <c r="G25" s="130"/>
      <c r="H25" s="130"/>
      <c r="I25" s="130"/>
      <c r="J25" s="130"/>
      <c r="K25" s="131"/>
      <c r="N25" s="18"/>
      <c r="O25" s="18" t="s">
        <v>125</v>
      </c>
      <c r="P25" s="18" t="s">
        <v>136</v>
      </c>
      <c r="S25" s="1">
        <f t="shared" si="0"/>
        <v>9</v>
      </c>
      <c r="AJ25" s="6" t="s">
        <v>57</v>
      </c>
      <c r="AK25" s="7" t="s">
        <v>73</v>
      </c>
    </row>
    <row r="26" spans="2:37" ht="18" customHeight="1" x14ac:dyDescent="0.25">
      <c r="B26" s="13" t="s">
        <v>372</v>
      </c>
      <c r="C26" s="129"/>
      <c r="D26" s="130"/>
      <c r="E26" s="129"/>
      <c r="F26" s="129"/>
      <c r="G26" s="130"/>
      <c r="H26" s="130"/>
      <c r="I26" s="130"/>
      <c r="J26" s="130"/>
      <c r="K26" s="131"/>
      <c r="N26" s="18"/>
      <c r="O26" s="18" t="s">
        <v>129</v>
      </c>
      <c r="P26" s="18" t="s">
        <v>151</v>
      </c>
      <c r="S26" s="1">
        <f t="shared" si="0"/>
        <v>9</v>
      </c>
      <c r="AJ26" s="6" t="s">
        <v>54</v>
      </c>
      <c r="AK26" s="7" t="s">
        <v>71</v>
      </c>
    </row>
    <row r="27" spans="2:37" ht="18" customHeight="1" x14ac:dyDescent="0.25">
      <c r="B27" s="13" t="s">
        <v>373</v>
      </c>
      <c r="C27" s="129"/>
      <c r="D27" s="130"/>
      <c r="E27" s="129"/>
      <c r="F27" s="129"/>
      <c r="G27" s="130"/>
      <c r="H27" s="130"/>
      <c r="I27" s="130"/>
      <c r="J27" s="130"/>
      <c r="K27" s="131"/>
      <c r="P27" s="18" t="s">
        <v>158</v>
      </c>
      <c r="S27" s="1">
        <f t="shared" si="0"/>
        <v>9</v>
      </c>
      <c r="AJ27" s="6" t="s">
        <v>39</v>
      </c>
      <c r="AK27" s="7" t="s">
        <v>69</v>
      </c>
    </row>
    <row r="28" spans="2:37" ht="18" customHeight="1" x14ac:dyDescent="0.25">
      <c r="B28" s="13" t="s">
        <v>374</v>
      </c>
      <c r="C28" s="129"/>
      <c r="D28" s="130"/>
      <c r="E28" s="129"/>
      <c r="F28" s="129"/>
      <c r="G28" s="130"/>
      <c r="H28" s="130"/>
      <c r="I28" s="130"/>
      <c r="J28" s="130"/>
      <c r="K28" s="131"/>
      <c r="P28" s="18" t="s">
        <v>159</v>
      </c>
      <c r="S28" s="1">
        <f t="shared" si="0"/>
        <v>9</v>
      </c>
      <c r="AJ28" s="6" t="s">
        <v>53</v>
      </c>
      <c r="AK28" s="7" t="s">
        <v>67</v>
      </c>
    </row>
    <row r="29" spans="2:37" ht="18" customHeight="1" x14ac:dyDescent="0.25">
      <c r="B29" s="13" t="s">
        <v>375</v>
      </c>
      <c r="C29" s="129"/>
      <c r="D29" s="130"/>
      <c r="E29" s="129"/>
      <c r="F29" s="129"/>
      <c r="G29" s="130"/>
      <c r="H29" s="130"/>
      <c r="I29" s="130"/>
      <c r="J29" s="130"/>
      <c r="K29" s="131"/>
      <c r="P29" s="18" t="s">
        <v>137</v>
      </c>
      <c r="S29" s="1">
        <f t="shared" si="0"/>
        <v>9</v>
      </c>
      <c r="AJ29" s="6" t="s">
        <v>5</v>
      </c>
      <c r="AK29" s="7" t="s">
        <v>65</v>
      </c>
    </row>
    <row r="30" spans="2:37" ht="18" customHeight="1" x14ac:dyDescent="0.25">
      <c r="B30" s="13" t="s">
        <v>376</v>
      </c>
      <c r="C30" s="129"/>
      <c r="D30" s="130"/>
      <c r="E30" s="129"/>
      <c r="F30" s="129"/>
      <c r="G30" s="130"/>
      <c r="H30" s="130"/>
      <c r="I30" s="130"/>
      <c r="J30" s="130"/>
      <c r="K30" s="131"/>
      <c r="P30" s="18" t="s">
        <v>141</v>
      </c>
      <c r="S30" s="1">
        <f t="shared" si="0"/>
        <v>9</v>
      </c>
      <c r="AJ30" s="6" t="s">
        <v>50</v>
      </c>
      <c r="AK30" s="7" t="s">
        <v>63</v>
      </c>
    </row>
    <row r="31" spans="2:37" ht="18" customHeight="1" x14ac:dyDescent="0.25">
      <c r="B31" s="13" t="s">
        <v>377</v>
      </c>
      <c r="C31" s="129"/>
      <c r="D31" s="130"/>
      <c r="E31" s="129"/>
      <c r="F31" s="129"/>
      <c r="G31" s="130"/>
      <c r="H31" s="130"/>
      <c r="I31" s="130"/>
      <c r="J31" s="130"/>
      <c r="K31" s="131"/>
      <c r="P31" s="18" t="s">
        <v>153</v>
      </c>
      <c r="S31" s="1">
        <f t="shared" si="0"/>
        <v>9</v>
      </c>
      <c r="AJ31" s="6" t="s">
        <v>48</v>
      </c>
      <c r="AK31" s="7" t="s">
        <v>61</v>
      </c>
    </row>
    <row r="32" spans="2:37" ht="18" customHeight="1" x14ac:dyDescent="0.25">
      <c r="B32" s="13" t="s">
        <v>378</v>
      </c>
      <c r="C32" s="129"/>
      <c r="D32" s="130"/>
      <c r="E32" s="129"/>
      <c r="F32" s="129"/>
      <c r="G32" s="130"/>
      <c r="H32" s="130"/>
      <c r="I32" s="130"/>
      <c r="J32" s="130"/>
      <c r="K32" s="131"/>
      <c r="P32" s="18" t="s">
        <v>103</v>
      </c>
      <c r="S32" s="1">
        <f t="shared" si="0"/>
        <v>9</v>
      </c>
      <c r="AJ32" s="6" t="s">
        <v>47</v>
      </c>
      <c r="AK32" s="7" t="s">
        <v>60</v>
      </c>
    </row>
    <row r="33" spans="2:41" ht="18" customHeight="1" x14ac:dyDescent="0.25">
      <c r="B33" s="13" t="s">
        <v>379</v>
      </c>
      <c r="C33" s="129"/>
      <c r="D33" s="130"/>
      <c r="E33" s="129"/>
      <c r="F33" s="129"/>
      <c r="G33" s="130"/>
      <c r="H33" s="130"/>
      <c r="I33" s="130"/>
      <c r="J33" s="130"/>
      <c r="K33" s="131"/>
      <c r="P33" s="18" t="s">
        <v>157</v>
      </c>
      <c r="S33" s="1">
        <f t="shared" si="0"/>
        <v>9</v>
      </c>
      <c r="AJ33" s="6" t="s">
        <v>45</v>
      </c>
      <c r="AK33" s="7" t="s">
        <v>58</v>
      </c>
    </row>
    <row r="34" spans="2:41" ht="18" customHeight="1" x14ac:dyDescent="0.25">
      <c r="B34" s="13" t="s">
        <v>380</v>
      </c>
      <c r="C34" s="129"/>
      <c r="D34" s="130"/>
      <c r="E34" s="129"/>
      <c r="F34" s="129"/>
      <c r="G34" s="130"/>
      <c r="H34" s="130"/>
      <c r="I34" s="130"/>
      <c r="J34" s="130"/>
      <c r="K34" s="131"/>
      <c r="S34" s="1">
        <f t="shared" si="0"/>
        <v>9</v>
      </c>
      <c r="AJ34" s="6" t="s">
        <v>43</v>
      </c>
      <c r="AK34" s="7" t="s">
        <v>56</v>
      </c>
      <c r="AO34" s="1" t="str">
        <f t="shared" ref="AO34:AO55" si="1">UPPER(P34)</f>
        <v/>
      </c>
    </row>
    <row r="35" spans="2:41" ht="18" customHeight="1" x14ac:dyDescent="0.25">
      <c r="B35" s="13" t="s">
        <v>381</v>
      </c>
      <c r="C35" s="129"/>
      <c r="D35" s="130"/>
      <c r="E35" s="129"/>
      <c r="F35" s="129"/>
      <c r="G35" s="130"/>
      <c r="H35" s="130"/>
      <c r="I35" s="130"/>
      <c r="J35" s="130"/>
      <c r="K35" s="131"/>
      <c r="S35" s="1">
        <f t="shared" si="0"/>
        <v>9</v>
      </c>
      <c r="AJ35" s="6" t="s">
        <v>41</v>
      </c>
      <c r="AK35" s="7" t="s">
        <v>55</v>
      </c>
      <c r="AO35" s="1" t="str">
        <f t="shared" si="1"/>
        <v/>
      </c>
    </row>
    <row r="36" spans="2:41" ht="18" customHeight="1" x14ac:dyDescent="0.25">
      <c r="B36" s="14" t="s">
        <v>382</v>
      </c>
      <c r="C36" s="132"/>
      <c r="D36" s="130"/>
      <c r="E36" s="129"/>
      <c r="F36" s="132"/>
      <c r="G36" s="133"/>
      <c r="H36" s="133"/>
      <c r="I36" s="130"/>
      <c r="J36" s="133"/>
      <c r="K36" s="134"/>
      <c r="S36" s="1">
        <f t="shared" si="0"/>
        <v>9</v>
      </c>
      <c r="AJ36" s="6" t="s">
        <v>39</v>
      </c>
      <c r="AK36" s="7" t="s">
        <v>54</v>
      </c>
      <c r="AO36" s="1" t="str">
        <f t="shared" si="1"/>
        <v/>
      </c>
    </row>
    <row r="37" spans="2:41" ht="18" customHeight="1" x14ac:dyDescent="0.25">
      <c r="B37" s="14" t="s">
        <v>383</v>
      </c>
      <c r="C37" s="132"/>
      <c r="D37" s="130"/>
      <c r="E37" s="129"/>
      <c r="F37" s="132"/>
      <c r="G37" s="133"/>
      <c r="H37" s="133"/>
      <c r="I37" s="130"/>
      <c r="J37" s="133"/>
      <c r="K37" s="134"/>
      <c r="S37" s="1">
        <f t="shared" si="0"/>
        <v>9</v>
      </c>
      <c r="AJ37" s="6" t="s">
        <v>21</v>
      </c>
      <c r="AK37" s="7" t="s">
        <v>52</v>
      </c>
      <c r="AO37" s="1" t="str">
        <f t="shared" si="1"/>
        <v/>
      </c>
    </row>
    <row r="38" spans="2:41" ht="18" customHeight="1" x14ac:dyDescent="0.25">
      <c r="B38" s="14" t="s">
        <v>384</v>
      </c>
      <c r="C38" s="132"/>
      <c r="D38" s="130"/>
      <c r="E38" s="129"/>
      <c r="F38" s="132"/>
      <c r="G38" s="133"/>
      <c r="H38" s="133"/>
      <c r="I38" s="130"/>
      <c r="J38" s="133"/>
      <c r="K38" s="134"/>
      <c r="S38" s="1">
        <f t="shared" si="0"/>
        <v>9</v>
      </c>
      <c r="AJ38" s="6" t="s">
        <v>36</v>
      </c>
      <c r="AK38" s="7" t="s">
        <v>51</v>
      </c>
      <c r="AO38" s="1" t="str">
        <f t="shared" si="1"/>
        <v/>
      </c>
    </row>
    <row r="39" spans="2:41" ht="18" customHeight="1" x14ac:dyDescent="0.25">
      <c r="B39" s="14" t="s">
        <v>385</v>
      </c>
      <c r="C39" s="132"/>
      <c r="D39" s="130"/>
      <c r="E39" s="129"/>
      <c r="F39" s="132"/>
      <c r="G39" s="133"/>
      <c r="H39" s="133"/>
      <c r="I39" s="130"/>
      <c r="J39" s="133"/>
      <c r="K39" s="134"/>
      <c r="S39" s="1">
        <f t="shared" si="0"/>
        <v>9</v>
      </c>
      <c r="AJ39" s="6" t="s">
        <v>34</v>
      </c>
      <c r="AK39" s="7" t="s">
        <v>49</v>
      </c>
      <c r="AO39" s="1" t="str">
        <f t="shared" si="1"/>
        <v/>
      </c>
    </row>
    <row r="40" spans="2:41" ht="18" customHeight="1" x14ac:dyDescent="0.25">
      <c r="B40" s="14" t="s">
        <v>386</v>
      </c>
      <c r="C40" s="132"/>
      <c r="D40" s="130"/>
      <c r="E40" s="129"/>
      <c r="F40" s="132"/>
      <c r="G40" s="133"/>
      <c r="H40" s="133"/>
      <c r="I40" s="130"/>
      <c r="J40" s="133"/>
      <c r="K40" s="134"/>
      <c r="S40" s="1">
        <f t="shared" si="0"/>
        <v>9</v>
      </c>
      <c r="AJ40" s="6" t="s">
        <v>32</v>
      </c>
      <c r="AK40" s="7" t="s">
        <v>46</v>
      </c>
      <c r="AO40" s="1" t="str">
        <f t="shared" si="1"/>
        <v/>
      </c>
    </row>
    <row r="41" spans="2:41" ht="18" customHeight="1" x14ac:dyDescent="0.25">
      <c r="B41" s="14" t="s">
        <v>387</v>
      </c>
      <c r="C41" s="132"/>
      <c r="D41" s="130"/>
      <c r="E41" s="129"/>
      <c r="F41" s="132"/>
      <c r="G41" s="133"/>
      <c r="H41" s="133"/>
      <c r="I41" s="130"/>
      <c r="J41" s="133"/>
      <c r="K41" s="134"/>
      <c r="S41" s="1">
        <f t="shared" si="0"/>
        <v>9</v>
      </c>
      <c r="AJ41" s="6" t="s">
        <v>30</v>
      </c>
      <c r="AK41" s="7" t="s">
        <v>46</v>
      </c>
      <c r="AO41" s="1" t="str">
        <f t="shared" si="1"/>
        <v/>
      </c>
    </row>
    <row r="42" spans="2:41" ht="18" customHeight="1" x14ac:dyDescent="0.25">
      <c r="B42" s="14" t="s">
        <v>388</v>
      </c>
      <c r="C42" s="132"/>
      <c r="D42" s="130"/>
      <c r="E42" s="129"/>
      <c r="F42" s="132"/>
      <c r="G42" s="133"/>
      <c r="H42" s="133"/>
      <c r="I42" s="130"/>
      <c r="J42" s="133"/>
      <c r="K42" s="134"/>
      <c r="S42" s="1">
        <f t="shared" si="0"/>
        <v>9</v>
      </c>
      <c r="AJ42" s="6" t="s">
        <v>28</v>
      </c>
      <c r="AK42" s="7" t="s">
        <v>44</v>
      </c>
      <c r="AO42" s="1" t="str">
        <f t="shared" si="1"/>
        <v/>
      </c>
    </row>
    <row r="43" spans="2:41" ht="18" customHeight="1" x14ac:dyDescent="0.25">
      <c r="B43" s="14" t="s">
        <v>389</v>
      </c>
      <c r="C43" s="132"/>
      <c r="D43" s="130"/>
      <c r="E43" s="129"/>
      <c r="F43" s="132"/>
      <c r="G43" s="133"/>
      <c r="H43" s="133"/>
      <c r="I43" s="130"/>
      <c r="J43" s="133"/>
      <c r="K43" s="134"/>
      <c r="S43" s="1">
        <f t="shared" si="0"/>
        <v>9</v>
      </c>
      <c r="AJ43" s="6" t="s">
        <v>26</v>
      </c>
      <c r="AK43" s="7" t="s">
        <v>42</v>
      </c>
      <c r="AO43" s="1" t="str">
        <f t="shared" si="1"/>
        <v/>
      </c>
    </row>
    <row r="44" spans="2:41" ht="18" customHeight="1" x14ac:dyDescent="0.25">
      <c r="B44" s="14" t="s">
        <v>390</v>
      </c>
      <c r="C44" s="132"/>
      <c r="D44" s="130"/>
      <c r="E44" s="129"/>
      <c r="F44" s="132"/>
      <c r="G44" s="133"/>
      <c r="H44" s="133"/>
      <c r="I44" s="130"/>
      <c r="J44" s="133"/>
      <c r="K44" s="134"/>
      <c r="S44" s="1">
        <f t="shared" si="0"/>
        <v>9</v>
      </c>
      <c r="AJ44" s="6" t="s">
        <v>24</v>
      </c>
      <c r="AK44" s="7" t="s">
        <v>40</v>
      </c>
      <c r="AO44" s="1" t="str">
        <f t="shared" si="1"/>
        <v/>
      </c>
    </row>
    <row r="45" spans="2:41" ht="18" customHeight="1" x14ac:dyDescent="0.25">
      <c r="B45" s="14" t="s">
        <v>391</v>
      </c>
      <c r="C45" s="132"/>
      <c r="D45" s="130"/>
      <c r="E45" s="129"/>
      <c r="F45" s="132"/>
      <c r="G45" s="133"/>
      <c r="H45" s="133"/>
      <c r="I45" s="130"/>
      <c r="J45" s="133"/>
      <c r="K45" s="134"/>
      <c r="S45" s="1">
        <f t="shared" si="0"/>
        <v>9</v>
      </c>
      <c r="AJ45" s="6" t="s">
        <v>22</v>
      </c>
      <c r="AK45" s="7" t="s">
        <v>38</v>
      </c>
      <c r="AO45" s="1" t="str">
        <f t="shared" si="1"/>
        <v/>
      </c>
    </row>
    <row r="46" spans="2:41" ht="18" customHeight="1" x14ac:dyDescent="0.25">
      <c r="B46" s="14" t="s">
        <v>392</v>
      </c>
      <c r="C46" s="132"/>
      <c r="D46" s="130"/>
      <c r="E46" s="129"/>
      <c r="F46" s="132"/>
      <c r="G46" s="133"/>
      <c r="H46" s="133"/>
      <c r="I46" s="130"/>
      <c r="J46" s="133"/>
      <c r="K46" s="134"/>
      <c r="S46" s="1">
        <f t="shared" si="0"/>
        <v>9</v>
      </c>
      <c r="AJ46" s="6" t="s">
        <v>14</v>
      </c>
      <c r="AK46" s="7" t="s">
        <v>37</v>
      </c>
      <c r="AO46" s="1" t="str">
        <f t="shared" si="1"/>
        <v/>
      </c>
    </row>
    <row r="47" spans="2:41" ht="18" customHeight="1" x14ac:dyDescent="0.25">
      <c r="B47" s="14" t="s">
        <v>393</v>
      </c>
      <c r="C47" s="132"/>
      <c r="D47" s="130"/>
      <c r="E47" s="129"/>
      <c r="F47" s="132"/>
      <c r="G47" s="133"/>
      <c r="H47" s="133"/>
      <c r="I47" s="130"/>
      <c r="J47" s="133"/>
      <c r="K47" s="134"/>
      <c r="S47" s="1">
        <f t="shared" si="0"/>
        <v>9</v>
      </c>
      <c r="AJ47" s="6" t="s">
        <v>36</v>
      </c>
      <c r="AK47" s="7" t="s">
        <v>35</v>
      </c>
      <c r="AO47" s="1" t="str">
        <f t="shared" si="1"/>
        <v/>
      </c>
    </row>
    <row r="48" spans="2:41" ht="18" customHeight="1" x14ac:dyDescent="0.25">
      <c r="B48" s="14" t="s">
        <v>394</v>
      </c>
      <c r="C48" s="132"/>
      <c r="D48" s="130"/>
      <c r="E48" s="129"/>
      <c r="F48" s="132"/>
      <c r="G48" s="133"/>
      <c r="H48" s="133"/>
      <c r="I48" s="130"/>
      <c r="J48" s="133"/>
      <c r="K48" s="134"/>
      <c r="S48" s="1">
        <f t="shared" si="0"/>
        <v>9</v>
      </c>
      <c r="AJ48" s="6" t="s">
        <v>34</v>
      </c>
      <c r="AK48" s="7" t="s">
        <v>33</v>
      </c>
      <c r="AO48" s="1" t="str">
        <f t="shared" si="1"/>
        <v/>
      </c>
    </row>
    <row r="49" spans="2:41" ht="18" customHeight="1" x14ac:dyDescent="0.25">
      <c r="B49" s="14" t="s">
        <v>395</v>
      </c>
      <c r="C49" s="132"/>
      <c r="D49" s="130"/>
      <c r="E49" s="129"/>
      <c r="F49" s="132"/>
      <c r="G49" s="133"/>
      <c r="H49" s="133"/>
      <c r="I49" s="130"/>
      <c r="J49" s="133"/>
      <c r="K49" s="134"/>
      <c r="S49" s="1">
        <f t="shared" si="0"/>
        <v>9</v>
      </c>
      <c r="AJ49" s="6" t="s">
        <v>32</v>
      </c>
      <c r="AK49" s="7" t="s">
        <v>31</v>
      </c>
      <c r="AO49" s="1" t="str">
        <f t="shared" si="1"/>
        <v/>
      </c>
    </row>
    <row r="50" spans="2:41" ht="18" customHeight="1" x14ac:dyDescent="0.25">
      <c r="B50" s="14" t="s">
        <v>396</v>
      </c>
      <c r="C50" s="132"/>
      <c r="D50" s="130"/>
      <c r="E50" s="129"/>
      <c r="F50" s="132"/>
      <c r="G50" s="133"/>
      <c r="H50" s="133"/>
      <c r="I50" s="130"/>
      <c r="J50" s="133"/>
      <c r="K50" s="134"/>
      <c r="S50" s="1">
        <f t="shared" si="0"/>
        <v>9</v>
      </c>
      <c r="AJ50" s="6" t="s">
        <v>30</v>
      </c>
      <c r="AK50" s="7" t="s">
        <v>29</v>
      </c>
      <c r="AO50" s="1" t="str">
        <f t="shared" si="1"/>
        <v/>
      </c>
    </row>
    <row r="51" spans="2:41" ht="18" customHeight="1" x14ac:dyDescent="0.25">
      <c r="B51" s="14" t="s">
        <v>397</v>
      </c>
      <c r="C51" s="132"/>
      <c r="D51" s="130"/>
      <c r="E51" s="129"/>
      <c r="F51" s="132"/>
      <c r="G51" s="133"/>
      <c r="H51" s="133"/>
      <c r="I51" s="130"/>
      <c r="J51" s="133"/>
      <c r="K51" s="134"/>
      <c r="S51" s="1">
        <f t="shared" si="0"/>
        <v>9</v>
      </c>
      <c r="AJ51" s="6" t="s">
        <v>28</v>
      </c>
      <c r="AK51" s="7" t="s">
        <v>27</v>
      </c>
      <c r="AO51" s="1" t="str">
        <f t="shared" si="1"/>
        <v/>
      </c>
    </row>
    <row r="52" spans="2:41" ht="18" customHeight="1" x14ac:dyDescent="0.25">
      <c r="B52" s="14" t="s">
        <v>398</v>
      </c>
      <c r="C52" s="132"/>
      <c r="D52" s="130"/>
      <c r="E52" s="129"/>
      <c r="F52" s="132"/>
      <c r="G52" s="133"/>
      <c r="H52" s="133"/>
      <c r="I52" s="130"/>
      <c r="J52" s="133"/>
      <c r="K52" s="134"/>
      <c r="S52" s="1">
        <f t="shared" si="0"/>
        <v>9</v>
      </c>
      <c r="AJ52" s="6" t="s">
        <v>26</v>
      </c>
      <c r="AK52" s="7" t="s">
        <v>25</v>
      </c>
      <c r="AO52" s="1" t="str">
        <f t="shared" si="1"/>
        <v/>
      </c>
    </row>
    <row r="53" spans="2:41" ht="18" customHeight="1" x14ac:dyDescent="0.25">
      <c r="B53" s="14" t="s">
        <v>399</v>
      </c>
      <c r="C53" s="132"/>
      <c r="D53" s="130"/>
      <c r="E53" s="129"/>
      <c r="F53" s="132"/>
      <c r="G53" s="133"/>
      <c r="H53" s="133"/>
      <c r="I53" s="130"/>
      <c r="J53" s="133"/>
      <c r="K53" s="134"/>
      <c r="S53" s="1">
        <f t="shared" si="0"/>
        <v>9</v>
      </c>
      <c r="AJ53" s="6" t="s">
        <v>24</v>
      </c>
      <c r="AK53" s="7" t="s">
        <v>23</v>
      </c>
      <c r="AO53" s="1" t="str">
        <f t="shared" si="1"/>
        <v/>
      </c>
    </row>
    <row r="54" spans="2:41" ht="18" customHeight="1" x14ac:dyDescent="0.25">
      <c r="B54" s="14" t="s">
        <v>400</v>
      </c>
      <c r="C54" s="132"/>
      <c r="D54" s="130"/>
      <c r="E54" s="129"/>
      <c r="F54" s="132"/>
      <c r="G54" s="133"/>
      <c r="H54" s="133"/>
      <c r="I54" s="130"/>
      <c r="J54" s="133"/>
      <c r="K54" s="134"/>
      <c r="S54" s="1">
        <f t="shared" si="0"/>
        <v>9</v>
      </c>
      <c r="AJ54" s="6" t="s">
        <v>22</v>
      </c>
      <c r="AK54" s="7" t="s">
        <v>21</v>
      </c>
      <c r="AO54" s="1" t="str">
        <f t="shared" si="1"/>
        <v/>
      </c>
    </row>
    <row r="55" spans="2:41" ht="18" customHeight="1" x14ac:dyDescent="0.25">
      <c r="B55" s="14" t="s">
        <v>401</v>
      </c>
      <c r="C55" s="132"/>
      <c r="D55" s="130"/>
      <c r="E55" s="129"/>
      <c r="F55" s="132"/>
      <c r="G55" s="133"/>
      <c r="H55" s="133"/>
      <c r="I55" s="130"/>
      <c r="J55" s="133"/>
      <c r="K55" s="134"/>
      <c r="S55" s="1">
        <f t="shared" si="0"/>
        <v>9</v>
      </c>
      <c r="AJ55" s="9" t="s">
        <v>14</v>
      </c>
      <c r="AK55" s="7" t="s">
        <v>20</v>
      </c>
      <c r="AO55" s="1" t="str">
        <f t="shared" si="1"/>
        <v/>
      </c>
    </row>
    <row r="56" spans="2:41" ht="18" customHeight="1" x14ac:dyDescent="0.25">
      <c r="B56" s="14" t="s">
        <v>402</v>
      </c>
      <c r="C56" s="132"/>
      <c r="D56" s="130"/>
      <c r="E56" s="129"/>
      <c r="F56" s="132"/>
      <c r="G56" s="133"/>
      <c r="H56" s="133"/>
      <c r="I56" s="130"/>
      <c r="J56" s="133"/>
      <c r="K56" s="134"/>
      <c r="S56" s="1">
        <f t="shared" si="0"/>
        <v>9</v>
      </c>
      <c r="AK56" s="7" t="s">
        <v>19</v>
      </c>
    </row>
    <row r="57" spans="2:41" ht="18" customHeight="1" x14ac:dyDescent="0.25">
      <c r="B57" s="14" t="s">
        <v>403</v>
      </c>
      <c r="C57" s="132"/>
      <c r="D57" s="130"/>
      <c r="E57" s="129"/>
      <c r="F57" s="132"/>
      <c r="G57" s="133"/>
      <c r="H57" s="133"/>
      <c r="I57" s="130"/>
      <c r="J57" s="133"/>
      <c r="K57" s="134"/>
      <c r="S57" s="1">
        <f t="shared" si="0"/>
        <v>9</v>
      </c>
      <c r="AK57" s="7" t="s">
        <v>18</v>
      </c>
    </row>
    <row r="58" spans="2:41" ht="18" customHeight="1" x14ac:dyDescent="0.25">
      <c r="B58" s="14" t="s">
        <v>404</v>
      </c>
      <c r="C58" s="132"/>
      <c r="D58" s="130"/>
      <c r="E58" s="129"/>
      <c r="F58" s="132"/>
      <c r="G58" s="133"/>
      <c r="H58" s="133"/>
      <c r="I58" s="130"/>
      <c r="J58" s="133"/>
      <c r="K58" s="134"/>
      <c r="S58" s="1">
        <f t="shared" si="0"/>
        <v>9</v>
      </c>
      <c r="AK58" s="7" t="s">
        <v>17</v>
      </c>
    </row>
    <row r="59" spans="2:41" ht="18" customHeight="1" x14ac:dyDescent="0.25">
      <c r="B59" s="14" t="s">
        <v>405</v>
      </c>
      <c r="C59" s="132"/>
      <c r="D59" s="130"/>
      <c r="E59" s="129"/>
      <c r="F59" s="132"/>
      <c r="G59" s="133"/>
      <c r="H59" s="133"/>
      <c r="I59" s="130"/>
      <c r="J59" s="133"/>
      <c r="K59" s="134"/>
      <c r="S59" s="1">
        <f t="shared" si="0"/>
        <v>9</v>
      </c>
      <c r="AK59" s="7" t="s">
        <v>16</v>
      </c>
    </row>
    <row r="60" spans="2:41" ht="18" customHeight="1" x14ac:dyDescent="0.25">
      <c r="B60" s="14" t="s">
        <v>406</v>
      </c>
      <c r="C60" s="132"/>
      <c r="D60" s="130"/>
      <c r="E60" s="129"/>
      <c r="F60" s="132"/>
      <c r="G60" s="133"/>
      <c r="H60" s="133"/>
      <c r="I60" s="130"/>
      <c r="J60" s="133"/>
      <c r="K60" s="134"/>
      <c r="S60" s="1">
        <f t="shared" si="0"/>
        <v>9</v>
      </c>
      <c r="AK60" s="7" t="s">
        <v>15</v>
      </c>
    </row>
    <row r="61" spans="2:41" ht="18" customHeight="1" x14ac:dyDescent="0.25">
      <c r="B61" s="14" t="s">
        <v>407</v>
      </c>
      <c r="C61" s="132"/>
      <c r="D61" s="130"/>
      <c r="E61" s="129"/>
      <c r="F61" s="132"/>
      <c r="G61" s="133"/>
      <c r="H61" s="133"/>
      <c r="I61" s="130"/>
      <c r="J61" s="133"/>
      <c r="K61" s="134"/>
      <c r="S61" s="1">
        <f t="shared" si="0"/>
        <v>9</v>
      </c>
      <c r="AK61" s="7" t="s">
        <v>14</v>
      </c>
    </row>
    <row r="62" spans="2:41" ht="18" customHeight="1" x14ac:dyDescent="0.25">
      <c r="B62" s="14" t="s">
        <v>408</v>
      </c>
      <c r="C62" s="132"/>
      <c r="D62" s="130"/>
      <c r="E62" s="129"/>
      <c r="F62" s="132"/>
      <c r="G62" s="133"/>
      <c r="H62" s="133"/>
      <c r="I62" s="130"/>
      <c r="J62" s="133"/>
      <c r="K62" s="134"/>
      <c r="S62" s="1">
        <f t="shared" si="0"/>
        <v>9</v>
      </c>
      <c r="AK62" s="7" t="s">
        <v>13</v>
      </c>
    </row>
    <row r="63" spans="2:41" ht="18" customHeight="1" x14ac:dyDescent="0.25">
      <c r="B63" s="14" t="s">
        <v>409</v>
      </c>
      <c r="C63" s="132"/>
      <c r="D63" s="130"/>
      <c r="E63" s="129"/>
      <c r="F63" s="132"/>
      <c r="G63" s="133"/>
      <c r="H63" s="133"/>
      <c r="I63" s="130"/>
      <c r="J63" s="133"/>
      <c r="K63" s="134"/>
      <c r="S63" s="1">
        <f t="shared" si="0"/>
        <v>9</v>
      </c>
      <c r="AK63" s="7" t="s">
        <v>12</v>
      </c>
    </row>
    <row r="64" spans="2:41" ht="18" customHeight="1" x14ac:dyDescent="0.25">
      <c r="B64" s="14" t="s">
        <v>410</v>
      </c>
      <c r="C64" s="132"/>
      <c r="D64" s="130"/>
      <c r="E64" s="129"/>
      <c r="F64" s="132"/>
      <c r="G64" s="133"/>
      <c r="H64" s="133"/>
      <c r="I64" s="130"/>
      <c r="J64" s="133"/>
      <c r="K64" s="134"/>
      <c r="S64" s="1">
        <f t="shared" si="0"/>
        <v>9</v>
      </c>
      <c r="AK64" s="7" t="s">
        <v>11</v>
      </c>
    </row>
    <row r="65" spans="2:37" ht="18" customHeight="1" x14ac:dyDescent="0.25">
      <c r="B65" s="14" t="s">
        <v>411</v>
      </c>
      <c r="C65" s="132"/>
      <c r="D65" s="130"/>
      <c r="E65" s="129"/>
      <c r="F65" s="132"/>
      <c r="G65" s="133"/>
      <c r="H65" s="133"/>
      <c r="I65" s="130"/>
      <c r="J65" s="133"/>
      <c r="K65" s="134"/>
      <c r="S65" s="1">
        <f t="shared" si="0"/>
        <v>9</v>
      </c>
      <c r="AK65" s="7" t="s">
        <v>10</v>
      </c>
    </row>
    <row r="66" spans="2:37" ht="18" customHeight="1" x14ac:dyDescent="0.25">
      <c r="B66" s="14" t="s">
        <v>412</v>
      </c>
      <c r="C66" s="132"/>
      <c r="D66" s="130"/>
      <c r="E66" s="129"/>
      <c r="F66" s="132"/>
      <c r="G66" s="133"/>
      <c r="H66" s="133"/>
      <c r="I66" s="130"/>
      <c r="J66" s="133"/>
      <c r="K66" s="134"/>
      <c r="S66" s="1">
        <f t="shared" si="0"/>
        <v>9</v>
      </c>
      <c r="AK66" s="7" t="s">
        <v>9</v>
      </c>
    </row>
    <row r="67" spans="2:37" ht="18" customHeight="1" x14ac:dyDescent="0.25">
      <c r="B67" s="14" t="s">
        <v>413</v>
      </c>
      <c r="C67" s="132"/>
      <c r="D67" s="130"/>
      <c r="E67" s="129"/>
      <c r="F67" s="132"/>
      <c r="G67" s="133"/>
      <c r="H67" s="133"/>
      <c r="I67" s="130"/>
      <c r="J67" s="133"/>
      <c r="K67" s="134"/>
      <c r="S67" s="1">
        <f t="shared" si="0"/>
        <v>9</v>
      </c>
      <c r="AK67" s="7" t="s">
        <v>8</v>
      </c>
    </row>
    <row r="68" spans="2:37" ht="18" customHeight="1" x14ac:dyDescent="0.25">
      <c r="B68" s="14" t="s">
        <v>414</v>
      </c>
      <c r="C68" s="132"/>
      <c r="D68" s="130"/>
      <c r="E68" s="129"/>
      <c r="F68" s="132"/>
      <c r="G68" s="133"/>
      <c r="H68" s="133"/>
      <c r="I68" s="130"/>
      <c r="J68" s="133"/>
      <c r="K68" s="134"/>
      <c r="S68" s="1">
        <f t="shared" si="0"/>
        <v>9</v>
      </c>
      <c r="AK68" s="7" t="s">
        <v>7</v>
      </c>
    </row>
    <row r="69" spans="2:37" ht="18" customHeight="1" x14ac:dyDescent="0.25">
      <c r="B69" s="14" t="s">
        <v>415</v>
      </c>
      <c r="C69" s="132"/>
      <c r="D69" s="130"/>
      <c r="E69" s="129"/>
      <c r="F69" s="132"/>
      <c r="G69" s="133"/>
      <c r="H69" s="133"/>
      <c r="I69" s="130"/>
      <c r="J69" s="133"/>
      <c r="K69" s="134"/>
      <c r="S69" s="1">
        <f t="shared" si="0"/>
        <v>9</v>
      </c>
      <c r="AK69" s="7" t="s">
        <v>6</v>
      </c>
    </row>
    <row r="70" spans="2:37" ht="18" customHeight="1" x14ac:dyDescent="0.25">
      <c r="B70" s="14" t="s">
        <v>416</v>
      </c>
      <c r="C70" s="132"/>
      <c r="D70" s="130"/>
      <c r="E70" s="129"/>
      <c r="F70" s="132"/>
      <c r="G70" s="133"/>
      <c r="H70" s="133"/>
      <c r="I70" s="130"/>
      <c r="J70" s="133"/>
      <c r="K70" s="134"/>
      <c r="S70" s="1">
        <f t="shared" si="0"/>
        <v>9</v>
      </c>
      <c r="AK70" s="7" t="s">
        <v>5</v>
      </c>
    </row>
    <row r="71" spans="2:37" ht="18" customHeight="1" x14ac:dyDescent="0.25">
      <c r="B71" s="14" t="s">
        <v>417</v>
      </c>
      <c r="C71" s="132"/>
      <c r="D71" s="130"/>
      <c r="E71" s="129"/>
      <c r="F71" s="132"/>
      <c r="G71" s="133"/>
      <c r="H71" s="133"/>
      <c r="I71" s="130"/>
      <c r="J71" s="133"/>
      <c r="K71" s="134"/>
      <c r="S71" s="1">
        <f t="shared" si="0"/>
        <v>9</v>
      </c>
      <c r="AK71" s="7" t="s">
        <v>4</v>
      </c>
    </row>
    <row r="72" spans="2:37" ht="18" customHeight="1" x14ac:dyDescent="0.25">
      <c r="B72" s="14" t="s">
        <v>418</v>
      </c>
      <c r="C72" s="132"/>
      <c r="D72" s="130"/>
      <c r="E72" s="129"/>
      <c r="F72" s="132"/>
      <c r="G72" s="133"/>
      <c r="H72" s="133"/>
      <c r="I72" s="130"/>
      <c r="J72" s="133"/>
      <c r="K72" s="134"/>
      <c r="S72" s="1">
        <f t="shared" ref="S72:S107" si="2">LEN(B72)</f>
        <v>9</v>
      </c>
      <c r="AK72" s="7" t="s">
        <v>3</v>
      </c>
    </row>
    <row r="73" spans="2:37" ht="18" customHeight="1" x14ac:dyDescent="0.25">
      <c r="B73" s="14" t="s">
        <v>419</v>
      </c>
      <c r="C73" s="132"/>
      <c r="D73" s="130"/>
      <c r="E73" s="129"/>
      <c r="F73" s="132"/>
      <c r="G73" s="133"/>
      <c r="H73" s="133"/>
      <c r="I73" s="130"/>
      <c r="J73" s="133"/>
      <c r="K73" s="134"/>
      <c r="S73" s="1">
        <f t="shared" si="2"/>
        <v>9</v>
      </c>
      <c r="AK73" s="7" t="s">
        <v>2</v>
      </c>
    </row>
    <row r="74" spans="2:37" ht="18" customHeight="1" x14ac:dyDescent="0.25">
      <c r="B74" s="14" t="s">
        <v>420</v>
      </c>
      <c r="C74" s="132"/>
      <c r="D74" s="130"/>
      <c r="E74" s="129"/>
      <c r="F74" s="132"/>
      <c r="G74" s="133"/>
      <c r="H74" s="133"/>
      <c r="I74" s="130"/>
      <c r="J74" s="133"/>
      <c r="K74" s="134"/>
      <c r="S74" s="1">
        <f t="shared" si="2"/>
        <v>9</v>
      </c>
      <c r="AK74" s="10" t="s">
        <v>1</v>
      </c>
    </row>
    <row r="75" spans="2:37" ht="18" customHeight="1" x14ac:dyDescent="0.25">
      <c r="B75" s="14" t="s">
        <v>421</v>
      </c>
      <c r="C75" s="132"/>
      <c r="D75" s="130"/>
      <c r="E75" s="129"/>
      <c r="F75" s="132"/>
      <c r="G75" s="133"/>
      <c r="H75" s="133"/>
      <c r="I75" s="130"/>
      <c r="J75" s="133"/>
      <c r="K75" s="134"/>
      <c r="S75" s="1">
        <f t="shared" si="2"/>
        <v>9</v>
      </c>
    </row>
    <row r="76" spans="2:37" ht="18" customHeight="1" x14ac:dyDescent="0.25">
      <c r="B76" s="14" t="s">
        <v>422</v>
      </c>
      <c r="C76" s="132"/>
      <c r="D76" s="130"/>
      <c r="E76" s="129"/>
      <c r="F76" s="132"/>
      <c r="G76" s="133"/>
      <c r="H76" s="133"/>
      <c r="I76" s="130"/>
      <c r="J76" s="133"/>
      <c r="K76" s="134"/>
      <c r="S76" s="1">
        <f t="shared" si="2"/>
        <v>9</v>
      </c>
    </row>
    <row r="77" spans="2:37" ht="18" customHeight="1" x14ac:dyDescent="0.25">
      <c r="B77" s="14" t="s">
        <v>423</v>
      </c>
      <c r="C77" s="132"/>
      <c r="D77" s="130"/>
      <c r="E77" s="129"/>
      <c r="F77" s="132"/>
      <c r="G77" s="133"/>
      <c r="H77" s="133"/>
      <c r="I77" s="130"/>
      <c r="J77" s="133"/>
      <c r="K77" s="134"/>
      <c r="S77" s="1">
        <f t="shared" si="2"/>
        <v>9</v>
      </c>
    </row>
    <row r="78" spans="2:37" ht="18" customHeight="1" x14ac:dyDescent="0.25">
      <c r="B78" s="14" t="s">
        <v>424</v>
      </c>
      <c r="C78" s="132"/>
      <c r="D78" s="130"/>
      <c r="E78" s="129"/>
      <c r="F78" s="132"/>
      <c r="G78" s="133"/>
      <c r="H78" s="133"/>
      <c r="I78" s="130"/>
      <c r="J78" s="133"/>
      <c r="K78" s="134"/>
      <c r="S78" s="1">
        <f t="shared" si="2"/>
        <v>9</v>
      </c>
    </row>
    <row r="79" spans="2:37" ht="18" customHeight="1" x14ac:dyDescent="0.25">
      <c r="B79" s="14" t="s">
        <v>425</v>
      </c>
      <c r="C79" s="132"/>
      <c r="D79" s="130"/>
      <c r="E79" s="129"/>
      <c r="F79" s="132"/>
      <c r="G79" s="133"/>
      <c r="H79" s="133"/>
      <c r="I79" s="130"/>
      <c r="J79" s="133"/>
      <c r="K79" s="134"/>
      <c r="S79" s="1">
        <f t="shared" si="2"/>
        <v>9</v>
      </c>
    </row>
    <row r="80" spans="2:37" ht="18" customHeight="1" x14ac:dyDescent="0.25">
      <c r="B80" s="14" t="s">
        <v>426</v>
      </c>
      <c r="C80" s="132"/>
      <c r="D80" s="130"/>
      <c r="E80" s="129"/>
      <c r="F80" s="132"/>
      <c r="G80" s="133"/>
      <c r="H80" s="133"/>
      <c r="I80" s="130"/>
      <c r="J80" s="133"/>
      <c r="K80" s="134"/>
      <c r="S80" s="1">
        <f t="shared" si="2"/>
        <v>9</v>
      </c>
    </row>
    <row r="81" spans="2:19" ht="18" customHeight="1" x14ac:dyDescent="0.25">
      <c r="B81" s="14" t="s">
        <v>427</v>
      </c>
      <c r="C81" s="132"/>
      <c r="D81" s="130"/>
      <c r="E81" s="129"/>
      <c r="F81" s="132"/>
      <c r="G81" s="133"/>
      <c r="H81" s="133"/>
      <c r="I81" s="130"/>
      <c r="J81" s="133"/>
      <c r="K81" s="134"/>
      <c r="S81" s="1">
        <f t="shared" si="2"/>
        <v>9</v>
      </c>
    </row>
    <row r="82" spans="2:19" ht="18" customHeight="1" x14ac:dyDescent="0.25">
      <c r="B82" s="14" t="s">
        <v>428</v>
      </c>
      <c r="C82" s="132"/>
      <c r="D82" s="130"/>
      <c r="E82" s="129"/>
      <c r="F82" s="132"/>
      <c r="G82" s="133"/>
      <c r="H82" s="133"/>
      <c r="I82" s="130"/>
      <c r="J82" s="133"/>
      <c r="K82" s="134"/>
      <c r="S82" s="1">
        <f t="shared" si="2"/>
        <v>9</v>
      </c>
    </row>
    <row r="83" spans="2:19" ht="18" customHeight="1" x14ac:dyDescent="0.25">
      <c r="B83" s="14" t="s">
        <v>429</v>
      </c>
      <c r="C83" s="132"/>
      <c r="D83" s="130"/>
      <c r="E83" s="129"/>
      <c r="F83" s="132"/>
      <c r="G83" s="133"/>
      <c r="H83" s="133"/>
      <c r="I83" s="130"/>
      <c r="J83" s="133"/>
      <c r="K83" s="134"/>
      <c r="S83" s="1">
        <f t="shared" si="2"/>
        <v>9</v>
      </c>
    </row>
    <row r="84" spans="2:19" ht="18" customHeight="1" x14ac:dyDescent="0.25">
      <c r="B84" s="14" t="s">
        <v>430</v>
      </c>
      <c r="C84" s="132"/>
      <c r="D84" s="130"/>
      <c r="E84" s="129"/>
      <c r="F84" s="132"/>
      <c r="G84" s="133"/>
      <c r="H84" s="133"/>
      <c r="I84" s="130"/>
      <c r="J84" s="133"/>
      <c r="K84" s="134"/>
      <c r="S84" s="1">
        <f t="shared" si="2"/>
        <v>9</v>
      </c>
    </row>
    <row r="85" spans="2:19" ht="18" customHeight="1" x14ac:dyDescent="0.25">
      <c r="B85" s="14" t="s">
        <v>431</v>
      </c>
      <c r="C85" s="132"/>
      <c r="D85" s="130"/>
      <c r="E85" s="129"/>
      <c r="F85" s="132"/>
      <c r="G85" s="133"/>
      <c r="H85" s="133"/>
      <c r="I85" s="130"/>
      <c r="J85" s="133"/>
      <c r="K85" s="134"/>
      <c r="S85" s="1">
        <f t="shared" si="2"/>
        <v>9</v>
      </c>
    </row>
    <row r="86" spans="2:19" ht="18" customHeight="1" x14ac:dyDescent="0.25">
      <c r="B86" s="14" t="s">
        <v>432</v>
      </c>
      <c r="C86" s="132"/>
      <c r="D86" s="130"/>
      <c r="E86" s="129"/>
      <c r="F86" s="132"/>
      <c r="G86" s="133"/>
      <c r="H86" s="133"/>
      <c r="I86" s="130"/>
      <c r="J86" s="133"/>
      <c r="K86" s="134"/>
      <c r="S86" s="1">
        <f t="shared" si="2"/>
        <v>9</v>
      </c>
    </row>
    <row r="87" spans="2:19" ht="18" customHeight="1" x14ac:dyDescent="0.25">
      <c r="B87" s="14" t="s">
        <v>433</v>
      </c>
      <c r="C87" s="132"/>
      <c r="D87" s="130"/>
      <c r="E87" s="129"/>
      <c r="F87" s="132"/>
      <c r="G87" s="133"/>
      <c r="H87" s="133"/>
      <c r="I87" s="130"/>
      <c r="J87" s="133"/>
      <c r="K87" s="134"/>
      <c r="S87" s="1">
        <f t="shared" si="2"/>
        <v>9</v>
      </c>
    </row>
    <row r="88" spans="2:19" ht="18" customHeight="1" x14ac:dyDescent="0.25">
      <c r="B88" s="14" t="s">
        <v>434</v>
      </c>
      <c r="C88" s="132"/>
      <c r="D88" s="130"/>
      <c r="E88" s="129"/>
      <c r="F88" s="132"/>
      <c r="G88" s="133"/>
      <c r="H88" s="133"/>
      <c r="I88" s="130"/>
      <c r="J88" s="133"/>
      <c r="K88" s="134"/>
      <c r="S88" s="1">
        <f t="shared" si="2"/>
        <v>9</v>
      </c>
    </row>
    <row r="89" spans="2:19" ht="18" customHeight="1" x14ac:dyDescent="0.25">
      <c r="B89" s="14" t="s">
        <v>435</v>
      </c>
      <c r="C89" s="132"/>
      <c r="D89" s="130"/>
      <c r="E89" s="129"/>
      <c r="F89" s="132"/>
      <c r="G89" s="133"/>
      <c r="H89" s="133"/>
      <c r="I89" s="130"/>
      <c r="J89" s="133"/>
      <c r="K89" s="134"/>
      <c r="S89" s="1">
        <f t="shared" si="2"/>
        <v>9</v>
      </c>
    </row>
    <row r="90" spans="2:19" ht="18" customHeight="1" x14ac:dyDescent="0.25">
      <c r="B90" s="14" t="s">
        <v>436</v>
      </c>
      <c r="C90" s="132"/>
      <c r="D90" s="130"/>
      <c r="E90" s="129"/>
      <c r="F90" s="132"/>
      <c r="G90" s="133"/>
      <c r="H90" s="133"/>
      <c r="I90" s="130"/>
      <c r="J90" s="133"/>
      <c r="K90" s="134"/>
      <c r="S90" s="1">
        <f t="shared" si="2"/>
        <v>9</v>
      </c>
    </row>
    <row r="91" spans="2:19" ht="18" customHeight="1" x14ac:dyDescent="0.25">
      <c r="B91" s="14" t="s">
        <v>437</v>
      </c>
      <c r="C91" s="132"/>
      <c r="D91" s="130"/>
      <c r="E91" s="129"/>
      <c r="F91" s="132"/>
      <c r="G91" s="133"/>
      <c r="H91" s="133"/>
      <c r="I91" s="130"/>
      <c r="J91" s="133"/>
      <c r="K91" s="134"/>
      <c r="S91" s="1">
        <f t="shared" si="2"/>
        <v>9</v>
      </c>
    </row>
    <row r="92" spans="2:19" ht="18" customHeight="1" x14ac:dyDescent="0.25">
      <c r="B92" s="14" t="s">
        <v>438</v>
      </c>
      <c r="C92" s="132"/>
      <c r="D92" s="130"/>
      <c r="E92" s="129"/>
      <c r="F92" s="132"/>
      <c r="G92" s="133"/>
      <c r="H92" s="133"/>
      <c r="I92" s="130"/>
      <c r="J92" s="133"/>
      <c r="K92" s="134"/>
      <c r="S92" s="1">
        <f t="shared" si="2"/>
        <v>9</v>
      </c>
    </row>
    <row r="93" spans="2:19" ht="18" customHeight="1" x14ac:dyDescent="0.25">
      <c r="B93" s="14" t="s">
        <v>439</v>
      </c>
      <c r="C93" s="132"/>
      <c r="D93" s="130"/>
      <c r="E93" s="129"/>
      <c r="F93" s="132"/>
      <c r="G93" s="133"/>
      <c r="H93" s="133"/>
      <c r="I93" s="130"/>
      <c r="J93" s="133"/>
      <c r="K93" s="134"/>
      <c r="S93" s="1">
        <f t="shared" si="2"/>
        <v>9</v>
      </c>
    </row>
    <row r="94" spans="2:19" ht="18" customHeight="1" x14ac:dyDescent="0.25">
      <c r="B94" s="14" t="s">
        <v>440</v>
      </c>
      <c r="C94" s="132"/>
      <c r="D94" s="130"/>
      <c r="E94" s="129"/>
      <c r="F94" s="132"/>
      <c r="G94" s="133"/>
      <c r="H94" s="133"/>
      <c r="I94" s="130"/>
      <c r="J94" s="133"/>
      <c r="K94" s="134"/>
      <c r="S94" s="1">
        <f t="shared" si="2"/>
        <v>9</v>
      </c>
    </row>
    <row r="95" spans="2:19" ht="18" customHeight="1" x14ac:dyDescent="0.25">
      <c r="B95" s="14" t="s">
        <v>441</v>
      </c>
      <c r="C95" s="132"/>
      <c r="D95" s="130"/>
      <c r="E95" s="129"/>
      <c r="F95" s="132"/>
      <c r="G95" s="133"/>
      <c r="H95" s="133"/>
      <c r="I95" s="130"/>
      <c r="J95" s="133"/>
      <c r="K95" s="134"/>
      <c r="S95" s="1">
        <f t="shared" si="2"/>
        <v>9</v>
      </c>
    </row>
    <row r="96" spans="2:19" ht="18" customHeight="1" x14ac:dyDescent="0.25">
      <c r="B96" s="14" t="s">
        <v>442</v>
      </c>
      <c r="C96" s="132"/>
      <c r="D96" s="130"/>
      <c r="E96" s="129"/>
      <c r="F96" s="132"/>
      <c r="G96" s="133"/>
      <c r="H96" s="133"/>
      <c r="I96" s="130"/>
      <c r="J96" s="133"/>
      <c r="K96" s="134"/>
      <c r="S96" s="1">
        <f t="shared" si="2"/>
        <v>9</v>
      </c>
    </row>
    <row r="97" spans="2:19" ht="18" customHeight="1" x14ac:dyDescent="0.25">
      <c r="B97" s="14" t="s">
        <v>443</v>
      </c>
      <c r="C97" s="132"/>
      <c r="D97" s="130"/>
      <c r="E97" s="129"/>
      <c r="F97" s="132"/>
      <c r="G97" s="133"/>
      <c r="H97" s="133"/>
      <c r="I97" s="130"/>
      <c r="J97" s="133"/>
      <c r="K97" s="134"/>
      <c r="S97" s="1">
        <f t="shared" si="2"/>
        <v>9</v>
      </c>
    </row>
    <row r="98" spans="2:19" ht="18" customHeight="1" x14ac:dyDescent="0.25">
      <c r="B98" s="14" t="s">
        <v>444</v>
      </c>
      <c r="C98" s="132"/>
      <c r="D98" s="130"/>
      <c r="E98" s="129"/>
      <c r="F98" s="132"/>
      <c r="G98" s="133"/>
      <c r="H98" s="133"/>
      <c r="I98" s="130"/>
      <c r="J98" s="133"/>
      <c r="K98" s="134"/>
      <c r="S98" s="1">
        <f t="shared" si="2"/>
        <v>9</v>
      </c>
    </row>
    <row r="99" spans="2:19" ht="18" customHeight="1" x14ac:dyDescent="0.25">
      <c r="B99" s="14" t="s">
        <v>445</v>
      </c>
      <c r="C99" s="132"/>
      <c r="D99" s="130"/>
      <c r="E99" s="129"/>
      <c r="F99" s="132"/>
      <c r="G99" s="133"/>
      <c r="H99" s="133"/>
      <c r="I99" s="130"/>
      <c r="J99" s="133"/>
      <c r="K99" s="134"/>
      <c r="S99" s="1">
        <f t="shared" si="2"/>
        <v>9</v>
      </c>
    </row>
    <row r="100" spans="2:19" ht="18" customHeight="1" x14ac:dyDescent="0.25">
      <c r="B100" s="14" t="s">
        <v>446</v>
      </c>
      <c r="C100" s="132"/>
      <c r="D100" s="130"/>
      <c r="E100" s="129"/>
      <c r="F100" s="132"/>
      <c r="G100" s="133"/>
      <c r="H100" s="133"/>
      <c r="I100" s="130"/>
      <c r="J100" s="133"/>
      <c r="K100" s="134"/>
      <c r="S100" s="1">
        <f t="shared" si="2"/>
        <v>9</v>
      </c>
    </row>
    <row r="101" spans="2:19" ht="18" customHeight="1" x14ac:dyDescent="0.25">
      <c r="B101" s="14" t="s">
        <v>447</v>
      </c>
      <c r="C101" s="132"/>
      <c r="D101" s="130"/>
      <c r="E101" s="129"/>
      <c r="F101" s="132"/>
      <c r="G101" s="133"/>
      <c r="H101" s="133"/>
      <c r="I101" s="130"/>
      <c r="J101" s="133"/>
      <c r="K101" s="134"/>
      <c r="S101" s="1">
        <f t="shared" si="2"/>
        <v>9</v>
      </c>
    </row>
    <row r="102" spans="2:19" ht="18" customHeight="1" x14ac:dyDescent="0.25">
      <c r="B102" s="14" t="s">
        <v>448</v>
      </c>
      <c r="C102" s="132"/>
      <c r="D102" s="130"/>
      <c r="E102" s="129"/>
      <c r="F102" s="132"/>
      <c r="G102" s="133"/>
      <c r="H102" s="133"/>
      <c r="I102" s="130"/>
      <c r="J102" s="133"/>
      <c r="K102" s="134"/>
      <c r="S102" s="1">
        <f t="shared" si="2"/>
        <v>9</v>
      </c>
    </row>
    <row r="103" spans="2:19" ht="18" customHeight="1" x14ac:dyDescent="0.25">
      <c r="B103" s="14" t="s">
        <v>449</v>
      </c>
      <c r="C103" s="132"/>
      <c r="D103" s="130"/>
      <c r="E103" s="129"/>
      <c r="F103" s="132"/>
      <c r="G103" s="133"/>
      <c r="H103" s="133"/>
      <c r="I103" s="130"/>
      <c r="J103" s="133"/>
      <c r="K103" s="134"/>
      <c r="S103" s="1">
        <f t="shared" si="2"/>
        <v>9</v>
      </c>
    </row>
    <row r="104" spans="2:19" ht="18" customHeight="1" x14ac:dyDescent="0.25">
      <c r="B104" s="14" t="s">
        <v>450</v>
      </c>
      <c r="C104" s="132"/>
      <c r="D104" s="130"/>
      <c r="E104" s="129"/>
      <c r="F104" s="132"/>
      <c r="G104" s="133"/>
      <c r="H104" s="133"/>
      <c r="I104" s="130"/>
      <c r="J104" s="133"/>
      <c r="K104" s="134"/>
      <c r="S104" s="1">
        <f t="shared" si="2"/>
        <v>9</v>
      </c>
    </row>
    <row r="105" spans="2:19" ht="18" customHeight="1" x14ac:dyDescent="0.25">
      <c r="B105" s="14" t="s">
        <v>451</v>
      </c>
      <c r="C105" s="132"/>
      <c r="D105" s="130"/>
      <c r="E105" s="129"/>
      <c r="F105" s="132"/>
      <c r="G105" s="133"/>
      <c r="H105" s="133"/>
      <c r="I105" s="130"/>
      <c r="J105" s="133"/>
      <c r="K105" s="134"/>
      <c r="S105" s="1">
        <f t="shared" si="2"/>
        <v>9</v>
      </c>
    </row>
    <row r="106" spans="2:19" ht="18" customHeight="1" x14ac:dyDescent="0.25">
      <c r="B106" s="15" t="s">
        <v>452</v>
      </c>
      <c r="C106" s="135"/>
      <c r="D106" s="136"/>
      <c r="E106" s="129"/>
      <c r="F106" s="135"/>
      <c r="G106" s="136"/>
      <c r="H106" s="136"/>
      <c r="I106" s="137"/>
      <c r="J106" s="136"/>
      <c r="K106" s="138"/>
      <c r="S106" s="1">
        <f t="shared" si="2"/>
        <v>9</v>
      </c>
    </row>
    <row r="107" spans="2:19" ht="30" customHeight="1" x14ac:dyDescent="0.25">
      <c r="B107" s="16" t="s">
        <v>0</v>
      </c>
      <c r="C107" s="16" t="s">
        <v>0</v>
      </c>
      <c r="D107" s="16" t="s">
        <v>0</v>
      </c>
      <c r="E107" s="16" t="s">
        <v>0</v>
      </c>
      <c r="F107" s="16" t="s">
        <v>0</v>
      </c>
      <c r="G107" s="19" t="s">
        <v>0</v>
      </c>
      <c r="H107" s="19" t="s">
        <v>0</v>
      </c>
      <c r="I107" s="20" t="s">
        <v>0</v>
      </c>
      <c r="J107" s="19" t="s">
        <v>0</v>
      </c>
      <c r="K107" s="19" t="s">
        <v>0</v>
      </c>
      <c r="S107" s="1">
        <f t="shared" si="2"/>
        <v>1</v>
      </c>
    </row>
  </sheetData>
  <sheetProtection algorithmName="SHA-512" hashValue="vhREOOjVrlAJ1rObIOddLiP6D1Jjedr7l3uBewDn597kUoprSDExNppoCJuOxAil+HGPGuaHP2xDM7kT4+KFEw==" saltValue="dxnrCwoaI1A6feKMYmIA/A==" spinCount="100000" sheet="1" objects="1" scenarios="1"/>
  <sortState ref="O7:O26">
    <sortCondition ref="O6"/>
  </sortState>
  <mergeCells count="3">
    <mergeCell ref="B2:K4"/>
    <mergeCell ref="B5:K5"/>
    <mergeCell ref="N5:P5"/>
  </mergeCells>
  <dataValidations count="3">
    <dataValidation type="list" allowBlank="1" showInputMessage="1" showErrorMessage="1" sqref="J7:J106">
      <formula1>MERCADO</formula1>
    </dataValidation>
    <dataValidation type="list" allowBlank="1" showInputMessage="1" showErrorMessage="1" sqref="I7:I106">
      <formula1>UF</formula1>
    </dataValidation>
    <dataValidation type="list" allowBlank="1" showInputMessage="1" showErrorMessage="1" sqref="K7:K106">
      <formula1>TIPO_DE_OBRA</formula1>
    </dataValidation>
  </dataValidations>
  <printOptions horizontalCentered="1"/>
  <pageMargins left="0.51181102362204722" right="0.51181102362204722" top="0.78740157480314965" bottom="0.78740157480314965" header="0.31496062992125984" footer="0.31496062992125984"/>
  <pageSetup paperSize="9" scale="25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pageSetUpPr fitToPage="1"/>
  </sheetPr>
  <dimension ref="A1:BW107"/>
  <sheetViews>
    <sheetView showGridLines="0" zoomScale="70" zoomScaleNormal="70" zoomScaleSheetLayoutView="70" workbookViewId="0">
      <pane ySplit="6" topLeftCell="A7" activePane="bottomLeft" state="frozen"/>
      <selection activeCell="C6" sqref="C6:C11"/>
      <selection pane="bottomLeft" activeCell="B7" sqref="B7"/>
    </sheetView>
  </sheetViews>
  <sheetFormatPr defaultColWidth="0" defaultRowHeight="15" zeroHeight="1" x14ac:dyDescent="0.25"/>
  <cols>
    <col min="1" max="1" width="2.7109375" style="1" customWidth="1"/>
    <col min="2" max="2" width="13.7109375" style="1" bestFit="1" customWidth="1"/>
    <col min="3" max="3" width="16.7109375" style="1" customWidth="1"/>
    <col min="4" max="4" width="50.7109375" style="1" customWidth="1"/>
    <col min="5" max="5" width="31.42578125" style="1" customWidth="1"/>
    <col min="6" max="6" width="12.7109375" style="1" customWidth="1"/>
    <col min="7" max="8" width="16.7109375" style="1" customWidth="1"/>
    <col min="9" max="14" width="23.7109375" style="1" customWidth="1"/>
    <col min="15" max="15" width="15.7109375" style="1" customWidth="1"/>
    <col min="16" max="16" width="30.7109375" style="1" customWidth="1"/>
    <col min="17" max="18" width="16.7109375" style="1" customWidth="1"/>
    <col min="19" max="25" width="23.7109375" style="1" customWidth="1"/>
    <col min="26" max="26" width="30.7109375" style="1" customWidth="1"/>
    <col min="27" max="27" width="2.7109375" style="1" customWidth="1"/>
    <col min="28" max="28" width="12.7109375" style="1" hidden="1" customWidth="1"/>
    <col min="29" max="29" width="30.7109375" style="1" hidden="1" customWidth="1"/>
    <col min="30" max="30" width="38.7109375" style="1" hidden="1" customWidth="1"/>
    <col min="31" max="32" width="12.7109375" style="1" hidden="1" customWidth="1"/>
    <col min="33" max="36" width="16.85546875" style="1" hidden="1" customWidth="1"/>
    <col min="37" max="38" width="53.140625" style="1" hidden="1" customWidth="1"/>
    <col min="39" max="47" width="12.7109375" style="1" hidden="1" customWidth="1"/>
    <col min="48" max="48" width="9" style="1" hidden="1" customWidth="1"/>
    <col min="49" max="49" width="16.5703125" style="1" hidden="1" customWidth="1"/>
    <col min="50" max="50" width="9" style="1" hidden="1" customWidth="1"/>
    <col min="51" max="51" width="35.85546875" style="1" hidden="1" customWidth="1"/>
    <col min="52" max="52" width="30.140625" style="1" hidden="1" customWidth="1"/>
    <col min="53" max="53" width="15.28515625" style="1" hidden="1" customWidth="1"/>
    <col min="54" max="54" width="7.5703125" style="1" hidden="1" customWidth="1"/>
    <col min="55" max="55" width="21" style="1" hidden="1" customWidth="1"/>
    <col min="56" max="56" width="5.5703125" style="1" hidden="1" customWidth="1"/>
    <col min="57" max="57" width="14.42578125" style="1" hidden="1" customWidth="1"/>
    <col min="58" max="58" width="31" style="1" hidden="1" customWidth="1"/>
    <col min="59" max="59" width="10.7109375" style="1" hidden="1" customWidth="1"/>
    <col min="60" max="60" width="19.85546875" style="1" hidden="1" customWidth="1"/>
    <col min="61" max="61" width="35.5703125" style="1" hidden="1" customWidth="1"/>
    <col min="62" max="62" width="13.85546875" style="1" hidden="1" customWidth="1"/>
    <col min="63" max="63" width="11" style="1" hidden="1" customWidth="1"/>
    <col min="64" max="65" width="18.42578125" style="1" hidden="1" customWidth="1"/>
    <col min="66" max="66" width="9.140625" style="1" hidden="1" customWidth="1"/>
    <col min="67" max="68" width="19.5703125" style="1" hidden="1" customWidth="1"/>
    <col min="69" max="75" width="0" style="1" hidden="1" customWidth="1"/>
    <col min="76" max="16384" width="9.140625" style="1" hidden="1"/>
  </cols>
  <sheetData>
    <row r="1" spans="2:68" x14ac:dyDescent="0.25"/>
    <row r="2" spans="2:68" ht="30" customHeight="1" x14ac:dyDescent="0.25">
      <c r="B2" s="172" t="s">
        <v>99</v>
      </c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 spans="2:68" ht="30" customHeight="1" x14ac:dyDescent="0.25"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172"/>
      <c r="Z3" s="172"/>
      <c r="AY3" s="2"/>
    </row>
    <row r="4" spans="2:68" ht="30" customHeight="1" x14ac:dyDescent="0.25"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172"/>
      <c r="W4" s="172"/>
      <c r="X4" s="172"/>
      <c r="Y4" s="172"/>
      <c r="Z4" s="172"/>
      <c r="AY4" s="2"/>
      <c r="AZ4" s="2"/>
    </row>
    <row r="5" spans="2:68" ht="24.95" customHeight="1" x14ac:dyDescent="0.25">
      <c r="B5" s="181" t="s">
        <v>110</v>
      </c>
      <c r="C5" s="182"/>
      <c r="D5" s="182"/>
      <c r="E5" s="182"/>
      <c r="F5" s="183"/>
      <c r="G5" s="184" t="s">
        <v>107</v>
      </c>
      <c r="H5" s="185"/>
      <c r="I5" s="185"/>
      <c r="J5" s="185"/>
      <c r="K5" s="185"/>
      <c r="L5" s="185"/>
      <c r="M5" s="185"/>
      <c r="N5" s="185"/>
      <c r="O5" s="185"/>
      <c r="P5" s="185"/>
      <c r="Q5" s="186" t="s">
        <v>109</v>
      </c>
      <c r="R5" s="187"/>
      <c r="S5" s="187"/>
      <c r="T5" s="187"/>
      <c r="U5" s="187"/>
      <c r="V5" s="187"/>
      <c r="W5" s="187"/>
      <c r="X5" s="187"/>
      <c r="Y5" s="187"/>
      <c r="Z5" s="188"/>
      <c r="AC5" s="175" t="s">
        <v>162</v>
      </c>
      <c r="AD5" s="176"/>
      <c r="AE5" s="177"/>
      <c r="AY5" s="2"/>
      <c r="AZ5" s="2"/>
      <c r="BL5" s="117" t="s">
        <v>337</v>
      </c>
      <c r="BM5" s="117" t="s">
        <v>338</v>
      </c>
      <c r="BO5" s="1" t="s">
        <v>341</v>
      </c>
      <c r="BP5" s="1" t="s">
        <v>109</v>
      </c>
    </row>
    <row r="6" spans="2:68" ht="30" x14ac:dyDescent="0.25">
      <c r="B6" s="23" t="s">
        <v>289</v>
      </c>
      <c r="C6" s="23" t="s">
        <v>301</v>
      </c>
      <c r="D6" s="23" t="s">
        <v>95</v>
      </c>
      <c r="E6" s="23" t="s">
        <v>9</v>
      </c>
      <c r="F6" s="23" t="s">
        <v>72</v>
      </c>
      <c r="G6" s="24" t="s">
        <v>94</v>
      </c>
      <c r="H6" s="24" t="s">
        <v>93</v>
      </c>
      <c r="I6" s="27" t="s">
        <v>300</v>
      </c>
      <c r="J6" s="27" t="s">
        <v>92</v>
      </c>
      <c r="K6" s="27" t="s">
        <v>297</v>
      </c>
      <c r="L6" s="27" t="s">
        <v>298</v>
      </c>
      <c r="M6" s="27" t="s">
        <v>108</v>
      </c>
      <c r="N6" s="139" t="s">
        <v>91</v>
      </c>
      <c r="O6" s="139" t="s">
        <v>299</v>
      </c>
      <c r="P6" s="25" t="s">
        <v>90</v>
      </c>
      <c r="Q6" s="26" t="s">
        <v>94</v>
      </c>
      <c r="R6" s="26" t="s">
        <v>93</v>
      </c>
      <c r="S6" s="29" t="s">
        <v>300</v>
      </c>
      <c r="T6" s="29" t="s">
        <v>92</v>
      </c>
      <c r="U6" s="29" t="s">
        <v>297</v>
      </c>
      <c r="V6" s="29" t="s">
        <v>298</v>
      </c>
      <c r="W6" s="29" t="s">
        <v>108</v>
      </c>
      <c r="X6" s="140" t="s">
        <v>91</v>
      </c>
      <c r="Y6" s="140" t="s">
        <v>299</v>
      </c>
      <c r="Z6" s="29" t="s">
        <v>90</v>
      </c>
      <c r="AC6" s="11" t="s">
        <v>296</v>
      </c>
      <c r="AD6" s="11"/>
      <c r="AE6" s="11"/>
      <c r="AY6" s="2"/>
      <c r="AZ6" s="2"/>
      <c r="BA6" s="93" t="s">
        <v>306</v>
      </c>
      <c r="BB6" s="93" t="s">
        <v>325</v>
      </c>
      <c r="BC6" s="93" t="s">
        <v>303</v>
      </c>
      <c r="BD6" s="93" t="s">
        <v>114</v>
      </c>
      <c r="BE6" s="93" t="s">
        <v>304</v>
      </c>
      <c r="BF6" s="93" t="s">
        <v>305</v>
      </c>
      <c r="BG6" s="93" t="str">
        <f>BB6&amp;BD6</f>
        <v>ANOUF</v>
      </c>
      <c r="BH6" s="93" t="str">
        <f>BB6&amp;BE6</f>
        <v>ANOMERCADO</v>
      </c>
      <c r="BI6" s="93" t="str">
        <f>BB6&amp;BF6</f>
        <v>ANOTP OBRA</v>
      </c>
      <c r="BJ6" s="93" t="s">
        <v>330</v>
      </c>
      <c r="BK6" s="93" t="s">
        <v>331</v>
      </c>
      <c r="BL6" s="93" t="s">
        <v>336</v>
      </c>
      <c r="BM6" s="93" t="s">
        <v>336</v>
      </c>
      <c r="BN6" s="118" t="s">
        <v>339</v>
      </c>
      <c r="BO6" s="1" t="s">
        <v>340</v>
      </c>
      <c r="BP6" s="1" t="s">
        <v>340</v>
      </c>
    </row>
    <row r="7" spans="2:68" ht="18" customHeight="1" x14ac:dyDescent="0.25">
      <c r="B7" s="31" t="s">
        <v>98</v>
      </c>
      <c r="C7" s="147"/>
      <c r="D7" s="148"/>
      <c r="E7" s="149"/>
      <c r="F7" s="150"/>
      <c r="G7" s="151"/>
      <c r="H7" s="152"/>
      <c r="I7" s="153"/>
      <c r="J7" s="153"/>
      <c r="K7" s="153"/>
      <c r="L7" s="153"/>
      <c r="M7" s="153"/>
      <c r="N7" s="5" t="str">
        <f t="shared" ref="N7:N38" si="0">IF(D7="","",I7-SUM(J7:M7))</f>
        <v/>
      </c>
      <c r="O7" s="30">
        <f t="shared" ref="O7:O38" si="1">IF(OR(N7="",N7=0),0,N7/I7)</f>
        <v>0</v>
      </c>
      <c r="P7" s="166"/>
      <c r="Q7" s="151"/>
      <c r="R7" s="152"/>
      <c r="S7" s="153"/>
      <c r="T7" s="153"/>
      <c r="U7" s="153"/>
      <c r="V7" s="153"/>
      <c r="W7" s="153"/>
      <c r="X7" s="5" t="str">
        <f t="shared" ref="X7:X38" si="2">IF(N7="","",S7-SUM(T7:W7))</f>
        <v/>
      </c>
      <c r="Y7" s="30">
        <f t="shared" ref="Y7:Y70" si="3">IF(OR(X7="",X7=0),0,X7/S7)</f>
        <v>0</v>
      </c>
      <c r="Z7" s="167"/>
      <c r="AB7" s="100"/>
      <c r="AC7" s="17" t="s">
        <v>111</v>
      </c>
      <c r="AD7" s="17"/>
      <c r="AE7" s="17"/>
      <c r="BA7" s="40" t="str">
        <f>IF(D7="","",MID(D7,SEARCH("|",D7)+2,15))</f>
        <v/>
      </c>
      <c r="BB7" s="40" t="str">
        <f>IF(D7="","",YEAR(C7))</f>
        <v/>
      </c>
      <c r="BC7" s="41" t="str">
        <f>IF(D7="","",MONTH(C7)&amp;YEAR(C7))</f>
        <v/>
      </c>
      <c r="BD7" s="40" t="str">
        <f>IF(BA7="","",VLOOKUP($BA7,'Cadastro de Obras'!$B$7:$K$106,8,0))</f>
        <v/>
      </c>
      <c r="BE7" s="40" t="str">
        <f>IF(BC7="","",VLOOKUP($BA7,'Cadastro de Obras'!$B$7:$K$106,9,0))</f>
        <v/>
      </c>
      <c r="BF7" s="40" t="str">
        <f>IF(BD7="","",VLOOKUP($BA7,'Cadastro de Obras'!$B$7:$K$106,10,0))</f>
        <v/>
      </c>
      <c r="BG7" s="1" t="str">
        <f>BB7&amp;BD7</f>
        <v/>
      </c>
      <c r="BH7" s="1" t="str">
        <f>BB7&amp;BE7</f>
        <v/>
      </c>
      <c r="BI7" s="1" t="str">
        <f>BB7&amp;BF7</f>
        <v/>
      </c>
      <c r="BJ7" s="1" t="str">
        <f>IF(BA7="","",Q7-G7)</f>
        <v/>
      </c>
      <c r="BK7" s="1" t="str">
        <f>IF(BA7="","",R7-H7)</f>
        <v/>
      </c>
      <c r="BL7" s="40" t="str">
        <f>IF(BA7="","",H7-G7)</f>
        <v/>
      </c>
      <c r="BM7" s="40" t="str">
        <f>IF(BA7="","",R7-Q7)</f>
        <v/>
      </c>
      <c r="BN7" s="1" t="str">
        <f>IF(BA7="","",BM7-BL7)</f>
        <v/>
      </c>
      <c r="BO7" s="1" t="str">
        <f>IF(BA7="","",DATE(YEAR(G7),12,31)-G7)</f>
        <v/>
      </c>
      <c r="BP7" s="119" t="str">
        <f>IF(BA7="","",DATE(YEAR(Q7),12,31)-Q7)</f>
        <v/>
      </c>
    </row>
    <row r="8" spans="2:68" ht="18" customHeight="1" x14ac:dyDescent="0.25">
      <c r="B8" s="13" t="s">
        <v>190</v>
      </c>
      <c r="C8" s="154"/>
      <c r="D8" s="129"/>
      <c r="E8" s="130"/>
      <c r="F8" s="155"/>
      <c r="G8" s="151"/>
      <c r="H8" s="152"/>
      <c r="I8" s="156"/>
      <c r="J8" s="156"/>
      <c r="K8" s="156"/>
      <c r="L8" s="156"/>
      <c r="M8" s="156"/>
      <c r="N8" s="8" t="str">
        <f t="shared" si="0"/>
        <v/>
      </c>
      <c r="O8" s="34">
        <f t="shared" si="1"/>
        <v>0</v>
      </c>
      <c r="P8" s="155"/>
      <c r="Q8" s="154"/>
      <c r="R8" s="157"/>
      <c r="S8" s="156"/>
      <c r="T8" s="156"/>
      <c r="U8" s="156"/>
      <c r="V8" s="156"/>
      <c r="W8" s="156"/>
      <c r="X8" s="8" t="str">
        <f t="shared" si="2"/>
        <v/>
      </c>
      <c r="Y8" s="30">
        <f t="shared" si="3"/>
        <v>0</v>
      </c>
      <c r="Z8" s="131"/>
      <c r="AB8" s="100"/>
      <c r="AC8" s="18" t="s">
        <v>290</v>
      </c>
      <c r="AD8" s="18"/>
      <c r="AE8" s="18"/>
      <c r="BA8" s="40" t="str">
        <f t="shared" ref="BA8:BA38" si="4">IF(D8="","",MID(D8,SEARCH("|",D8)+2,15))</f>
        <v/>
      </c>
      <c r="BB8" s="40" t="str">
        <f t="shared" ref="BB8:BB71" si="5">IF(D8="","",YEAR(C8))</f>
        <v/>
      </c>
      <c r="BC8" s="41" t="str">
        <f t="shared" ref="BC8:BC38" si="6">IF(D8="","",MONTH(C8)&amp;YEAR(C8))</f>
        <v/>
      </c>
      <c r="BD8" s="40" t="str">
        <f>IF(BA8="","",VLOOKUP(BA8,'Cadastro de Obras'!$B$7:$K$106,8,0))</f>
        <v/>
      </c>
      <c r="BE8" s="40" t="str">
        <f>IF(BC8="","",VLOOKUP($BA8,'Cadastro de Obras'!$B$7:$K$106,9,0))</f>
        <v/>
      </c>
      <c r="BF8" s="40" t="str">
        <f>IF(BD8="","",VLOOKUP($BA8,'Cadastro de Obras'!$B$7:$K$106,10,0))</f>
        <v/>
      </c>
      <c r="BG8" s="1" t="str">
        <f t="shared" ref="BG8:BG71" si="7">BB8&amp;BD8</f>
        <v/>
      </c>
      <c r="BH8" s="1" t="str">
        <f t="shared" ref="BH8:BH71" si="8">BB8&amp;BE8</f>
        <v/>
      </c>
      <c r="BI8" s="1" t="str">
        <f t="shared" ref="BI8:BI71" si="9">BB8&amp;BF8</f>
        <v/>
      </c>
      <c r="BJ8" s="1" t="str">
        <f t="shared" ref="BJ8:BJ71" si="10">IF(BA8="","",Q8-G8)</f>
        <v/>
      </c>
      <c r="BK8" s="1" t="str">
        <f t="shared" ref="BK8:BK71" si="11">IF(BA8="","",R8-H8)</f>
        <v/>
      </c>
      <c r="BL8" s="40" t="str">
        <f t="shared" ref="BL8:BL71" si="12">IF(BA8="","",H8-G8)</f>
        <v/>
      </c>
      <c r="BM8" s="40" t="str">
        <f t="shared" ref="BM8:BM71" si="13">IF(BA8="","",R8-Q8)</f>
        <v/>
      </c>
      <c r="BN8" s="1" t="str">
        <f t="shared" ref="BN8:BN71" si="14">IF(BA8="","",BM8-BL8)</f>
        <v/>
      </c>
      <c r="BO8" s="1" t="str">
        <f t="shared" ref="BO8:BO71" si="15">IF(BA8="","",DATE(YEAR(G8),12,31)-G8)</f>
        <v/>
      </c>
      <c r="BP8" s="119" t="str">
        <f t="shared" ref="BP8:BP71" si="16">IF(BA8="","",DATE(YEAR(Q8),12,31)-Q8)</f>
        <v/>
      </c>
    </row>
    <row r="9" spans="2:68" ht="18" customHeight="1" x14ac:dyDescent="0.25">
      <c r="B9" s="13" t="s">
        <v>191</v>
      </c>
      <c r="C9" s="154"/>
      <c r="D9" s="129"/>
      <c r="E9" s="130"/>
      <c r="F9" s="155"/>
      <c r="G9" s="154"/>
      <c r="H9" s="157"/>
      <c r="I9" s="156"/>
      <c r="J9" s="156"/>
      <c r="K9" s="156"/>
      <c r="L9" s="156"/>
      <c r="M9" s="156"/>
      <c r="N9" s="8" t="str">
        <f t="shared" si="0"/>
        <v/>
      </c>
      <c r="O9" s="34">
        <f t="shared" si="1"/>
        <v>0</v>
      </c>
      <c r="P9" s="155"/>
      <c r="Q9" s="154"/>
      <c r="R9" s="157"/>
      <c r="S9" s="156"/>
      <c r="T9" s="156"/>
      <c r="U9" s="156"/>
      <c r="V9" s="156"/>
      <c r="W9" s="156"/>
      <c r="X9" s="8" t="str">
        <f t="shared" si="2"/>
        <v/>
      </c>
      <c r="Y9" s="30">
        <f t="shared" si="3"/>
        <v>0</v>
      </c>
      <c r="Z9" s="131"/>
      <c r="AB9" s="100"/>
      <c r="AC9" s="18" t="s">
        <v>291</v>
      </c>
      <c r="AD9" s="18"/>
      <c r="AE9" s="18"/>
      <c r="BA9" s="40" t="str">
        <f t="shared" si="4"/>
        <v/>
      </c>
      <c r="BB9" s="40" t="str">
        <f t="shared" si="5"/>
        <v/>
      </c>
      <c r="BC9" s="41" t="str">
        <f t="shared" si="6"/>
        <v/>
      </c>
      <c r="BD9" s="40" t="str">
        <f>IF(BA9="","",VLOOKUP(BA9,'Cadastro de Obras'!$B$7:$K$106,8,0))</f>
        <v/>
      </c>
      <c r="BE9" s="40" t="str">
        <f>IF(BC9="","",VLOOKUP($BA9,'Cadastro de Obras'!$B$7:$K$106,9,0))</f>
        <v/>
      </c>
      <c r="BF9" s="40" t="str">
        <f>IF(BD9="","",VLOOKUP($BA9,'Cadastro de Obras'!$B$7:$K$106,10,0))</f>
        <v/>
      </c>
      <c r="BG9" s="1" t="str">
        <f t="shared" si="7"/>
        <v/>
      </c>
      <c r="BH9" s="1" t="str">
        <f t="shared" si="8"/>
        <v/>
      </c>
      <c r="BI9" s="1" t="str">
        <f t="shared" si="9"/>
        <v/>
      </c>
      <c r="BJ9" s="1" t="str">
        <f t="shared" si="10"/>
        <v/>
      </c>
      <c r="BK9" s="1" t="str">
        <f t="shared" si="11"/>
        <v/>
      </c>
      <c r="BL9" s="40" t="str">
        <f t="shared" si="12"/>
        <v/>
      </c>
      <c r="BM9" s="40" t="str">
        <f t="shared" si="13"/>
        <v/>
      </c>
      <c r="BN9" s="1" t="str">
        <f t="shared" si="14"/>
        <v/>
      </c>
      <c r="BO9" s="1" t="str">
        <f t="shared" si="15"/>
        <v/>
      </c>
      <c r="BP9" s="119" t="str">
        <f t="shared" si="16"/>
        <v/>
      </c>
    </row>
    <row r="10" spans="2:68" ht="18" customHeight="1" x14ac:dyDescent="0.25">
      <c r="B10" s="13" t="s">
        <v>192</v>
      </c>
      <c r="C10" s="154"/>
      <c r="D10" s="129"/>
      <c r="E10" s="130"/>
      <c r="F10" s="155"/>
      <c r="G10" s="154"/>
      <c r="H10" s="157"/>
      <c r="I10" s="156"/>
      <c r="J10" s="156"/>
      <c r="K10" s="156"/>
      <c r="L10" s="156"/>
      <c r="M10" s="156"/>
      <c r="N10" s="8" t="str">
        <f t="shared" si="0"/>
        <v/>
      </c>
      <c r="O10" s="34">
        <f t="shared" si="1"/>
        <v>0</v>
      </c>
      <c r="P10" s="155"/>
      <c r="Q10" s="154"/>
      <c r="R10" s="157"/>
      <c r="S10" s="156"/>
      <c r="T10" s="156"/>
      <c r="U10" s="156"/>
      <c r="V10" s="156"/>
      <c r="W10" s="156"/>
      <c r="X10" s="8" t="str">
        <f t="shared" si="2"/>
        <v/>
      </c>
      <c r="Y10" s="30">
        <f t="shared" si="3"/>
        <v>0</v>
      </c>
      <c r="Z10" s="131"/>
      <c r="AB10" s="100"/>
      <c r="AC10" s="18" t="s">
        <v>292</v>
      </c>
      <c r="AD10" s="18"/>
      <c r="AE10" s="18"/>
      <c r="BA10" s="40" t="str">
        <f t="shared" si="4"/>
        <v/>
      </c>
      <c r="BB10" s="40" t="str">
        <f t="shared" si="5"/>
        <v/>
      </c>
      <c r="BC10" s="41" t="str">
        <f t="shared" si="6"/>
        <v/>
      </c>
      <c r="BD10" s="40" t="str">
        <f>IF(BA10="","",VLOOKUP(BA10,'Cadastro de Obras'!$B$7:$K$106,8,0))</f>
        <v/>
      </c>
      <c r="BE10" s="40" t="str">
        <f>IF(BC10="","",VLOOKUP($BA10,'Cadastro de Obras'!$B$7:$K$106,9,0))</f>
        <v/>
      </c>
      <c r="BF10" s="40" t="str">
        <f>IF(BD10="","",VLOOKUP($BA10,'Cadastro de Obras'!$B$7:$K$106,10,0))</f>
        <v/>
      </c>
      <c r="BG10" s="1" t="str">
        <f t="shared" si="7"/>
        <v/>
      </c>
      <c r="BH10" s="1" t="str">
        <f t="shared" si="8"/>
        <v/>
      </c>
      <c r="BI10" s="1" t="str">
        <f t="shared" si="9"/>
        <v/>
      </c>
      <c r="BJ10" s="1" t="str">
        <f t="shared" si="10"/>
        <v/>
      </c>
      <c r="BK10" s="1" t="str">
        <f t="shared" si="11"/>
        <v/>
      </c>
      <c r="BL10" s="40" t="str">
        <f t="shared" si="12"/>
        <v/>
      </c>
      <c r="BM10" s="40" t="str">
        <f t="shared" si="13"/>
        <v/>
      </c>
      <c r="BN10" s="1" t="str">
        <f t="shared" si="14"/>
        <v/>
      </c>
      <c r="BO10" s="1" t="str">
        <f t="shared" si="15"/>
        <v/>
      </c>
      <c r="BP10" s="119" t="str">
        <f t="shared" si="16"/>
        <v/>
      </c>
    </row>
    <row r="11" spans="2:68" ht="18" customHeight="1" x14ac:dyDescent="0.25">
      <c r="B11" s="13" t="s">
        <v>193</v>
      </c>
      <c r="C11" s="154"/>
      <c r="D11" s="129"/>
      <c r="E11" s="130"/>
      <c r="F11" s="155"/>
      <c r="G11" s="154"/>
      <c r="H11" s="157"/>
      <c r="I11" s="156"/>
      <c r="J11" s="156"/>
      <c r="K11" s="156"/>
      <c r="L11" s="156"/>
      <c r="M11" s="156"/>
      <c r="N11" s="8" t="str">
        <f t="shared" si="0"/>
        <v/>
      </c>
      <c r="O11" s="34">
        <f t="shared" si="1"/>
        <v>0</v>
      </c>
      <c r="P11" s="155"/>
      <c r="Q11" s="154"/>
      <c r="R11" s="157"/>
      <c r="S11" s="156"/>
      <c r="T11" s="156"/>
      <c r="U11" s="156"/>
      <c r="V11" s="156"/>
      <c r="W11" s="156"/>
      <c r="X11" s="8" t="str">
        <f t="shared" si="2"/>
        <v/>
      </c>
      <c r="Y11" s="30">
        <f t="shared" si="3"/>
        <v>0</v>
      </c>
      <c r="Z11" s="131"/>
      <c r="AB11" s="100"/>
      <c r="AC11" s="18" t="s">
        <v>293</v>
      </c>
      <c r="AD11" s="18"/>
      <c r="AE11" s="18"/>
      <c r="BA11" s="40" t="str">
        <f t="shared" si="4"/>
        <v/>
      </c>
      <c r="BB11" s="40" t="str">
        <f t="shared" si="5"/>
        <v/>
      </c>
      <c r="BC11" s="41" t="str">
        <f t="shared" si="6"/>
        <v/>
      </c>
      <c r="BD11" s="40" t="str">
        <f>IF(BA11="","",VLOOKUP(BA11,'Cadastro de Obras'!$B$7:$K$106,8,0))</f>
        <v/>
      </c>
      <c r="BE11" s="40" t="str">
        <f>IF(BC11="","",VLOOKUP($BA11,'Cadastro de Obras'!$B$7:$K$106,9,0))</f>
        <v/>
      </c>
      <c r="BF11" s="40" t="str">
        <f>IF(BD11="","",VLOOKUP($BA11,'Cadastro de Obras'!$B$7:$K$106,10,0))</f>
        <v/>
      </c>
      <c r="BG11" s="1" t="str">
        <f t="shared" si="7"/>
        <v/>
      </c>
      <c r="BH11" s="1" t="str">
        <f t="shared" si="8"/>
        <v/>
      </c>
      <c r="BI11" s="1" t="str">
        <f t="shared" si="9"/>
        <v/>
      </c>
      <c r="BJ11" s="1" t="str">
        <f t="shared" si="10"/>
        <v/>
      </c>
      <c r="BK11" s="1" t="str">
        <f t="shared" si="11"/>
        <v/>
      </c>
      <c r="BL11" s="40" t="str">
        <f t="shared" si="12"/>
        <v/>
      </c>
      <c r="BM11" s="40" t="str">
        <f t="shared" si="13"/>
        <v/>
      </c>
      <c r="BN11" s="1" t="str">
        <f t="shared" si="14"/>
        <v/>
      </c>
      <c r="BO11" s="1" t="str">
        <f t="shared" si="15"/>
        <v/>
      </c>
      <c r="BP11" s="119" t="str">
        <f t="shared" si="16"/>
        <v/>
      </c>
    </row>
    <row r="12" spans="2:68" ht="18" customHeight="1" x14ac:dyDescent="0.25">
      <c r="B12" s="13" t="s">
        <v>194</v>
      </c>
      <c r="C12" s="154"/>
      <c r="D12" s="129"/>
      <c r="E12" s="130"/>
      <c r="F12" s="155"/>
      <c r="G12" s="154"/>
      <c r="H12" s="157"/>
      <c r="I12" s="156"/>
      <c r="J12" s="156"/>
      <c r="K12" s="156"/>
      <c r="L12" s="156"/>
      <c r="M12" s="156"/>
      <c r="N12" s="8" t="str">
        <f t="shared" si="0"/>
        <v/>
      </c>
      <c r="O12" s="34">
        <f t="shared" si="1"/>
        <v>0</v>
      </c>
      <c r="P12" s="155"/>
      <c r="Q12" s="154"/>
      <c r="R12" s="157"/>
      <c r="S12" s="156"/>
      <c r="T12" s="156"/>
      <c r="U12" s="156"/>
      <c r="V12" s="156"/>
      <c r="W12" s="156"/>
      <c r="X12" s="8" t="str">
        <f t="shared" si="2"/>
        <v/>
      </c>
      <c r="Y12" s="30">
        <f t="shared" si="3"/>
        <v>0</v>
      </c>
      <c r="Z12" s="131"/>
      <c r="AB12" s="100"/>
      <c r="AC12" s="18" t="s">
        <v>294</v>
      </c>
      <c r="AD12" s="18"/>
      <c r="AE12" s="18"/>
      <c r="BA12" s="40" t="str">
        <f t="shared" si="4"/>
        <v/>
      </c>
      <c r="BB12" s="40" t="str">
        <f t="shared" si="5"/>
        <v/>
      </c>
      <c r="BC12" s="41" t="str">
        <f t="shared" si="6"/>
        <v/>
      </c>
      <c r="BD12" s="40" t="str">
        <f>IF(BA12="","",VLOOKUP(BA12,'Cadastro de Obras'!$B$7:$K$106,8,0))</f>
        <v/>
      </c>
      <c r="BE12" s="40" t="str">
        <f>IF(BC12="","",VLOOKUP($BA12,'Cadastro de Obras'!$B$7:$K$106,9,0))</f>
        <v/>
      </c>
      <c r="BF12" s="40" t="str">
        <f>IF(BD12="","",VLOOKUP($BA12,'Cadastro de Obras'!$B$7:$K$106,10,0))</f>
        <v/>
      </c>
      <c r="BG12" s="1" t="str">
        <f t="shared" si="7"/>
        <v/>
      </c>
      <c r="BH12" s="1" t="str">
        <f t="shared" si="8"/>
        <v/>
      </c>
      <c r="BI12" s="1" t="str">
        <f t="shared" si="9"/>
        <v/>
      </c>
      <c r="BJ12" s="1" t="str">
        <f t="shared" si="10"/>
        <v/>
      </c>
      <c r="BK12" s="1" t="str">
        <f t="shared" si="11"/>
        <v/>
      </c>
      <c r="BL12" s="40" t="str">
        <f t="shared" si="12"/>
        <v/>
      </c>
      <c r="BM12" s="40" t="str">
        <f t="shared" si="13"/>
        <v/>
      </c>
      <c r="BN12" s="1" t="str">
        <f t="shared" si="14"/>
        <v/>
      </c>
      <c r="BO12" s="1" t="str">
        <f t="shared" si="15"/>
        <v/>
      </c>
      <c r="BP12" s="119" t="str">
        <f t="shared" si="16"/>
        <v/>
      </c>
    </row>
    <row r="13" spans="2:68" ht="18" customHeight="1" x14ac:dyDescent="0.25">
      <c r="B13" s="13" t="s">
        <v>195</v>
      </c>
      <c r="C13" s="154"/>
      <c r="D13" s="129"/>
      <c r="E13" s="130"/>
      <c r="F13" s="155"/>
      <c r="G13" s="154"/>
      <c r="H13" s="157"/>
      <c r="I13" s="156"/>
      <c r="J13" s="156"/>
      <c r="K13" s="156"/>
      <c r="L13" s="156"/>
      <c r="M13" s="156"/>
      <c r="N13" s="8" t="str">
        <f t="shared" si="0"/>
        <v/>
      </c>
      <c r="O13" s="34">
        <f t="shared" si="1"/>
        <v>0</v>
      </c>
      <c r="P13" s="155"/>
      <c r="Q13" s="154"/>
      <c r="R13" s="157"/>
      <c r="S13" s="156"/>
      <c r="T13" s="156"/>
      <c r="U13" s="156"/>
      <c r="V13" s="156"/>
      <c r="W13" s="156"/>
      <c r="X13" s="8" t="str">
        <f t="shared" si="2"/>
        <v/>
      </c>
      <c r="Y13" s="30">
        <f t="shared" si="3"/>
        <v>0</v>
      </c>
      <c r="Z13" s="131"/>
      <c r="AB13" s="100"/>
      <c r="AC13" s="18" t="s">
        <v>295</v>
      </c>
      <c r="AD13" s="18"/>
      <c r="AE13" s="18"/>
      <c r="BA13" s="40" t="str">
        <f t="shared" si="4"/>
        <v/>
      </c>
      <c r="BB13" s="40" t="str">
        <f t="shared" si="5"/>
        <v/>
      </c>
      <c r="BC13" s="41" t="str">
        <f t="shared" si="6"/>
        <v/>
      </c>
      <c r="BD13" s="40" t="str">
        <f>IF(BA13="","",VLOOKUP(BA13,'Cadastro de Obras'!$B$7:$K$106,8,0))</f>
        <v/>
      </c>
      <c r="BE13" s="40" t="str">
        <f>IF(BC13="","",VLOOKUP($BA13,'Cadastro de Obras'!$B$7:$K$106,9,0))</f>
        <v/>
      </c>
      <c r="BF13" s="40" t="str">
        <f>IF(BD13="","",VLOOKUP($BA13,'Cadastro de Obras'!$B$7:$K$106,10,0))</f>
        <v/>
      </c>
      <c r="BG13" s="1" t="str">
        <f t="shared" si="7"/>
        <v/>
      </c>
      <c r="BH13" s="1" t="str">
        <f t="shared" si="8"/>
        <v/>
      </c>
      <c r="BI13" s="1" t="str">
        <f t="shared" si="9"/>
        <v/>
      </c>
      <c r="BJ13" s="1" t="str">
        <f t="shared" si="10"/>
        <v/>
      </c>
      <c r="BK13" s="1" t="str">
        <f t="shared" si="11"/>
        <v/>
      </c>
      <c r="BL13" s="40" t="str">
        <f t="shared" si="12"/>
        <v/>
      </c>
      <c r="BM13" s="40" t="str">
        <f t="shared" si="13"/>
        <v/>
      </c>
      <c r="BN13" s="1" t="str">
        <f t="shared" si="14"/>
        <v/>
      </c>
      <c r="BO13" s="1" t="str">
        <f t="shared" si="15"/>
        <v/>
      </c>
      <c r="BP13" s="119" t="str">
        <f t="shared" si="16"/>
        <v/>
      </c>
    </row>
    <row r="14" spans="2:68" ht="18" customHeight="1" x14ac:dyDescent="0.25">
      <c r="B14" s="13" t="s">
        <v>196</v>
      </c>
      <c r="C14" s="154"/>
      <c r="D14" s="129"/>
      <c r="E14" s="130"/>
      <c r="F14" s="155"/>
      <c r="G14" s="154"/>
      <c r="H14" s="157"/>
      <c r="I14" s="156"/>
      <c r="J14" s="156"/>
      <c r="K14" s="156"/>
      <c r="L14" s="156"/>
      <c r="M14" s="156"/>
      <c r="N14" s="8" t="str">
        <f t="shared" si="0"/>
        <v/>
      </c>
      <c r="O14" s="34">
        <f t="shared" si="1"/>
        <v>0</v>
      </c>
      <c r="P14" s="155"/>
      <c r="Q14" s="154"/>
      <c r="R14" s="157"/>
      <c r="S14" s="156"/>
      <c r="T14" s="156"/>
      <c r="U14" s="156"/>
      <c r="V14" s="156"/>
      <c r="W14" s="156"/>
      <c r="X14" s="8" t="str">
        <f t="shared" si="2"/>
        <v/>
      </c>
      <c r="Y14" s="30">
        <f t="shared" si="3"/>
        <v>0</v>
      </c>
      <c r="Z14" s="131"/>
      <c r="AB14" s="100"/>
      <c r="AC14" s="18"/>
      <c r="AD14" s="18"/>
      <c r="AE14" s="18"/>
      <c r="BA14" s="40" t="str">
        <f t="shared" si="4"/>
        <v/>
      </c>
      <c r="BB14" s="40" t="str">
        <f t="shared" si="5"/>
        <v/>
      </c>
      <c r="BC14" s="41" t="str">
        <f t="shared" si="6"/>
        <v/>
      </c>
      <c r="BD14" s="40" t="str">
        <f>IF(BA14="","",VLOOKUP(BA14,'Cadastro de Obras'!$B$7:$K$106,8,0))</f>
        <v/>
      </c>
      <c r="BE14" s="40" t="str">
        <f>IF(BC14="","",VLOOKUP($BA14,'Cadastro de Obras'!$B$7:$K$106,9,0))</f>
        <v/>
      </c>
      <c r="BF14" s="40" t="str">
        <f>IF(BD14="","",VLOOKUP($BA14,'Cadastro de Obras'!$B$7:$K$106,10,0))</f>
        <v/>
      </c>
      <c r="BG14" s="1" t="str">
        <f t="shared" si="7"/>
        <v/>
      </c>
      <c r="BH14" s="1" t="str">
        <f t="shared" si="8"/>
        <v/>
      </c>
      <c r="BI14" s="1" t="str">
        <f t="shared" si="9"/>
        <v/>
      </c>
      <c r="BJ14" s="1" t="str">
        <f t="shared" si="10"/>
        <v/>
      </c>
      <c r="BK14" s="1" t="str">
        <f t="shared" si="11"/>
        <v/>
      </c>
      <c r="BL14" s="40" t="str">
        <f t="shared" si="12"/>
        <v/>
      </c>
      <c r="BM14" s="40" t="str">
        <f t="shared" si="13"/>
        <v/>
      </c>
      <c r="BN14" s="1" t="str">
        <f t="shared" si="14"/>
        <v/>
      </c>
      <c r="BO14" s="1" t="str">
        <f t="shared" si="15"/>
        <v/>
      </c>
      <c r="BP14" s="119" t="str">
        <f t="shared" si="16"/>
        <v/>
      </c>
    </row>
    <row r="15" spans="2:68" ht="18" customHeight="1" x14ac:dyDescent="0.25">
      <c r="B15" s="13" t="s">
        <v>197</v>
      </c>
      <c r="C15" s="154"/>
      <c r="D15" s="129"/>
      <c r="E15" s="130"/>
      <c r="F15" s="155"/>
      <c r="G15" s="154"/>
      <c r="H15" s="157"/>
      <c r="I15" s="156"/>
      <c r="J15" s="156"/>
      <c r="K15" s="156"/>
      <c r="L15" s="156"/>
      <c r="M15" s="156"/>
      <c r="N15" s="8" t="str">
        <f t="shared" si="0"/>
        <v/>
      </c>
      <c r="O15" s="34">
        <f t="shared" si="1"/>
        <v>0</v>
      </c>
      <c r="P15" s="155"/>
      <c r="Q15" s="154"/>
      <c r="R15" s="157"/>
      <c r="S15" s="156"/>
      <c r="T15" s="156"/>
      <c r="U15" s="156"/>
      <c r="V15" s="156"/>
      <c r="W15" s="156"/>
      <c r="X15" s="8" t="str">
        <f t="shared" si="2"/>
        <v/>
      </c>
      <c r="Y15" s="30">
        <f t="shared" si="3"/>
        <v>0</v>
      </c>
      <c r="Z15" s="131"/>
      <c r="AB15" s="100"/>
      <c r="AC15" s="18"/>
      <c r="AD15" s="18"/>
      <c r="AE15" s="18"/>
      <c r="BA15" s="40" t="str">
        <f t="shared" si="4"/>
        <v/>
      </c>
      <c r="BB15" s="40" t="str">
        <f t="shared" si="5"/>
        <v/>
      </c>
      <c r="BC15" s="41" t="str">
        <f t="shared" si="6"/>
        <v/>
      </c>
      <c r="BD15" s="40" t="str">
        <f>IF(BA15="","",VLOOKUP(BA15,'Cadastro de Obras'!$B$7:$K$106,8,0))</f>
        <v/>
      </c>
      <c r="BE15" s="40" t="str">
        <f>IF(BC15="","",VLOOKUP($BA15,'Cadastro de Obras'!$B$7:$K$106,9,0))</f>
        <v/>
      </c>
      <c r="BF15" s="40" t="str">
        <f>IF(BD15="","",VLOOKUP($BA15,'Cadastro de Obras'!$B$7:$K$106,10,0))</f>
        <v/>
      </c>
      <c r="BG15" s="1" t="str">
        <f t="shared" si="7"/>
        <v/>
      </c>
      <c r="BH15" s="1" t="str">
        <f t="shared" si="8"/>
        <v/>
      </c>
      <c r="BI15" s="1" t="str">
        <f t="shared" si="9"/>
        <v/>
      </c>
      <c r="BJ15" s="1" t="str">
        <f t="shared" si="10"/>
        <v/>
      </c>
      <c r="BK15" s="1" t="str">
        <f t="shared" si="11"/>
        <v/>
      </c>
      <c r="BL15" s="40" t="str">
        <f t="shared" si="12"/>
        <v/>
      </c>
      <c r="BM15" s="40" t="str">
        <f t="shared" si="13"/>
        <v/>
      </c>
      <c r="BN15" s="1" t="str">
        <f t="shared" si="14"/>
        <v/>
      </c>
      <c r="BO15" s="1" t="str">
        <f t="shared" si="15"/>
        <v/>
      </c>
      <c r="BP15" s="119" t="str">
        <f t="shared" si="16"/>
        <v/>
      </c>
    </row>
    <row r="16" spans="2:68" ht="18" customHeight="1" x14ac:dyDescent="0.25">
      <c r="B16" s="13" t="s">
        <v>198</v>
      </c>
      <c r="C16" s="154"/>
      <c r="D16" s="129"/>
      <c r="E16" s="130"/>
      <c r="F16" s="155"/>
      <c r="G16" s="154"/>
      <c r="H16" s="157"/>
      <c r="I16" s="156"/>
      <c r="J16" s="156"/>
      <c r="K16" s="156"/>
      <c r="L16" s="156"/>
      <c r="M16" s="156"/>
      <c r="N16" s="8" t="str">
        <f t="shared" si="0"/>
        <v/>
      </c>
      <c r="O16" s="34">
        <f t="shared" si="1"/>
        <v>0</v>
      </c>
      <c r="P16" s="155"/>
      <c r="Q16" s="154"/>
      <c r="R16" s="157"/>
      <c r="S16" s="156"/>
      <c r="T16" s="156"/>
      <c r="U16" s="156"/>
      <c r="V16" s="156"/>
      <c r="W16" s="156"/>
      <c r="X16" s="8" t="str">
        <f t="shared" si="2"/>
        <v/>
      </c>
      <c r="Y16" s="30">
        <f t="shared" si="3"/>
        <v>0</v>
      </c>
      <c r="Z16" s="131"/>
      <c r="AB16" s="100"/>
      <c r="AC16" s="18"/>
      <c r="AD16" s="18"/>
      <c r="AE16" s="18"/>
      <c r="BA16" s="40" t="str">
        <f t="shared" si="4"/>
        <v/>
      </c>
      <c r="BB16" s="40" t="str">
        <f t="shared" si="5"/>
        <v/>
      </c>
      <c r="BC16" s="41" t="str">
        <f t="shared" si="6"/>
        <v/>
      </c>
      <c r="BD16" s="40" t="str">
        <f>IF(BA16="","",VLOOKUP(BA16,'Cadastro de Obras'!$B$7:$K$106,8,0))</f>
        <v/>
      </c>
      <c r="BE16" s="40" t="str">
        <f>IF(BC16="","",VLOOKUP($BA16,'Cadastro de Obras'!$B$7:$K$106,9,0))</f>
        <v/>
      </c>
      <c r="BF16" s="40" t="str">
        <f>IF(BD16="","",VLOOKUP($BA16,'Cadastro de Obras'!$B$7:$K$106,10,0))</f>
        <v/>
      </c>
      <c r="BG16" s="1" t="str">
        <f t="shared" si="7"/>
        <v/>
      </c>
      <c r="BH16" s="1" t="str">
        <f t="shared" si="8"/>
        <v/>
      </c>
      <c r="BI16" s="1" t="str">
        <f t="shared" si="9"/>
        <v/>
      </c>
      <c r="BJ16" s="1" t="str">
        <f t="shared" si="10"/>
        <v/>
      </c>
      <c r="BK16" s="1" t="str">
        <f t="shared" si="11"/>
        <v/>
      </c>
      <c r="BL16" s="40" t="str">
        <f t="shared" si="12"/>
        <v/>
      </c>
      <c r="BM16" s="40" t="str">
        <f t="shared" si="13"/>
        <v/>
      </c>
      <c r="BN16" s="1" t="str">
        <f t="shared" si="14"/>
        <v/>
      </c>
      <c r="BO16" s="1" t="str">
        <f t="shared" si="15"/>
        <v/>
      </c>
      <c r="BP16" s="119" t="str">
        <f t="shared" si="16"/>
        <v/>
      </c>
    </row>
    <row r="17" spans="2:68" ht="18" customHeight="1" x14ac:dyDescent="0.25">
      <c r="B17" s="13" t="s">
        <v>199</v>
      </c>
      <c r="C17" s="154"/>
      <c r="D17" s="129"/>
      <c r="E17" s="130"/>
      <c r="F17" s="155"/>
      <c r="G17" s="154"/>
      <c r="H17" s="157"/>
      <c r="I17" s="156"/>
      <c r="J17" s="156"/>
      <c r="K17" s="156"/>
      <c r="L17" s="156"/>
      <c r="M17" s="156"/>
      <c r="N17" s="8" t="str">
        <f t="shared" si="0"/>
        <v/>
      </c>
      <c r="O17" s="34">
        <f t="shared" si="1"/>
        <v>0</v>
      </c>
      <c r="P17" s="155"/>
      <c r="Q17" s="154"/>
      <c r="R17" s="157"/>
      <c r="S17" s="156"/>
      <c r="T17" s="156"/>
      <c r="U17" s="156"/>
      <c r="V17" s="156"/>
      <c r="W17" s="156"/>
      <c r="X17" s="8" t="str">
        <f t="shared" si="2"/>
        <v/>
      </c>
      <c r="Y17" s="30">
        <f t="shared" si="3"/>
        <v>0</v>
      </c>
      <c r="Z17" s="131"/>
      <c r="AB17" s="100"/>
      <c r="AC17" s="18"/>
      <c r="AD17" s="18"/>
      <c r="AE17" s="18"/>
      <c r="BA17" s="40" t="str">
        <f t="shared" si="4"/>
        <v/>
      </c>
      <c r="BB17" s="40" t="str">
        <f t="shared" si="5"/>
        <v/>
      </c>
      <c r="BC17" s="41" t="str">
        <f t="shared" si="6"/>
        <v/>
      </c>
      <c r="BD17" s="40" t="str">
        <f>IF(BA17="","",VLOOKUP(BA17,'Cadastro de Obras'!$B$7:$K$106,8,0))</f>
        <v/>
      </c>
      <c r="BE17" s="40" t="str">
        <f>IF(BC17="","",VLOOKUP($BA17,'Cadastro de Obras'!$B$7:$K$106,9,0))</f>
        <v/>
      </c>
      <c r="BF17" s="40" t="str">
        <f>IF(BD17="","",VLOOKUP($BA17,'Cadastro de Obras'!$B$7:$K$106,10,0))</f>
        <v/>
      </c>
      <c r="BG17" s="1" t="str">
        <f t="shared" si="7"/>
        <v/>
      </c>
      <c r="BH17" s="1" t="str">
        <f t="shared" si="8"/>
        <v/>
      </c>
      <c r="BI17" s="1" t="str">
        <f t="shared" si="9"/>
        <v/>
      </c>
      <c r="BJ17" s="1" t="str">
        <f t="shared" si="10"/>
        <v/>
      </c>
      <c r="BK17" s="1" t="str">
        <f t="shared" si="11"/>
        <v/>
      </c>
      <c r="BL17" s="40" t="str">
        <f t="shared" si="12"/>
        <v/>
      </c>
      <c r="BM17" s="40" t="str">
        <f t="shared" si="13"/>
        <v/>
      </c>
      <c r="BN17" s="1" t="str">
        <f t="shared" si="14"/>
        <v/>
      </c>
      <c r="BO17" s="1" t="str">
        <f t="shared" si="15"/>
        <v/>
      </c>
      <c r="BP17" s="119" t="str">
        <f t="shared" si="16"/>
        <v/>
      </c>
    </row>
    <row r="18" spans="2:68" ht="18" customHeight="1" x14ac:dyDescent="0.25">
      <c r="B18" s="13" t="s">
        <v>200</v>
      </c>
      <c r="C18" s="154"/>
      <c r="D18" s="129"/>
      <c r="E18" s="130"/>
      <c r="F18" s="155"/>
      <c r="G18" s="154"/>
      <c r="H18" s="157"/>
      <c r="I18" s="156"/>
      <c r="J18" s="156"/>
      <c r="K18" s="156"/>
      <c r="L18" s="156"/>
      <c r="M18" s="156"/>
      <c r="N18" s="8" t="str">
        <f t="shared" si="0"/>
        <v/>
      </c>
      <c r="O18" s="34">
        <f t="shared" si="1"/>
        <v>0</v>
      </c>
      <c r="P18" s="155"/>
      <c r="Q18" s="154"/>
      <c r="R18" s="157"/>
      <c r="S18" s="156"/>
      <c r="T18" s="156"/>
      <c r="U18" s="156"/>
      <c r="V18" s="156"/>
      <c r="W18" s="156"/>
      <c r="X18" s="8" t="str">
        <f t="shared" si="2"/>
        <v/>
      </c>
      <c r="Y18" s="30">
        <f t="shared" si="3"/>
        <v>0</v>
      </c>
      <c r="Z18" s="131"/>
      <c r="AB18" s="100"/>
      <c r="AC18" s="18"/>
      <c r="AD18" s="18"/>
      <c r="AE18" s="18"/>
      <c r="BA18" s="40" t="str">
        <f t="shared" si="4"/>
        <v/>
      </c>
      <c r="BB18" s="40" t="str">
        <f t="shared" si="5"/>
        <v/>
      </c>
      <c r="BC18" s="41" t="str">
        <f t="shared" si="6"/>
        <v/>
      </c>
      <c r="BD18" s="40" t="str">
        <f>IF(BA18="","",VLOOKUP(BA18,'Cadastro de Obras'!$B$7:$K$106,8,0))</f>
        <v/>
      </c>
      <c r="BE18" s="40" t="str">
        <f>IF(BC18="","",VLOOKUP($BA18,'Cadastro de Obras'!$B$7:$K$106,9,0))</f>
        <v/>
      </c>
      <c r="BF18" s="40" t="str">
        <f>IF(BD18="","",VLOOKUP($BA18,'Cadastro de Obras'!$B$7:$K$106,10,0))</f>
        <v/>
      </c>
      <c r="BG18" s="1" t="str">
        <f t="shared" si="7"/>
        <v/>
      </c>
      <c r="BH18" s="1" t="str">
        <f t="shared" si="8"/>
        <v/>
      </c>
      <c r="BI18" s="1" t="str">
        <f t="shared" si="9"/>
        <v/>
      </c>
      <c r="BJ18" s="1" t="str">
        <f t="shared" si="10"/>
        <v/>
      </c>
      <c r="BK18" s="1" t="str">
        <f t="shared" si="11"/>
        <v/>
      </c>
      <c r="BL18" s="40" t="str">
        <f t="shared" si="12"/>
        <v/>
      </c>
      <c r="BM18" s="40" t="str">
        <f t="shared" si="13"/>
        <v/>
      </c>
      <c r="BN18" s="1" t="str">
        <f t="shared" si="14"/>
        <v/>
      </c>
      <c r="BO18" s="1" t="str">
        <f t="shared" si="15"/>
        <v/>
      </c>
      <c r="BP18" s="119" t="str">
        <f t="shared" si="16"/>
        <v/>
      </c>
    </row>
    <row r="19" spans="2:68" ht="18" customHeight="1" x14ac:dyDescent="0.25">
      <c r="B19" s="13" t="s">
        <v>201</v>
      </c>
      <c r="C19" s="154"/>
      <c r="D19" s="129"/>
      <c r="E19" s="130"/>
      <c r="F19" s="155"/>
      <c r="G19" s="154"/>
      <c r="H19" s="157"/>
      <c r="I19" s="156"/>
      <c r="J19" s="156"/>
      <c r="K19" s="156"/>
      <c r="L19" s="156"/>
      <c r="M19" s="156"/>
      <c r="N19" s="8" t="str">
        <f t="shared" si="0"/>
        <v/>
      </c>
      <c r="O19" s="34">
        <f t="shared" si="1"/>
        <v>0</v>
      </c>
      <c r="P19" s="155"/>
      <c r="Q19" s="154"/>
      <c r="R19" s="157"/>
      <c r="S19" s="156"/>
      <c r="T19" s="156"/>
      <c r="U19" s="156"/>
      <c r="V19" s="156"/>
      <c r="W19" s="156"/>
      <c r="X19" s="8" t="str">
        <f t="shared" si="2"/>
        <v/>
      </c>
      <c r="Y19" s="30">
        <f t="shared" si="3"/>
        <v>0</v>
      </c>
      <c r="Z19" s="131"/>
      <c r="AB19" s="100"/>
      <c r="AC19" s="18"/>
      <c r="AD19" s="18"/>
      <c r="AE19" s="18"/>
      <c r="BA19" s="40" t="str">
        <f t="shared" si="4"/>
        <v/>
      </c>
      <c r="BB19" s="40" t="str">
        <f t="shared" si="5"/>
        <v/>
      </c>
      <c r="BC19" s="41" t="str">
        <f t="shared" si="6"/>
        <v/>
      </c>
      <c r="BD19" s="40" t="str">
        <f>IF(BA19="","",VLOOKUP(BA19,'Cadastro de Obras'!$B$7:$K$106,8,0))</f>
        <v/>
      </c>
      <c r="BE19" s="40" t="str">
        <f>IF(BC19="","",VLOOKUP($BA19,'Cadastro de Obras'!$B$7:$K$106,9,0))</f>
        <v/>
      </c>
      <c r="BF19" s="40" t="str">
        <f>IF(BD19="","",VLOOKUP($BA19,'Cadastro de Obras'!$B$7:$K$106,10,0))</f>
        <v/>
      </c>
      <c r="BG19" s="1" t="str">
        <f t="shared" si="7"/>
        <v/>
      </c>
      <c r="BH19" s="1" t="str">
        <f t="shared" si="8"/>
        <v/>
      </c>
      <c r="BI19" s="1" t="str">
        <f t="shared" si="9"/>
        <v/>
      </c>
      <c r="BJ19" s="1" t="str">
        <f t="shared" si="10"/>
        <v/>
      </c>
      <c r="BK19" s="1" t="str">
        <f t="shared" si="11"/>
        <v/>
      </c>
      <c r="BL19" s="40" t="str">
        <f t="shared" si="12"/>
        <v/>
      </c>
      <c r="BM19" s="40" t="str">
        <f t="shared" si="13"/>
        <v/>
      </c>
      <c r="BN19" s="1" t="str">
        <f t="shared" si="14"/>
        <v/>
      </c>
      <c r="BO19" s="1" t="str">
        <f t="shared" si="15"/>
        <v/>
      </c>
      <c r="BP19" s="119" t="str">
        <f t="shared" si="16"/>
        <v/>
      </c>
    </row>
    <row r="20" spans="2:68" ht="18" customHeight="1" x14ac:dyDescent="0.25">
      <c r="B20" s="13" t="s">
        <v>202</v>
      </c>
      <c r="C20" s="154"/>
      <c r="D20" s="129"/>
      <c r="E20" s="130"/>
      <c r="F20" s="155"/>
      <c r="G20" s="154"/>
      <c r="H20" s="157"/>
      <c r="I20" s="156"/>
      <c r="J20" s="156"/>
      <c r="K20" s="156"/>
      <c r="L20" s="156"/>
      <c r="M20" s="156"/>
      <c r="N20" s="8" t="str">
        <f t="shared" si="0"/>
        <v/>
      </c>
      <c r="O20" s="34">
        <f t="shared" si="1"/>
        <v>0</v>
      </c>
      <c r="P20" s="155"/>
      <c r="Q20" s="154"/>
      <c r="R20" s="157"/>
      <c r="S20" s="156"/>
      <c r="T20" s="156"/>
      <c r="U20" s="156"/>
      <c r="V20" s="156"/>
      <c r="W20" s="156"/>
      <c r="X20" s="8" t="str">
        <f t="shared" si="2"/>
        <v/>
      </c>
      <c r="Y20" s="30">
        <f t="shared" si="3"/>
        <v>0</v>
      </c>
      <c r="Z20" s="131"/>
      <c r="AB20" s="100"/>
      <c r="AC20" s="18"/>
      <c r="AD20" s="18"/>
      <c r="AE20" s="18"/>
      <c r="BA20" s="40" t="str">
        <f t="shared" si="4"/>
        <v/>
      </c>
      <c r="BB20" s="40" t="str">
        <f t="shared" si="5"/>
        <v/>
      </c>
      <c r="BC20" s="41" t="str">
        <f t="shared" si="6"/>
        <v/>
      </c>
      <c r="BD20" s="40" t="str">
        <f>IF(BA20="","",VLOOKUP(BA20,'Cadastro de Obras'!$B$7:$K$106,8,0))</f>
        <v/>
      </c>
      <c r="BE20" s="40" t="str">
        <f>IF(BC20="","",VLOOKUP($BA20,'Cadastro de Obras'!$B$7:$K$106,9,0))</f>
        <v/>
      </c>
      <c r="BF20" s="40" t="str">
        <f>IF(BD20="","",VLOOKUP($BA20,'Cadastro de Obras'!$B$7:$K$106,10,0))</f>
        <v/>
      </c>
      <c r="BG20" s="1" t="str">
        <f t="shared" si="7"/>
        <v/>
      </c>
      <c r="BH20" s="1" t="str">
        <f t="shared" si="8"/>
        <v/>
      </c>
      <c r="BI20" s="1" t="str">
        <f t="shared" si="9"/>
        <v/>
      </c>
      <c r="BJ20" s="1" t="str">
        <f t="shared" si="10"/>
        <v/>
      </c>
      <c r="BK20" s="1" t="str">
        <f t="shared" si="11"/>
        <v/>
      </c>
      <c r="BL20" s="40" t="str">
        <f t="shared" si="12"/>
        <v/>
      </c>
      <c r="BM20" s="40" t="str">
        <f t="shared" si="13"/>
        <v/>
      </c>
      <c r="BN20" s="1" t="str">
        <f t="shared" si="14"/>
        <v/>
      </c>
      <c r="BO20" s="1" t="str">
        <f t="shared" si="15"/>
        <v/>
      </c>
      <c r="BP20" s="119" t="str">
        <f t="shared" si="16"/>
        <v/>
      </c>
    </row>
    <row r="21" spans="2:68" ht="18" customHeight="1" x14ac:dyDescent="0.25">
      <c r="B21" s="13" t="s">
        <v>203</v>
      </c>
      <c r="C21" s="154"/>
      <c r="D21" s="129"/>
      <c r="E21" s="130"/>
      <c r="F21" s="155"/>
      <c r="G21" s="154"/>
      <c r="H21" s="157"/>
      <c r="I21" s="156"/>
      <c r="J21" s="156"/>
      <c r="K21" s="156"/>
      <c r="L21" s="156"/>
      <c r="M21" s="156"/>
      <c r="N21" s="8" t="str">
        <f t="shared" si="0"/>
        <v/>
      </c>
      <c r="O21" s="34">
        <f t="shared" si="1"/>
        <v>0</v>
      </c>
      <c r="P21" s="155"/>
      <c r="Q21" s="154"/>
      <c r="R21" s="157"/>
      <c r="S21" s="156"/>
      <c r="T21" s="156"/>
      <c r="U21" s="156"/>
      <c r="V21" s="156"/>
      <c r="W21" s="156"/>
      <c r="X21" s="8" t="str">
        <f t="shared" si="2"/>
        <v/>
      </c>
      <c r="Y21" s="30">
        <f t="shared" si="3"/>
        <v>0</v>
      </c>
      <c r="Z21" s="131"/>
      <c r="AB21" s="100"/>
      <c r="AC21" s="18"/>
      <c r="AD21" s="18"/>
      <c r="AE21" s="18"/>
      <c r="BA21" s="40" t="str">
        <f t="shared" si="4"/>
        <v/>
      </c>
      <c r="BB21" s="40" t="str">
        <f t="shared" si="5"/>
        <v/>
      </c>
      <c r="BC21" s="41" t="str">
        <f t="shared" si="6"/>
        <v/>
      </c>
      <c r="BD21" s="40" t="str">
        <f>IF(BA21="","",VLOOKUP(BA21,'Cadastro de Obras'!$B$7:$K$106,8,0))</f>
        <v/>
      </c>
      <c r="BE21" s="40" t="str">
        <f>IF(BC21="","",VLOOKUP($BA21,'Cadastro de Obras'!$B$7:$K$106,9,0))</f>
        <v/>
      </c>
      <c r="BF21" s="40" t="str">
        <f>IF(BD21="","",VLOOKUP($BA21,'Cadastro de Obras'!$B$7:$K$106,10,0))</f>
        <v/>
      </c>
      <c r="BG21" s="1" t="str">
        <f t="shared" si="7"/>
        <v/>
      </c>
      <c r="BH21" s="1" t="str">
        <f t="shared" si="8"/>
        <v/>
      </c>
      <c r="BI21" s="1" t="str">
        <f t="shared" si="9"/>
        <v/>
      </c>
      <c r="BJ21" s="1" t="str">
        <f t="shared" si="10"/>
        <v/>
      </c>
      <c r="BK21" s="1" t="str">
        <f t="shared" si="11"/>
        <v/>
      </c>
      <c r="BL21" s="40" t="str">
        <f t="shared" si="12"/>
        <v/>
      </c>
      <c r="BM21" s="40" t="str">
        <f t="shared" si="13"/>
        <v/>
      </c>
      <c r="BN21" s="1" t="str">
        <f t="shared" si="14"/>
        <v/>
      </c>
      <c r="BO21" s="1" t="str">
        <f t="shared" si="15"/>
        <v/>
      </c>
      <c r="BP21" s="119" t="str">
        <f t="shared" si="16"/>
        <v/>
      </c>
    </row>
    <row r="22" spans="2:68" ht="18" customHeight="1" x14ac:dyDescent="0.25">
      <c r="B22" s="13" t="s">
        <v>204</v>
      </c>
      <c r="C22" s="154"/>
      <c r="D22" s="129"/>
      <c r="E22" s="130"/>
      <c r="F22" s="155"/>
      <c r="G22" s="154"/>
      <c r="H22" s="157"/>
      <c r="I22" s="156"/>
      <c r="J22" s="156"/>
      <c r="K22" s="156"/>
      <c r="L22" s="156"/>
      <c r="M22" s="156"/>
      <c r="N22" s="8" t="str">
        <f t="shared" si="0"/>
        <v/>
      </c>
      <c r="O22" s="34">
        <f t="shared" si="1"/>
        <v>0</v>
      </c>
      <c r="P22" s="155"/>
      <c r="Q22" s="154"/>
      <c r="R22" s="157"/>
      <c r="S22" s="156"/>
      <c r="T22" s="156"/>
      <c r="U22" s="156"/>
      <c r="V22" s="156"/>
      <c r="W22" s="156"/>
      <c r="X22" s="8" t="str">
        <f t="shared" si="2"/>
        <v/>
      </c>
      <c r="Y22" s="30">
        <f t="shared" si="3"/>
        <v>0</v>
      </c>
      <c r="Z22" s="131"/>
      <c r="AB22" s="100"/>
      <c r="AC22" s="18"/>
      <c r="AD22" s="18"/>
      <c r="AE22" s="18"/>
      <c r="BA22" s="40" t="str">
        <f t="shared" si="4"/>
        <v/>
      </c>
      <c r="BB22" s="40" t="str">
        <f t="shared" si="5"/>
        <v/>
      </c>
      <c r="BC22" s="41" t="str">
        <f t="shared" si="6"/>
        <v/>
      </c>
      <c r="BD22" s="40" t="str">
        <f>IF(BA22="","",VLOOKUP(BA22,'Cadastro de Obras'!$B$7:$K$106,8,0))</f>
        <v/>
      </c>
      <c r="BE22" s="40" t="str">
        <f>IF(BC22="","",VLOOKUP($BA22,'Cadastro de Obras'!$B$7:$K$106,9,0))</f>
        <v/>
      </c>
      <c r="BF22" s="40" t="str">
        <f>IF(BD22="","",VLOOKUP($BA22,'Cadastro de Obras'!$B$7:$K$106,10,0))</f>
        <v/>
      </c>
      <c r="BG22" s="1" t="str">
        <f t="shared" si="7"/>
        <v/>
      </c>
      <c r="BH22" s="1" t="str">
        <f t="shared" si="8"/>
        <v/>
      </c>
      <c r="BI22" s="1" t="str">
        <f t="shared" si="9"/>
        <v/>
      </c>
      <c r="BJ22" s="1" t="str">
        <f t="shared" si="10"/>
        <v/>
      </c>
      <c r="BK22" s="1" t="str">
        <f t="shared" si="11"/>
        <v/>
      </c>
      <c r="BL22" s="40" t="str">
        <f t="shared" si="12"/>
        <v/>
      </c>
      <c r="BM22" s="40" t="str">
        <f t="shared" si="13"/>
        <v/>
      </c>
      <c r="BN22" s="1" t="str">
        <f t="shared" si="14"/>
        <v/>
      </c>
      <c r="BO22" s="1" t="str">
        <f t="shared" si="15"/>
        <v/>
      </c>
      <c r="BP22" s="119" t="str">
        <f t="shared" si="16"/>
        <v/>
      </c>
    </row>
    <row r="23" spans="2:68" ht="18" customHeight="1" x14ac:dyDescent="0.25">
      <c r="B23" s="13" t="s">
        <v>205</v>
      </c>
      <c r="C23" s="154"/>
      <c r="D23" s="129"/>
      <c r="E23" s="130"/>
      <c r="F23" s="155"/>
      <c r="G23" s="154"/>
      <c r="H23" s="157"/>
      <c r="I23" s="156"/>
      <c r="J23" s="156"/>
      <c r="K23" s="156"/>
      <c r="L23" s="156"/>
      <c r="M23" s="156"/>
      <c r="N23" s="8" t="str">
        <f t="shared" si="0"/>
        <v/>
      </c>
      <c r="O23" s="34">
        <f t="shared" si="1"/>
        <v>0</v>
      </c>
      <c r="P23" s="155"/>
      <c r="Q23" s="154"/>
      <c r="R23" s="157"/>
      <c r="S23" s="156"/>
      <c r="T23" s="156"/>
      <c r="U23" s="156"/>
      <c r="V23" s="156"/>
      <c r="W23" s="156"/>
      <c r="X23" s="8" t="str">
        <f t="shared" si="2"/>
        <v/>
      </c>
      <c r="Y23" s="30">
        <f t="shared" si="3"/>
        <v>0</v>
      </c>
      <c r="Z23" s="131"/>
      <c r="AB23" s="100"/>
      <c r="AC23" s="18"/>
      <c r="AD23" s="18"/>
      <c r="AE23" s="18"/>
      <c r="BA23" s="40" t="str">
        <f t="shared" si="4"/>
        <v/>
      </c>
      <c r="BB23" s="40" t="str">
        <f t="shared" si="5"/>
        <v/>
      </c>
      <c r="BC23" s="41" t="str">
        <f t="shared" si="6"/>
        <v/>
      </c>
      <c r="BD23" s="40" t="str">
        <f>IF(BA23="","",VLOOKUP(BA23,'Cadastro de Obras'!$B$7:$K$106,8,0))</f>
        <v/>
      </c>
      <c r="BE23" s="40" t="str">
        <f>IF(BC23="","",VLOOKUP($BA23,'Cadastro de Obras'!$B$7:$K$106,9,0))</f>
        <v/>
      </c>
      <c r="BF23" s="40" t="str">
        <f>IF(BD23="","",VLOOKUP($BA23,'Cadastro de Obras'!$B$7:$K$106,10,0))</f>
        <v/>
      </c>
      <c r="BG23" s="1" t="str">
        <f t="shared" si="7"/>
        <v/>
      </c>
      <c r="BH23" s="1" t="str">
        <f t="shared" si="8"/>
        <v/>
      </c>
      <c r="BI23" s="1" t="str">
        <f t="shared" si="9"/>
        <v/>
      </c>
      <c r="BJ23" s="1" t="str">
        <f t="shared" si="10"/>
        <v/>
      </c>
      <c r="BK23" s="1" t="str">
        <f t="shared" si="11"/>
        <v/>
      </c>
      <c r="BL23" s="40" t="str">
        <f t="shared" si="12"/>
        <v/>
      </c>
      <c r="BM23" s="40" t="str">
        <f t="shared" si="13"/>
        <v/>
      </c>
      <c r="BN23" s="1" t="str">
        <f t="shared" si="14"/>
        <v/>
      </c>
      <c r="BO23" s="1" t="str">
        <f t="shared" si="15"/>
        <v/>
      </c>
      <c r="BP23" s="119" t="str">
        <f t="shared" si="16"/>
        <v/>
      </c>
    </row>
    <row r="24" spans="2:68" ht="18" customHeight="1" x14ac:dyDescent="0.25">
      <c r="B24" s="13" t="s">
        <v>206</v>
      </c>
      <c r="C24" s="154"/>
      <c r="D24" s="129"/>
      <c r="E24" s="130"/>
      <c r="F24" s="155"/>
      <c r="G24" s="154"/>
      <c r="H24" s="157"/>
      <c r="I24" s="156"/>
      <c r="J24" s="156"/>
      <c r="K24" s="156"/>
      <c r="L24" s="156"/>
      <c r="M24" s="156"/>
      <c r="N24" s="8" t="str">
        <f t="shared" si="0"/>
        <v/>
      </c>
      <c r="O24" s="34">
        <f t="shared" si="1"/>
        <v>0</v>
      </c>
      <c r="P24" s="155"/>
      <c r="Q24" s="154"/>
      <c r="R24" s="157"/>
      <c r="S24" s="156"/>
      <c r="T24" s="156"/>
      <c r="U24" s="156"/>
      <c r="V24" s="156"/>
      <c r="W24" s="156"/>
      <c r="X24" s="8" t="str">
        <f t="shared" si="2"/>
        <v/>
      </c>
      <c r="Y24" s="30">
        <f t="shared" si="3"/>
        <v>0</v>
      </c>
      <c r="Z24" s="131"/>
      <c r="AB24" s="100"/>
      <c r="AC24" s="18"/>
      <c r="AD24" s="18"/>
      <c r="AE24" s="18"/>
      <c r="BA24" s="40" t="str">
        <f t="shared" si="4"/>
        <v/>
      </c>
      <c r="BB24" s="40" t="str">
        <f t="shared" si="5"/>
        <v/>
      </c>
      <c r="BC24" s="41" t="str">
        <f t="shared" si="6"/>
        <v/>
      </c>
      <c r="BD24" s="40" t="str">
        <f>IF(BA24="","",VLOOKUP(BA24,'Cadastro de Obras'!$B$7:$K$106,8,0))</f>
        <v/>
      </c>
      <c r="BE24" s="40" t="str">
        <f>IF(BC24="","",VLOOKUP($BA24,'Cadastro de Obras'!$B$7:$K$106,9,0))</f>
        <v/>
      </c>
      <c r="BF24" s="40" t="str">
        <f>IF(BD24="","",VLOOKUP($BA24,'Cadastro de Obras'!$B$7:$K$106,10,0))</f>
        <v/>
      </c>
      <c r="BG24" s="1" t="str">
        <f t="shared" si="7"/>
        <v/>
      </c>
      <c r="BH24" s="1" t="str">
        <f t="shared" si="8"/>
        <v/>
      </c>
      <c r="BI24" s="1" t="str">
        <f t="shared" si="9"/>
        <v/>
      </c>
      <c r="BJ24" s="1" t="str">
        <f t="shared" si="10"/>
        <v/>
      </c>
      <c r="BK24" s="1" t="str">
        <f t="shared" si="11"/>
        <v/>
      </c>
      <c r="BL24" s="40" t="str">
        <f t="shared" si="12"/>
        <v/>
      </c>
      <c r="BM24" s="40" t="str">
        <f t="shared" si="13"/>
        <v/>
      </c>
      <c r="BN24" s="1" t="str">
        <f t="shared" si="14"/>
        <v/>
      </c>
      <c r="BO24" s="1" t="str">
        <f t="shared" si="15"/>
        <v/>
      </c>
      <c r="BP24" s="119" t="str">
        <f t="shared" si="16"/>
        <v/>
      </c>
    </row>
    <row r="25" spans="2:68" ht="18" customHeight="1" x14ac:dyDescent="0.25">
      <c r="B25" s="13" t="s">
        <v>207</v>
      </c>
      <c r="C25" s="154"/>
      <c r="D25" s="129"/>
      <c r="E25" s="130"/>
      <c r="F25" s="155"/>
      <c r="G25" s="154"/>
      <c r="H25" s="157"/>
      <c r="I25" s="156"/>
      <c r="J25" s="156"/>
      <c r="K25" s="156"/>
      <c r="L25" s="156"/>
      <c r="M25" s="156"/>
      <c r="N25" s="8" t="str">
        <f t="shared" si="0"/>
        <v/>
      </c>
      <c r="O25" s="34">
        <f t="shared" si="1"/>
        <v>0</v>
      </c>
      <c r="P25" s="155"/>
      <c r="Q25" s="154"/>
      <c r="R25" s="157"/>
      <c r="S25" s="156"/>
      <c r="T25" s="156"/>
      <c r="U25" s="156"/>
      <c r="V25" s="156"/>
      <c r="W25" s="156"/>
      <c r="X25" s="8" t="str">
        <f t="shared" si="2"/>
        <v/>
      </c>
      <c r="Y25" s="30">
        <f t="shared" si="3"/>
        <v>0</v>
      </c>
      <c r="Z25" s="131"/>
      <c r="AB25" s="100"/>
      <c r="AC25" s="18"/>
      <c r="AD25" s="18"/>
      <c r="AE25" s="18"/>
      <c r="BA25" s="40" t="str">
        <f t="shared" si="4"/>
        <v/>
      </c>
      <c r="BB25" s="40" t="str">
        <f t="shared" si="5"/>
        <v/>
      </c>
      <c r="BC25" s="41" t="str">
        <f t="shared" si="6"/>
        <v/>
      </c>
      <c r="BD25" s="40" t="str">
        <f>IF(BA25="","",VLOOKUP(BA25,'Cadastro de Obras'!$B$7:$K$106,8,0))</f>
        <v/>
      </c>
      <c r="BE25" s="40" t="str">
        <f>IF(BC25="","",VLOOKUP($BA25,'Cadastro de Obras'!$B$7:$K$106,9,0))</f>
        <v/>
      </c>
      <c r="BF25" s="40" t="str">
        <f>IF(BD25="","",VLOOKUP($BA25,'Cadastro de Obras'!$B$7:$K$106,10,0))</f>
        <v/>
      </c>
      <c r="BG25" s="1" t="str">
        <f t="shared" si="7"/>
        <v/>
      </c>
      <c r="BH25" s="1" t="str">
        <f t="shared" si="8"/>
        <v/>
      </c>
      <c r="BI25" s="1" t="str">
        <f t="shared" si="9"/>
        <v/>
      </c>
      <c r="BJ25" s="1" t="str">
        <f t="shared" si="10"/>
        <v/>
      </c>
      <c r="BK25" s="1" t="str">
        <f t="shared" si="11"/>
        <v/>
      </c>
      <c r="BL25" s="40" t="str">
        <f t="shared" si="12"/>
        <v/>
      </c>
      <c r="BM25" s="40" t="str">
        <f t="shared" si="13"/>
        <v/>
      </c>
      <c r="BN25" s="1" t="str">
        <f t="shared" si="14"/>
        <v/>
      </c>
      <c r="BO25" s="1" t="str">
        <f t="shared" si="15"/>
        <v/>
      </c>
      <c r="BP25" s="119" t="str">
        <f t="shared" si="16"/>
        <v/>
      </c>
    </row>
    <row r="26" spans="2:68" ht="18" customHeight="1" x14ac:dyDescent="0.25">
      <c r="B26" s="13" t="s">
        <v>208</v>
      </c>
      <c r="C26" s="154"/>
      <c r="D26" s="129"/>
      <c r="E26" s="130"/>
      <c r="F26" s="155"/>
      <c r="G26" s="154"/>
      <c r="H26" s="157"/>
      <c r="I26" s="156"/>
      <c r="J26" s="156"/>
      <c r="K26" s="156"/>
      <c r="L26" s="156"/>
      <c r="M26" s="156"/>
      <c r="N26" s="8" t="str">
        <f t="shared" si="0"/>
        <v/>
      </c>
      <c r="O26" s="34">
        <f t="shared" si="1"/>
        <v>0</v>
      </c>
      <c r="P26" s="155"/>
      <c r="Q26" s="154"/>
      <c r="R26" s="157"/>
      <c r="S26" s="156"/>
      <c r="T26" s="156"/>
      <c r="U26" s="156"/>
      <c r="V26" s="156"/>
      <c r="W26" s="156"/>
      <c r="X26" s="8" t="str">
        <f t="shared" si="2"/>
        <v/>
      </c>
      <c r="Y26" s="30">
        <f t="shared" si="3"/>
        <v>0</v>
      </c>
      <c r="Z26" s="131"/>
      <c r="AB26" s="100"/>
      <c r="AC26" s="18"/>
      <c r="AD26" s="18"/>
      <c r="AE26" s="18"/>
      <c r="BA26" s="40" t="str">
        <f t="shared" si="4"/>
        <v/>
      </c>
      <c r="BB26" s="40" t="str">
        <f t="shared" si="5"/>
        <v/>
      </c>
      <c r="BC26" s="41" t="str">
        <f t="shared" si="6"/>
        <v/>
      </c>
      <c r="BD26" s="40" t="str">
        <f>IF(BA26="","",VLOOKUP(BA26,'Cadastro de Obras'!$B$7:$K$106,8,0))</f>
        <v/>
      </c>
      <c r="BE26" s="40" t="str">
        <f>IF(BC26="","",VLOOKUP($BA26,'Cadastro de Obras'!$B$7:$K$106,9,0))</f>
        <v/>
      </c>
      <c r="BF26" s="40" t="str">
        <f>IF(BD26="","",VLOOKUP($BA26,'Cadastro de Obras'!$B$7:$K$106,10,0))</f>
        <v/>
      </c>
      <c r="BG26" s="1" t="str">
        <f t="shared" si="7"/>
        <v/>
      </c>
      <c r="BH26" s="1" t="str">
        <f t="shared" si="8"/>
        <v/>
      </c>
      <c r="BI26" s="1" t="str">
        <f t="shared" si="9"/>
        <v/>
      </c>
      <c r="BJ26" s="1" t="str">
        <f t="shared" si="10"/>
        <v/>
      </c>
      <c r="BK26" s="1" t="str">
        <f t="shared" si="11"/>
        <v/>
      </c>
      <c r="BL26" s="40" t="str">
        <f t="shared" si="12"/>
        <v/>
      </c>
      <c r="BM26" s="40" t="str">
        <f t="shared" si="13"/>
        <v/>
      </c>
      <c r="BN26" s="1" t="str">
        <f t="shared" si="14"/>
        <v/>
      </c>
      <c r="BO26" s="1" t="str">
        <f t="shared" si="15"/>
        <v/>
      </c>
      <c r="BP26" s="119" t="str">
        <f t="shared" si="16"/>
        <v/>
      </c>
    </row>
    <row r="27" spans="2:68" ht="18" customHeight="1" x14ac:dyDescent="0.25">
      <c r="B27" s="13" t="s">
        <v>209</v>
      </c>
      <c r="C27" s="154"/>
      <c r="D27" s="129"/>
      <c r="E27" s="130"/>
      <c r="F27" s="155"/>
      <c r="G27" s="154"/>
      <c r="H27" s="157"/>
      <c r="I27" s="156"/>
      <c r="J27" s="156"/>
      <c r="K27" s="156"/>
      <c r="L27" s="156"/>
      <c r="M27" s="156"/>
      <c r="N27" s="8" t="str">
        <f t="shared" si="0"/>
        <v/>
      </c>
      <c r="O27" s="34">
        <f t="shared" si="1"/>
        <v>0</v>
      </c>
      <c r="P27" s="155"/>
      <c r="Q27" s="154"/>
      <c r="R27" s="157"/>
      <c r="S27" s="156"/>
      <c r="T27" s="156"/>
      <c r="U27" s="156"/>
      <c r="V27" s="156"/>
      <c r="W27" s="156"/>
      <c r="X27" s="8" t="str">
        <f t="shared" si="2"/>
        <v/>
      </c>
      <c r="Y27" s="30">
        <f t="shared" si="3"/>
        <v>0</v>
      </c>
      <c r="Z27" s="131"/>
      <c r="AB27" s="100"/>
      <c r="AE27" s="18"/>
      <c r="BA27" s="40" t="str">
        <f t="shared" si="4"/>
        <v/>
      </c>
      <c r="BB27" s="40" t="str">
        <f t="shared" si="5"/>
        <v/>
      </c>
      <c r="BC27" s="41" t="str">
        <f t="shared" si="6"/>
        <v/>
      </c>
      <c r="BD27" s="40" t="str">
        <f>IF(BA27="","",VLOOKUP(BA27,'Cadastro de Obras'!$B$7:$K$106,8,0))</f>
        <v/>
      </c>
      <c r="BE27" s="40" t="str">
        <f>IF(BC27="","",VLOOKUP($BA27,'Cadastro de Obras'!$B$7:$K$106,9,0))</f>
        <v/>
      </c>
      <c r="BF27" s="40" t="str">
        <f>IF(BD27="","",VLOOKUP($BA27,'Cadastro de Obras'!$B$7:$K$106,10,0))</f>
        <v/>
      </c>
      <c r="BG27" s="1" t="str">
        <f t="shared" si="7"/>
        <v/>
      </c>
      <c r="BH27" s="1" t="str">
        <f t="shared" si="8"/>
        <v/>
      </c>
      <c r="BI27" s="1" t="str">
        <f t="shared" si="9"/>
        <v/>
      </c>
      <c r="BJ27" s="1" t="str">
        <f t="shared" si="10"/>
        <v/>
      </c>
      <c r="BK27" s="1" t="str">
        <f t="shared" si="11"/>
        <v/>
      </c>
      <c r="BL27" s="40" t="str">
        <f t="shared" si="12"/>
        <v/>
      </c>
      <c r="BM27" s="40" t="str">
        <f t="shared" si="13"/>
        <v/>
      </c>
      <c r="BN27" s="1" t="str">
        <f t="shared" si="14"/>
        <v/>
      </c>
      <c r="BO27" s="1" t="str">
        <f t="shared" si="15"/>
        <v/>
      </c>
      <c r="BP27" s="119" t="str">
        <f t="shared" si="16"/>
        <v/>
      </c>
    </row>
    <row r="28" spans="2:68" ht="18" customHeight="1" x14ac:dyDescent="0.25">
      <c r="B28" s="13" t="s">
        <v>210</v>
      </c>
      <c r="C28" s="154"/>
      <c r="D28" s="129"/>
      <c r="E28" s="130"/>
      <c r="F28" s="155"/>
      <c r="G28" s="154"/>
      <c r="H28" s="157"/>
      <c r="I28" s="156"/>
      <c r="J28" s="156"/>
      <c r="K28" s="156"/>
      <c r="L28" s="156"/>
      <c r="M28" s="156"/>
      <c r="N28" s="8" t="str">
        <f t="shared" si="0"/>
        <v/>
      </c>
      <c r="O28" s="34">
        <f t="shared" si="1"/>
        <v>0</v>
      </c>
      <c r="P28" s="155"/>
      <c r="Q28" s="154"/>
      <c r="R28" s="157"/>
      <c r="S28" s="156"/>
      <c r="T28" s="156"/>
      <c r="U28" s="156"/>
      <c r="V28" s="156"/>
      <c r="W28" s="156"/>
      <c r="X28" s="8" t="str">
        <f t="shared" si="2"/>
        <v/>
      </c>
      <c r="Y28" s="30">
        <f t="shared" si="3"/>
        <v>0</v>
      </c>
      <c r="Z28" s="131"/>
      <c r="AB28" s="100"/>
      <c r="AE28" s="18"/>
      <c r="BA28" s="40" t="str">
        <f t="shared" si="4"/>
        <v/>
      </c>
      <c r="BB28" s="40" t="str">
        <f t="shared" si="5"/>
        <v/>
      </c>
      <c r="BC28" s="41" t="str">
        <f t="shared" si="6"/>
        <v/>
      </c>
      <c r="BD28" s="40" t="str">
        <f>IF(BA28="","",VLOOKUP(BA28,'Cadastro de Obras'!$B$7:$K$106,8,0))</f>
        <v/>
      </c>
      <c r="BE28" s="40" t="str">
        <f>IF(BC28="","",VLOOKUP($BA28,'Cadastro de Obras'!$B$7:$K$106,9,0))</f>
        <v/>
      </c>
      <c r="BF28" s="40" t="str">
        <f>IF(BD28="","",VLOOKUP($BA28,'Cadastro de Obras'!$B$7:$K$106,10,0))</f>
        <v/>
      </c>
      <c r="BG28" s="1" t="str">
        <f t="shared" si="7"/>
        <v/>
      </c>
      <c r="BH28" s="1" t="str">
        <f t="shared" si="8"/>
        <v/>
      </c>
      <c r="BI28" s="1" t="str">
        <f t="shared" si="9"/>
        <v/>
      </c>
      <c r="BJ28" s="1" t="str">
        <f t="shared" si="10"/>
        <v/>
      </c>
      <c r="BK28" s="1" t="str">
        <f t="shared" si="11"/>
        <v/>
      </c>
      <c r="BL28" s="40" t="str">
        <f t="shared" si="12"/>
        <v/>
      </c>
      <c r="BM28" s="40" t="str">
        <f t="shared" si="13"/>
        <v/>
      </c>
      <c r="BN28" s="1" t="str">
        <f t="shared" si="14"/>
        <v/>
      </c>
      <c r="BO28" s="1" t="str">
        <f t="shared" si="15"/>
        <v/>
      </c>
      <c r="BP28" s="119" t="str">
        <f t="shared" si="16"/>
        <v/>
      </c>
    </row>
    <row r="29" spans="2:68" ht="18" customHeight="1" x14ac:dyDescent="0.25">
      <c r="B29" s="13" t="s">
        <v>211</v>
      </c>
      <c r="C29" s="154"/>
      <c r="D29" s="129"/>
      <c r="E29" s="130"/>
      <c r="F29" s="155"/>
      <c r="G29" s="154"/>
      <c r="H29" s="157"/>
      <c r="I29" s="156"/>
      <c r="J29" s="156"/>
      <c r="K29" s="156"/>
      <c r="L29" s="156"/>
      <c r="M29" s="156"/>
      <c r="N29" s="8" t="str">
        <f t="shared" si="0"/>
        <v/>
      </c>
      <c r="O29" s="34">
        <f t="shared" si="1"/>
        <v>0</v>
      </c>
      <c r="P29" s="155"/>
      <c r="Q29" s="154"/>
      <c r="R29" s="157"/>
      <c r="S29" s="156"/>
      <c r="T29" s="156"/>
      <c r="U29" s="156"/>
      <c r="V29" s="156"/>
      <c r="W29" s="156"/>
      <c r="X29" s="8" t="str">
        <f t="shared" si="2"/>
        <v/>
      </c>
      <c r="Y29" s="30">
        <f t="shared" si="3"/>
        <v>0</v>
      </c>
      <c r="Z29" s="131"/>
      <c r="AB29" s="100"/>
      <c r="AE29" s="18"/>
      <c r="BA29" s="40" t="str">
        <f t="shared" si="4"/>
        <v/>
      </c>
      <c r="BB29" s="40" t="str">
        <f t="shared" si="5"/>
        <v/>
      </c>
      <c r="BC29" s="41" t="str">
        <f t="shared" si="6"/>
        <v/>
      </c>
      <c r="BD29" s="40" t="str">
        <f>IF(BA29="","",VLOOKUP(BA29,'Cadastro de Obras'!$B$7:$K$106,8,0))</f>
        <v/>
      </c>
      <c r="BE29" s="40" t="str">
        <f>IF(BC29="","",VLOOKUP($BA29,'Cadastro de Obras'!$B$7:$K$106,9,0))</f>
        <v/>
      </c>
      <c r="BF29" s="40" t="str">
        <f>IF(BD29="","",VLOOKUP($BA29,'Cadastro de Obras'!$B$7:$K$106,10,0))</f>
        <v/>
      </c>
      <c r="BG29" s="1" t="str">
        <f t="shared" si="7"/>
        <v/>
      </c>
      <c r="BH29" s="1" t="str">
        <f t="shared" si="8"/>
        <v/>
      </c>
      <c r="BI29" s="1" t="str">
        <f t="shared" si="9"/>
        <v/>
      </c>
      <c r="BJ29" s="1" t="str">
        <f t="shared" si="10"/>
        <v/>
      </c>
      <c r="BK29" s="1" t="str">
        <f t="shared" si="11"/>
        <v/>
      </c>
      <c r="BL29" s="40" t="str">
        <f t="shared" si="12"/>
        <v/>
      </c>
      <c r="BM29" s="40" t="str">
        <f t="shared" si="13"/>
        <v/>
      </c>
      <c r="BN29" s="1" t="str">
        <f t="shared" si="14"/>
        <v/>
      </c>
      <c r="BO29" s="1" t="str">
        <f t="shared" si="15"/>
        <v/>
      </c>
      <c r="BP29" s="119" t="str">
        <f t="shared" si="16"/>
        <v/>
      </c>
    </row>
    <row r="30" spans="2:68" ht="18" customHeight="1" x14ac:dyDescent="0.25">
      <c r="B30" s="13" t="s">
        <v>212</v>
      </c>
      <c r="C30" s="154"/>
      <c r="D30" s="129"/>
      <c r="E30" s="130"/>
      <c r="F30" s="155"/>
      <c r="G30" s="154"/>
      <c r="H30" s="157"/>
      <c r="I30" s="156"/>
      <c r="J30" s="156"/>
      <c r="K30" s="156"/>
      <c r="L30" s="156"/>
      <c r="M30" s="156"/>
      <c r="N30" s="8" t="str">
        <f t="shared" si="0"/>
        <v/>
      </c>
      <c r="O30" s="34">
        <f t="shared" si="1"/>
        <v>0</v>
      </c>
      <c r="P30" s="155"/>
      <c r="Q30" s="154"/>
      <c r="R30" s="157"/>
      <c r="S30" s="156"/>
      <c r="T30" s="156"/>
      <c r="U30" s="156"/>
      <c r="V30" s="156"/>
      <c r="W30" s="156"/>
      <c r="X30" s="8" t="str">
        <f t="shared" si="2"/>
        <v/>
      </c>
      <c r="Y30" s="30">
        <f t="shared" si="3"/>
        <v>0</v>
      </c>
      <c r="Z30" s="131"/>
      <c r="AB30" s="100"/>
      <c r="AE30" s="18"/>
      <c r="BA30" s="40" t="str">
        <f t="shared" si="4"/>
        <v/>
      </c>
      <c r="BB30" s="40" t="str">
        <f t="shared" si="5"/>
        <v/>
      </c>
      <c r="BC30" s="41" t="str">
        <f t="shared" si="6"/>
        <v/>
      </c>
      <c r="BD30" s="40" t="str">
        <f>IF(BA30="","",VLOOKUP(BA30,'Cadastro de Obras'!$B$7:$K$106,8,0))</f>
        <v/>
      </c>
      <c r="BE30" s="40" t="str">
        <f>IF(BC30="","",VLOOKUP($BA30,'Cadastro de Obras'!$B$7:$K$106,9,0))</f>
        <v/>
      </c>
      <c r="BF30" s="40" t="str">
        <f>IF(BD30="","",VLOOKUP($BA30,'Cadastro de Obras'!$B$7:$K$106,10,0))</f>
        <v/>
      </c>
      <c r="BG30" s="1" t="str">
        <f t="shared" si="7"/>
        <v/>
      </c>
      <c r="BH30" s="1" t="str">
        <f t="shared" si="8"/>
        <v/>
      </c>
      <c r="BI30" s="1" t="str">
        <f t="shared" si="9"/>
        <v/>
      </c>
      <c r="BJ30" s="1" t="str">
        <f t="shared" si="10"/>
        <v/>
      </c>
      <c r="BK30" s="1" t="str">
        <f t="shared" si="11"/>
        <v/>
      </c>
      <c r="BL30" s="40" t="str">
        <f t="shared" si="12"/>
        <v/>
      </c>
      <c r="BM30" s="40" t="str">
        <f t="shared" si="13"/>
        <v/>
      </c>
      <c r="BN30" s="1" t="str">
        <f t="shared" si="14"/>
        <v/>
      </c>
      <c r="BO30" s="1" t="str">
        <f t="shared" si="15"/>
        <v/>
      </c>
      <c r="BP30" s="119" t="str">
        <f t="shared" si="16"/>
        <v/>
      </c>
    </row>
    <row r="31" spans="2:68" ht="18" customHeight="1" x14ac:dyDescent="0.25">
      <c r="B31" s="13" t="s">
        <v>213</v>
      </c>
      <c r="C31" s="154"/>
      <c r="D31" s="129"/>
      <c r="E31" s="130"/>
      <c r="F31" s="155"/>
      <c r="G31" s="154"/>
      <c r="H31" s="157"/>
      <c r="I31" s="156"/>
      <c r="J31" s="156"/>
      <c r="K31" s="156"/>
      <c r="L31" s="156"/>
      <c r="M31" s="156"/>
      <c r="N31" s="8" t="str">
        <f t="shared" si="0"/>
        <v/>
      </c>
      <c r="O31" s="34">
        <f t="shared" si="1"/>
        <v>0</v>
      </c>
      <c r="P31" s="155"/>
      <c r="Q31" s="154"/>
      <c r="R31" s="157"/>
      <c r="S31" s="156"/>
      <c r="T31" s="156"/>
      <c r="U31" s="156"/>
      <c r="V31" s="156"/>
      <c r="W31" s="156"/>
      <c r="X31" s="8" t="str">
        <f t="shared" si="2"/>
        <v/>
      </c>
      <c r="Y31" s="30">
        <f t="shared" si="3"/>
        <v>0</v>
      </c>
      <c r="Z31" s="131"/>
      <c r="AB31" s="100"/>
      <c r="AE31" s="18"/>
      <c r="BA31" s="40" t="str">
        <f t="shared" si="4"/>
        <v/>
      </c>
      <c r="BB31" s="40" t="str">
        <f t="shared" si="5"/>
        <v/>
      </c>
      <c r="BC31" s="41" t="str">
        <f t="shared" si="6"/>
        <v/>
      </c>
      <c r="BD31" s="40" t="str">
        <f>IF(BA31="","",VLOOKUP(BA31,'Cadastro de Obras'!$B$7:$K$106,8,0))</f>
        <v/>
      </c>
      <c r="BE31" s="40" t="str">
        <f>IF(BC31="","",VLOOKUP($BA31,'Cadastro de Obras'!$B$7:$K$106,9,0))</f>
        <v/>
      </c>
      <c r="BF31" s="40" t="str">
        <f>IF(BD31="","",VLOOKUP($BA31,'Cadastro de Obras'!$B$7:$K$106,10,0))</f>
        <v/>
      </c>
      <c r="BG31" s="1" t="str">
        <f t="shared" si="7"/>
        <v/>
      </c>
      <c r="BH31" s="1" t="str">
        <f t="shared" si="8"/>
        <v/>
      </c>
      <c r="BI31" s="1" t="str">
        <f t="shared" si="9"/>
        <v/>
      </c>
      <c r="BJ31" s="1" t="str">
        <f t="shared" si="10"/>
        <v/>
      </c>
      <c r="BK31" s="1" t="str">
        <f t="shared" si="11"/>
        <v/>
      </c>
      <c r="BL31" s="40" t="str">
        <f t="shared" si="12"/>
        <v/>
      </c>
      <c r="BM31" s="40" t="str">
        <f t="shared" si="13"/>
        <v/>
      </c>
      <c r="BN31" s="1" t="str">
        <f t="shared" si="14"/>
        <v/>
      </c>
      <c r="BO31" s="1" t="str">
        <f t="shared" si="15"/>
        <v/>
      </c>
      <c r="BP31" s="119" t="str">
        <f t="shared" si="16"/>
        <v/>
      </c>
    </row>
    <row r="32" spans="2:68" ht="18" customHeight="1" x14ac:dyDescent="0.25">
      <c r="B32" s="13" t="s">
        <v>214</v>
      </c>
      <c r="C32" s="154"/>
      <c r="D32" s="129"/>
      <c r="E32" s="130"/>
      <c r="F32" s="155"/>
      <c r="G32" s="154"/>
      <c r="H32" s="157"/>
      <c r="I32" s="156"/>
      <c r="J32" s="156"/>
      <c r="K32" s="156"/>
      <c r="L32" s="156"/>
      <c r="M32" s="156"/>
      <c r="N32" s="8" t="str">
        <f t="shared" si="0"/>
        <v/>
      </c>
      <c r="O32" s="34">
        <f t="shared" si="1"/>
        <v>0</v>
      </c>
      <c r="P32" s="155"/>
      <c r="Q32" s="154"/>
      <c r="R32" s="157"/>
      <c r="S32" s="156"/>
      <c r="T32" s="156"/>
      <c r="U32" s="156"/>
      <c r="V32" s="156"/>
      <c r="W32" s="156"/>
      <c r="X32" s="8" t="str">
        <f t="shared" si="2"/>
        <v/>
      </c>
      <c r="Y32" s="30">
        <f t="shared" si="3"/>
        <v>0</v>
      </c>
      <c r="Z32" s="131"/>
      <c r="AB32" s="100"/>
      <c r="AE32" s="18"/>
      <c r="BA32" s="40" t="str">
        <f t="shared" si="4"/>
        <v/>
      </c>
      <c r="BB32" s="40" t="str">
        <f t="shared" si="5"/>
        <v/>
      </c>
      <c r="BC32" s="41" t="str">
        <f t="shared" si="6"/>
        <v/>
      </c>
      <c r="BD32" s="40" t="str">
        <f>IF(BA32="","",VLOOKUP(BA32,'Cadastro de Obras'!$B$7:$K$106,8,0))</f>
        <v/>
      </c>
      <c r="BE32" s="40" t="str">
        <f>IF(BC32="","",VLOOKUP($BA32,'Cadastro de Obras'!$B$7:$K$106,9,0))</f>
        <v/>
      </c>
      <c r="BF32" s="40" t="str">
        <f>IF(BD32="","",VLOOKUP($BA32,'Cadastro de Obras'!$B$7:$K$106,10,0))</f>
        <v/>
      </c>
      <c r="BG32" s="1" t="str">
        <f t="shared" si="7"/>
        <v/>
      </c>
      <c r="BH32" s="1" t="str">
        <f t="shared" si="8"/>
        <v/>
      </c>
      <c r="BI32" s="1" t="str">
        <f t="shared" si="9"/>
        <v/>
      </c>
      <c r="BJ32" s="1" t="str">
        <f t="shared" si="10"/>
        <v/>
      </c>
      <c r="BK32" s="1" t="str">
        <f t="shared" si="11"/>
        <v/>
      </c>
      <c r="BL32" s="40" t="str">
        <f t="shared" si="12"/>
        <v/>
      </c>
      <c r="BM32" s="40" t="str">
        <f t="shared" si="13"/>
        <v/>
      </c>
      <c r="BN32" s="1" t="str">
        <f t="shared" si="14"/>
        <v/>
      </c>
      <c r="BO32" s="1" t="str">
        <f t="shared" si="15"/>
        <v/>
      </c>
      <c r="BP32" s="119" t="str">
        <f t="shared" si="16"/>
        <v/>
      </c>
    </row>
    <row r="33" spans="2:68" ht="18" customHeight="1" x14ac:dyDescent="0.25">
      <c r="B33" s="13" t="s">
        <v>215</v>
      </c>
      <c r="C33" s="154"/>
      <c r="D33" s="129"/>
      <c r="E33" s="130"/>
      <c r="F33" s="155"/>
      <c r="G33" s="154"/>
      <c r="H33" s="157"/>
      <c r="I33" s="156"/>
      <c r="J33" s="156"/>
      <c r="K33" s="156"/>
      <c r="L33" s="156"/>
      <c r="M33" s="156"/>
      <c r="N33" s="8" t="str">
        <f t="shared" si="0"/>
        <v/>
      </c>
      <c r="O33" s="34">
        <f t="shared" si="1"/>
        <v>0</v>
      </c>
      <c r="P33" s="155"/>
      <c r="Q33" s="154"/>
      <c r="R33" s="157"/>
      <c r="S33" s="156"/>
      <c r="T33" s="156"/>
      <c r="U33" s="156"/>
      <c r="V33" s="156"/>
      <c r="W33" s="156"/>
      <c r="X33" s="8" t="str">
        <f t="shared" si="2"/>
        <v/>
      </c>
      <c r="Y33" s="30">
        <f t="shared" si="3"/>
        <v>0</v>
      </c>
      <c r="Z33" s="131"/>
      <c r="AB33" s="100"/>
      <c r="AE33" s="18"/>
      <c r="BA33" s="40" t="str">
        <f t="shared" si="4"/>
        <v/>
      </c>
      <c r="BB33" s="40" t="str">
        <f t="shared" si="5"/>
        <v/>
      </c>
      <c r="BC33" s="41" t="str">
        <f t="shared" si="6"/>
        <v/>
      </c>
      <c r="BD33" s="40" t="str">
        <f>IF(BA33="","",VLOOKUP(BA33,'Cadastro de Obras'!$B$7:$K$106,8,0))</f>
        <v/>
      </c>
      <c r="BE33" s="40" t="str">
        <f>IF(BC33="","",VLOOKUP($BA33,'Cadastro de Obras'!$B$7:$K$106,9,0))</f>
        <v/>
      </c>
      <c r="BF33" s="40" t="str">
        <f>IF(BD33="","",VLOOKUP($BA33,'Cadastro de Obras'!$B$7:$K$106,10,0))</f>
        <v/>
      </c>
      <c r="BG33" s="1" t="str">
        <f t="shared" si="7"/>
        <v/>
      </c>
      <c r="BH33" s="1" t="str">
        <f t="shared" si="8"/>
        <v/>
      </c>
      <c r="BI33" s="1" t="str">
        <f t="shared" si="9"/>
        <v/>
      </c>
      <c r="BJ33" s="1" t="str">
        <f t="shared" si="10"/>
        <v/>
      </c>
      <c r="BK33" s="1" t="str">
        <f t="shared" si="11"/>
        <v/>
      </c>
      <c r="BL33" s="40" t="str">
        <f t="shared" si="12"/>
        <v/>
      </c>
      <c r="BM33" s="40" t="str">
        <f t="shared" si="13"/>
        <v/>
      </c>
      <c r="BN33" s="1" t="str">
        <f t="shared" si="14"/>
        <v/>
      </c>
      <c r="BO33" s="1" t="str">
        <f t="shared" si="15"/>
        <v/>
      </c>
      <c r="BP33" s="119" t="str">
        <f t="shared" si="16"/>
        <v/>
      </c>
    </row>
    <row r="34" spans="2:68" ht="18" customHeight="1" x14ac:dyDescent="0.25">
      <c r="B34" s="13" t="s">
        <v>216</v>
      </c>
      <c r="C34" s="154"/>
      <c r="D34" s="129"/>
      <c r="E34" s="130"/>
      <c r="F34" s="155"/>
      <c r="G34" s="154"/>
      <c r="H34" s="157"/>
      <c r="I34" s="156"/>
      <c r="J34" s="156"/>
      <c r="K34" s="156"/>
      <c r="L34" s="156"/>
      <c r="M34" s="156"/>
      <c r="N34" s="8" t="str">
        <f t="shared" si="0"/>
        <v/>
      </c>
      <c r="O34" s="34">
        <f t="shared" si="1"/>
        <v>0</v>
      </c>
      <c r="P34" s="155"/>
      <c r="Q34" s="154"/>
      <c r="R34" s="157"/>
      <c r="S34" s="156"/>
      <c r="T34" s="156"/>
      <c r="U34" s="156"/>
      <c r="V34" s="156"/>
      <c r="W34" s="156"/>
      <c r="X34" s="8" t="str">
        <f t="shared" si="2"/>
        <v/>
      </c>
      <c r="Y34" s="30">
        <f t="shared" si="3"/>
        <v>0</v>
      </c>
      <c r="Z34" s="131"/>
      <c r="AB34" s="100"/>
      <c r="BA34" s="40" t="str">
        <f t="shared" si="4"/>
        <v/>
      </c>
      <c r="BB34" s="40" t="str">
        <f t="shared" si="5"/>
        <v/>
      </c>
      <c r="BC34" s="41" t="str">
        <f t="shared" si="6"/>
        <v/>
      </c>
      <c r="BD34" s="40" t="str">
        <f>IF(BA34="","",VLOOKUP(BA34,'Cadastro de Obras'!$B$7:$K$106,8,0))</f>
        <v/>
      </c>
      <c r="BE34" s="40" t="str">
        <f>IF(BC34="","",VLOOKUP($BA34,'Cadastro de Obras'!$B$7:$K$106,9,0))</f>
        <v/>
      </c>
      <c r="BF34" s="40" t="str">
        <f>IF(BD34="","",VLOOKUP($BA34,'Cadastro de Obras'!$B$7:$K$106,10,0))</f>
        <v/>
      </c>
      <c r="BG34" s="1" t="str">
        <f t="shared" si="7"/>
        <v/>
      </c>
      <c r="BH34" s="1" t="str">
        <f t="shared" si="8"/>
        <v/>
      </c>
      <c r="BI34" s="1" t="str">
        <f t="shared" si="9"/>
        <v/>
      </c>
      <c r="BJ34" s="1" t="str">
        <f t="shared" si="10"/>
        <v/>
      </c>
      <c r="BK34" s="1" t="str">
        <f t="shared" si="11"/>
        <v/>
      </c>
      <c r="BL34" s="40" t="str">
        <f t="shared" si="12"/>
        <v/>
      </c>
      <c r="BM34" s="40" t="str">
        <f t="shared" si="13"/>
        <v/>
      </c>
      <c r="BN34" s="1" t="str">
        <f t="shared" si="14"/>
        <v/>
      </c>
      <c r="BO34" s="1" t="str">
        <f t="shared" si="15"/>
        <v/>
      </c>
      <c r="BP34" s="119" t="str">
        <f t="shared" si="16"/>
        <v/>
      </c>
    </row>
    <row r="35" spans="2:68" ht="18" customHeight="1" x14ac:dyDescent="0.25">
      <c r="B35" s="13" t="s">
        <v>217</v>
      </c>
      <c r="C35" s="154"/>
      <c r="D35" s="129"/>
      <c r="E35" s="130"/>
      <c r="F35" s="155"/>
      <c r="G35" s="154"/>
      <c r="H35" s="157"/>
      <c r="I35" s="156"/>
      <c r="J35" s="156"/>
      <c r="K35" s="156"/>
      <c r="L35" s="156"/>
      <c r="M35" s="156"/>
      <c r="N35" s="8" t="str">
        <f t="shared" si="0"/>
        <v/>
      </c>
      <c r="O35" s="34">
        <f t="shared" si="1"/>
        <v>0</v>
      </c>
      <c r="P35" s="155"/>
      <c r="Q35" s="154"/>
      <c r="R35" s="157"/>
      <c r="S35" s="156"/>
      <c r="T35" s="156"/>
      <c r="U35" s="156"/>
      <c r="V35" s="156"/>
      <c r="W35" s="156"/>
      <c r="X35" s="8" t="str">
        <f t="shared" si="2"/>
        <v/>
      </c>
      <c r="Y35" s="30">
        <f t="shared" si="3"/>
        <v>0</v>
      </c>
      <c r="Z35" s="131"/>
      <c r="AB35" s="100"/>
      <c r="BA35" s="40" t="str">
        <f t="shared" si="4"/>
        <v/>
      </c>
      <c r="BB35" s="40" t="str">
        <f t="shared" si="5"/>
        <v/>
      </c>
      <c r="BC35" s="41" t="str">
        <f t="shared" si="6"/>
        <v/>
      </c>
      <c r="BD35" s="40" t="str">
        <f>IF(BA35="","",VLOOKUP(BA35,'Cadastro de Obras'!$B$7:$K$106,8,0))</f>
        <v/>
      </c>
      <c r="BE35" s="40" t="str">
        <f>IF(BC35="","",VLOOKUP($BA35,'Cadastro de Obras'!$B$7:$K$106,9,0))</f>
        <v/>
      </c>
      <c r="BF35" s="40" t="str">
        <f>IF(BD35="","",VLOOKUP($BA35,'Cadastro de Obras'!$B$7:$K$106,10,0))</f>
        <v/>
      </c>
      <c r="BG35" s="1" t="str">
        <f t="shared" si="7"/>
        <v/>
      </c>
      <c r="BH35" s="1" t="str">
        <f t="shared" si="8"/>
        <v/>
      </c>
      <c r="BI35" s="1" t="str">
        <f t="shared" si="9"/>
        <v/>
      </c>
      <c r="BJ35" s="1" t="str">
        <f t="shared" si="10"/>
        <v/>
      </c>
      <c r="BK35" s="1" t="str">
        <f t="shared" si="11"/>
        <v/>
      </c>
      <c r="BL35" s="40" t="str">
        <f t="shared" si="12"/>
        <v/>
      </c>
      <c r="BM35" s="40" t="str">
        <f t="shared" si="13"/>
        <v/>
      </c>
      <c r="BN35" s="1" t="str">
        <f t="shared" si="14"/>
        <v/>
      </c>
      <c r="BO35" s="1" t="str">
        <f t="shared" si="15"/>
        <v/>
      </c>
      <c r="BP35" s="119" t="str">
        <f t="shared" si="16"/>
        <v/>
      </c>
    </row>
    <row r="36" spans="2:68" ht="18" customHeight="1" x14ac:dyDescent="0.25">
      <c r="B36" s="14" t="s">
        <v>218</v>
      </c>
      <c r="C36" s="158"/>
      <c r="D36" s="132"/>
      <c r="E36" s="130"/>
      <c r="F36" s="155"/>
      <c r="G36" s="154"/>
      <c r="H36" s="157"/>
      <c r="I36" s="156"/>
      <c r="J36" s="156"/>
      <c r="K36" s="156"/>
      <c r="L36" s="156"/>
      <c r="M36" s="156"/>
      <c r="N36" s="8" t="str">
        <f t="shared" si="0"/>
        <v/>
      </c>
      <c r="O36" s="34">
        <f t="shared" si="1"/>
        <v>0</v>
      </c>
      <c r="P36" s="155"/>
      <c r="Q36" s="154"/>
      <c r="R36" s="157"/>
      <c r="S36" s="156"/>
      <c r="T36" s="156"/>
      <c r="U36" s="156"/>
      <c r="V36" s="156"/>
      <c r="W36" s="156"/>
      <c r="X36" s="8" t="str">
        <f t="shared" si="2"/>
        <v/>
      </c>
      <c r="Y36" s="30">
        <f t="shared" si="3"/>
        <v>0</v>
      </c>
      <c r="Z36" s="131"/>
      <c r="AB36" s="100"/>
      <c r="BA36" s="40" t="str">
        <f t="shared" si="4"/>
        <v/>
      </c>
      <c r="BB36" s="40" t="str">
        <f t="shared" si="5"/>
        <v/>
      </c>
      <c r="BC36" s="41" t="str">
        <f t="shared" si="6"/>
        <v/>
      </c>
      <c r="BD36" s="40" t="str">
        <f>IF(BA36="","",VLOOKUP(BA36,'Cadastro de Obras'!$B$7:$K$106,8,0))</f>
        <v/>
      </c>
      <c r="BE36" s="40" t="str">
        <f>IF(BC36="","",VLOOKUP($BA36,'Cadastro de Obras'!$B$7:$K$106,9,0))</f>
        <v/>
      </c>
      <c r="BF36" s="40" t="str">
        <f>IF(BD36="","",VLOOKUP($BA36,'Cadastro de Obras'!$B$7:$K$106,10,0))</f>
        <v/>
      </c>
      <c r="BG36" s="1" t="str">
        <f t="shared" si="7"/>
        <v/>
      </c>
      <c r="BH36" s="1" t="str">
        <f t="shared" si="8"/>
        <v/>
      </c>
      <c r="BI36" s="1" t="str">
        <f t="shared" si="9"/>
        <v/>
      </c>
      <c r="BJ36" s="1" t="str">
        <f t="shared" si="10"/>
        <v/>
      </c>
      <c r="BK36" s="1" t="str">
        <f t="shared" si="11"/>
        <v/>
      </c>
      <c r="BL36" s="40" t="str">
        <f t="shared" si="12"/>
        <v/>
      </c>
      <c r="BM36" s="40" t="str">
        <f t="shared" si="13"/>
        <v/>
      </c>
      <c r="BN36" s="1" t="str">
        <f t="shared" si="14"/>
        <v/>
      </c>
      <c r="BO36" s="1" t="str">
        <f t="shared" si="15"/>
        <v/>
      </c>
      <c r="BP36" s="119" t="str">
        <f t="shared" si="16"/>
        <v/>
      </c>
    </row>
    <row r="37" spans="2:68" ht="18" customHeight="1" x14ac:dyDescent="0.25">
      <c r="B37" s="14" t="s">
        <v>219</v>
      </c>
      <c r="C37" s="158"/>
      <c r="D37" s="132"/>
      <c r="E37" s="130"/>
      <c r="F37" s="155"/>
      <c r="G37" s="154"/>
      <c r="H37" s="157"/>
      <c r="I37" s="156"/>
      <c r="J37" s="156"/>
      <c r="K37" s="156"/>
      <c r="L37" s="156"/>
      <c r="M37" s="156"/>
      <c r="N37" s="8" t="str">
        <f t="shared" si="0"/>
        <v/>
      </c>
      <c r="O37" s="34">
        <f t="shared" si="1"/>
        <v>0</v>
      </c>
      <c r="P37" s="155"/>
      <c r="Q37" s="154"/>
      <c r="R37" s="157"/>
      <c r="S37" s="156"/>
      <c r="T37" s="156"/>
      <c r="U37" s="156"/>
      <c r="V37" s="156"/>
      <c r="W37" s="156"/>
      <c r="X37" s="8" t="str">
        <f t="shared" si="2"/>
        <v/>
      </c>
      <c r="Y37" s="30">
        <f t="shared" si="3"/>
        <v>0</v>
      </c>
      <c r="Z37" s="131"/>
      <c r="AB37" s="100"/>
      <c r="BA37" s="40" t="str">
        <f t="shared" si="4"/>
        <v/>
      </c>
      <c r="BB37" s="40" t="str">
        <f t="shared" si="5"/>
        <v/>
      </c>
      <c r="BC37" s="41" t="str">
        <f t="shared" si="6"/>
        <v/>
      </c>
      <c r="BD37" s="40" t="str">
        <f>IF(BA37="","",VLOOKUP(BA37,'Cadastro de Obras'!$B$7:$K$106,8,0))</f>
        <v/>
      </c>
      <c r="BE37" s="40" t="str">
        <f>IF(BC37="","",VLOOKUP($BA37,'Cadastro de Obras'!$B$7:$K$106,9,0))</f>
        <v/>
      </c>
      <c r="BF37" s="40" t="str">
        <f>IF(BD37="","",VLOOKUP($BA37,'Cadastro de Obras'!$B$7:$K$106,10,0))</f>
        <v/>
      </c>
      <c r="BG37" s="1" t="str">
        <f t="shared" si="7"/>
        <v/>
      </c>
      <c r="BH37" s="1" t="str">
        <f t="shared" si="8"/>
        <v/>
      </c>
      <c r="BI37" s="1" t="str">
        <f t="shared" si="9"/>
        <v/>
      </c>
      <c r="BJ37" s="1" t="str">
        <f t="shared" si="10"/>
        <v/>
      </c>
      <c r="BK37" s="1" t="str">
        <f t="shared" si="11"/>
        <v/>
      </c>
      <c r="BL37" s="40" t="str">
        <f t="shared" si="12"/>
        <v/>
      </c>
      <c r="BM37" s="40" t="str">
        <f t="shared" si="13"/>
        <v/>
      </c>
      <c r="BN37" s="1" t="str">
        <f t="shared" si="14"/>
        <v/>
      </c>
      <c r="BO37" s="1" t="str">
        <f t="shared" si="15"/>
        <v/>
      </c>
      <c r="BP37" s="119" t="str">
        <f t="shared" si="16"/>
        <v/>
      </c>
    </row>
    <row r="38" spans="2:68" ht="18" customHeight="1" x14ac:dyDescent="0.25">
      <c r="B38" s="14" t="s">
        <v>220</v>
      </c>
      <c r="C38" s="158"/>
      <c r="D38" s="132"/>
      <c r="E38" s="130"/>
      <c r="F38" s="155"/>
      <c r="G38" s="154"/>
      <c r="H38" s="157"/>
      <c r="I38" s="156"/>
      <c r="J38" s="156"/>
      <c r="K38" s="156"/>
      <c r="L38" s="156"/>
      <c r="M38" s="156"/>
      <c r="N38" s="8" t="str">
        <f t="shared" si="0"/>
        <v/>
      </c>
      <c r="O38" s="34">
        <f t="shared" si="1"/>
        <v>0</v>
      </c>
      <c r="P38" s="155"/>
      <c r="Q38" s="154"/>
      <c r="R38" s="157"/>
      <c r="S38" s="156"/>
      <c r="T38" s="156"/>
      <c r="U38" s="156"/>
      <c r="V38" s="156"/>
      <c r="W38" s="156"/>
      <c r="X38" s="8" t="str">
        <f t="shared" si="2"/>
        <v/>
      </c>
      <c r="Y38" s="30">
        <f t="shared" si="3"/>
        <v>0</v>
      </c>
      <c r="Z38" s="131"/>
      <c r="AB38" s="100"/>
      <c r="BA38" s="40" t="str">
        <f t="shared" si="4"/>
        <v/>
      </c>
      <c r="BB38" s="40" t="str">
        <f t="shared" si="5"/>
        <v/>
      </c>
      <c r="BC38" s="41" t="str">
        <f t="shared" si="6"/>
        <v/>
      </c>
      <c r="BD38" s="40" t="str">
        <f>IF(BA38="","",VLOOKUP(BA38,'Cadastro de Obras'!$B$7:$K$106,8,0))</f>
        <v/>
      </c>
      <c r="BE38" s="40" t="str">
        <f>IF(BC38="","",VLOOKUP($BA38,'Cadastro de Obras'!$B$7:$K$106,9,0))</f>
        <v/>
      </c>
      <c r="BF38" s="40" t="str">
        <f>IF(BD38="","",VLOOKUP($BA38,'Cadastro de Obras'!$B$7:$K$106,10,0))</f>
        <v/>
      </c>
      <c r="BG38" s="1" t="str">
        <f t="shared" si="7"/>
        <v/>
      </c>
      <c r="BH38" s="1" t="str">
        <f t="shared" si="8"/>
        <v/>
      </c>
      <c r="BI38" s="1" t="str">
        <f t="shared" si="9"/>
        <v/>
      </c>
      <c r="BJ38" s="1" t="str">
        <f t="shared" si="10"/>
        <v/>
      </c>
      <c r="BK38" s="1" t="str">
        <f t="shared" si="11"/>
        <v/>
      </c>
      <c r="BL38" s="40" t="str">
        <f t="shared" si="12"/>
        <v/>
      </c>
      <c r="BM38" s="40" t="str">
        <f t="shared" si="13"/>
        <v/>
      </c>
      <c r="BN38" s="1" t="str">
        <f t="shared" si="14"/>
        <v/>
      </c>
      <c r="BO38" s="1" t="str">
        <f t="shared" si="15"/>
        <v/>
      </c>
      <c r="BP38" s="119" t="str">
        <f t="shared" si="16"/>
        <v/>
      </c>
    </row>
    <row r="39" spans="2:68" ht="18" customHeight="1" x14ac:dyDescent="0.25">
      <c r="B39" s="14" t="s">
        <v>221</v>
      </c>
      <c r="C39" s="158"/>
      <c r="D39" s="132"/>
      <c r="E39" s="130"/>
      <c r="F39" s="155"/>
      <c r="G39" s="154"/>
      <c r="H39" s="157"/>
      <c r="I39" s="156"/>
      <c r="J39" s="156"/>
      <c r="K39" s="156"/>
      <c r="L39" s="156"/>
      <c r="M39" s="156"/>
      <c r="N39" s="8" t="str">
        <f t="shared" ref="N39:N70" si="17">IF(D39="","",I39-SUM(J39:M39))</f>
        <v/>
      </c>
      <c r="O39" s="34">
        <f t="shared" ref="O39:O70" si="18">IF(OR(N39="",N39=0),0,N39/I39)</f>
        <v>0</v>
      </c>
      <c r="P39" s="155"/>
      <c r="Q39" s="154"/>
      <c r="R39" s="157"/>
      <c r="S39" s="156"/>
      <c r="T39" s="156"/>
      <c r="U39" s="156"/>
      <c r="V39" s="156"/>
      <c r="W39" s="156"/>
      <c r="X39" s="8" t="str">
        <f t="shared" ref="X39:X70" si="19">IF(N39="","",S39-SUM(T39:W39))</f>
        <v/>
      </c>
      <c r="Y39" s="30">
        <f t="shared" si="3"/>
        <v>0</v>
      </c>
      <c r="Z39" s="131"/>
      <c r="AB39" s="100"/>
      <c r="BA39" s="40" t="str">
        <f t="shared" ref="BA39:BA70" si="20">IF(D39="","",MID(D39,SEARCH("|",D39)+2,15))</f>
        <v/>
      </c>
      <c r="BB39" s="40" t="str">
        <f t="shared" si="5"/>
        <v/>
      </c>
      <c r="BC39" s="41" t="str">
        <f t="shared" ref="BC39:BC70" si="21">IF(D39="","",MONTH(C39)&amp;YEAR(C39))</f>
        <v/>
      </c>
      <c r="BD39" s="40" t="str">
        <f>IF(BA39="","",VLOOKUP(BA39,'Cadastro de Obras'!$B$7:$K$106,8,0))</f>
        <v/>
      </c>
      <c r="BE39" s="40" t="str">
        <f>IF(BC39="","",VLOOKUP($BA39,'Cadastro de Obras'!$B$7:$K$106,9,0))</f>
        <v/>
      </c>
      <c r="BF39" s="40" t="str">
        <f>IF(BD39="","",VLOOKUP($BA39,'Cadastro de Obras'!$B$7:$K$106,10,0))</f>
        <v/>
      </c>
      <c r="BG39" s="1" t="str">
        <f t="shared" si="7"/>
        <v/>
      </c>
      <c r="BH39" s="1" t="str">
        <f t="shared" si="8"/>
        <v/>
      </c>
      <c r="BI39" s="1" t="str">
        <f t="shared" si="9"/>
        <v/>
      </c>
      <c r="BJ39" s="1" t="str">
        <f t="shared" si="10"/>
        <v/>
      </c>
      <c r="BK39" s="1" t="str">
        <f t="shared" si="11"/>
        <v/>
      </c>
      <c r="BL39" s="40" t="str">
        <f t="shared" si="12"/>
        <v/>
      </c>
      <c r="BM39" s="40" t="str">
        <f t="shared" si="13"/>
        <v/>
      </c>
      <c r="BN39" s="1" t="str">
        <f t="shared" si="14"/>
        <v/>
      </c>
      <c r="BO39" s="1" t="str">
        <f t="shared" si="15"/>
        <v/>
      </c>
      <c r="BP39" s="119" t="str">
        <f t="shared" si="16"/>
        <v/>
      </c>
    </row>
    <row r="40" spans="2:68" ht="18" customHeight="1" x14ac:dyDescent="0.25">
      <c r="B40" s="14" t="s">
        <v>222</v>
      </c>
      <c r="C40" s="158"/>
      <c r="D40" s="132"/>
      <c r="E40" s="130"/>
      <c r="F40" s="155"/>
      <c r="G40" s="154"/>
      <c r="H40" s="157"/>
      <c r="I40" s="156"/>
      <c r="J40" s="156"/>
      <c r="K40" s="156"/>
      <c r="L40" s="156"/>
      <c r="M40" s="156"/>
      <c r="N40" s="8" t="str">
        <f t="shared" si="17"/>
        <v/>
      </c>
      <c r="O40" s="34">
        <f t="shared" si="18"/>
        <v>0</v>
      </c>
      <c r="P40" s="155"/>
      <c r="Q40" s="154"/>
      <c r="R40" s="157"/>
      <c r="S40" s="156"/>
      <c r="T40" s="156"/>
      <c r="U40" s="156"/>
      <c r="V40" s="156"/>
      <c r="W40" s="156"/>
      <c r="X40" s="8" t="str">
        <f t="shared" si="19"/>
        <v/>
      </c>
      <c r="Y40" s="30">
        <f t="shared" si="3"/>
        <v>0</v>
      </c>
      <c r="Z40" s="131"/>
      <c r="AB40" s="100"/>
      <c r="BA40" s="40" t="str">
        <f t="shared" si="20"/>
        <v/>
      </c>
      <c r="BB40" s="40" t="str">
        <f t="shared" si="5"/>
        <v/>
      </c>
      <c r="BC40" s="41" t="str">
        <f t="shared" si="21"/>
        <v/>
      </c>
      <c r="BD40" s="40" t="str">
        <f>IF(BA40="","",VLOOKUP(BA40,'Cadastro de Obras'!$B$7:$K$106,8,0))</f>
        <v/>
      </c>
      <c r="BE40" s="40" t="str">
        <f>IF(BC40="","",VLOOKUP($BA40,'Cadastro de Obras'!$B$7:$K$106,9,0))</f>
        <v/>
      </c>
      <c r="BF40" s="40" t="str">
        <f>IF(BD40="","",VLOOKUP($BA40,'Cadastro de Obras'!$B$7:$K$106,10,0))</f>
        <v/>
      </c>
      <c r="BG40" s="1" t="str">
        <f t="shared" si="7"/>
        <v/>
      </c>
      <c r="BH40" s="1" t="str">
        <f t="shared" si="8"/>
        <v/>
      </c>
      <c r="BI40" s="1" t="str">
        <f t="shared" si="9"/>
        <v/>
      </c>
      <c r="BJ40" s="1" t="str">
        <f t="shared" si="10"/>
        <v/>
      </c>
      <c r="BK40" s="1" t="str">
        <f t="shared" si="11"/>
        <v/>
      </c>
      <c r="BL40" s="40" t="str">
        <f t="shared" si="12"/>
        <v/>
      </c>
      <c r="BM40" s="40" t="str">
        <f t="shared" si="13"/>
        <v/>
      </c>
      <c r="BN40" s="1" t="str">
        <f t="shared" si="14"/>
        <v/>
      </c>
      <c r="BO40" s="1" t="str">
        <f t="shared" si="15"/>
        <v/>
      </c>
      <c r="BP40" s="119" t="str">
        <f t="shared" si="16"/>
        <v/>
      </c>
    </row>
    <row r="41" spans="2:68" ht="18" customHeight="1" x14ac:dyDescent="0.25">
      <c r="B41" s="14" t="s">
        <v>223</v>
      </c>
      <c r="C41" s="158"/>
      <c r="D41" s="132"/>
      <c r="E41" s="130"/>
      <c r="F41" s="155"/>
      <c r="G41" s="154"/>
      <c r="H41" s="157"/>
      <c r="I41" s="156"/>
      <c r="J41" s="156"/>
      <c r="K41" s="156"/>
      <c r="L41" s="156"/>
      <c r="M41" s="156"/>
      <c r="N41" s="8" t="str">
        <f t="shared" si="17"/>
        <v/>
      </c>
      <c r="O41" s="34">
        <f t="shared" si="18"/>
        <v>0</v>
      </c>
      <c r="P41" s="155"/>
      <c r="Q41" s="154"/>
      <c r="R41" s="157"/>
      <c r="S41" s="156"/>
      <c r="T41" s="156"/>
      <c r="U41" s="156"/>
      <c r="V41" s="156"/>
      <c r="W41" s="156"/>
      <c r="X41" s="8" t="str">
        <f t="shared" si="19"/>
        <v/>
      </c>
      <c r="Y41" s="30">
        <f t="shared" si="3"/>
        <v>0</v>
      </c>
      <c r="Z41" s="131"/>
      <c r="AB41" s="100"/>
      <c r="BA41" s="40" t="str">
        <f t="shared" si="20"/>
        <v/>
      </c>
      <c r="BB41" s="40" t="str">
        <f t="shared" si="5"/>
        <v/>
      </c>
      <c r="BC41" s="41" t="str">
        <f t="shared" si="21"/>
        <v/>
      </c>
      <c r="BD41" s="40" t="str">
        <f>IF(BA41="","",VLOOKUP(BA41,'Cadastro de Obras'!$B$7:$K$106,8,0))</f>
        <v/>
      </c>
      <c r="BE41" s="40" t="str">
        <f>IF(BC41="","",VLOOKUP($BA41,'Cadastro de Obras'!$B$7:$K$106,9,0))</f>
        <v/>
      </c>
      <c r="BF41" s="40" t="str">
        <f>IF(BD41="","",VLOOKUP($BA41,'Cadastro de Obras'!$B$7:$K$106,10,0))</f>
        <v/>
      </c>
      <c r="BG41" s="1" t="str">
        <f t="shared" si="7"/>
        <v/>
      </c>
      <c r="BH41" s="1" t="str">
        <f t="shared" si="8"/>
        <v/>
      </c>
      <c r="BI41" s="1" t="str">
        <f t="shared" si="9"/>
        <v/>
      </c>
      <c r="BJ41" s="1" t="str">
        <f t="shared" si="10"/>
        <v/>
      </c>
      <c r="BK41" s="1" t="str">
        <f t="shared" si="11"/>
        <v/>
      </c>
      <c r="BL41" s="40" t="str">
        <f t="shared" si="12"/>
        <v/>
      </c>
      <c r="BM41" s="40" t="str">
        <f t="shared" si="13"/>
        <v/>
      </c>
      <c r="BN41" s="1" t="str">
        <f t="shared" si="14"/>
        <v/>
      </c>
      <c r="BO41" s="1" t="str">
        <f t="shared" si="15"/>
        <v/>
      </c>
      <c r="BP41" s="119" t="str">
        <f t="shared" si="16"/>
        <v/>
      </c>
    </row>
    <row r="42" spans="2:68" ht="18" customHeight="1" x14ac:dyDescent="0.25">
      <c r="B42" s="14" t="s">
        <v>224</v>
      </c>
      <c r="C42" s="158"/>
      <c r="D42" s="132"/>
      <c r="E42" s="130"/>
      <c r="F42" s="155"/>
      <c r="G42" s="154"/>
      <c r="H42" s="157"/>
      <c r="I42" s="156"/>
      <c r="J42" s="156"/>
      <c r="K42" s="156"/>
      <c r="L42" s="156"/>
      <c r="M42" s="156"/>
      <c r="N42" s="8" t="str">
        <f t="shared" si="17"/>
        <v/>
      </c>
      <c r="O42" s="34">
        <f t="shared" si="18"/>
        <v>0</v>
      </c>
      <c r="P42" s="155"/>
      <c r="Q42" s="154"/>
      <c r="R42" s="157"/>
      <c r="S42" s="156"/>
      <c r="T42" s="156"/>
      <c r="U42" s="156"/>
      <c r="V42" s="156"/>
      <c r="W42" s="156"/>
      <c r="X42" s="8" t="str">
        <f t="shared" si="19"/>
        <v/>
      </c>
      <c r="Y42" s="30">
        <f t="shared" si="3"/>
        <v>0</v>
      </c>
      <c r="Z42" s="131"/>
      <c r="AB42" s="100"/>
      <c r="BA42" s="40" t="str">
        <f t="shared" si="20"/>
        <v/>
      </c>
      <c r="BB42" s="40" t="str">
        <f t="shared" si="5"/>
        <v/>
      </c>
      <c r="BC42" s="41" t="str">
        <f t="shared" si="21"/>
        <v/>
      </c>
      <c r="BD42" s="40" t="str">
        <f>IF(BA42="","",VLOOKUP(BA42,'Cadastro de Obras'!$B$7:$K$106,8,0))</f>
        <v/>
      </c>
      <c r="BE42" s="40" t="str">
        <f>IF(BC42="","",VLOOKUP($BA42,'Cadastro de Obras'!$B$7:$K$106,9,0))</f>
        <v/>
      </c>
      <c r="BF42" s="40" t="str">
        <f>IF(BD42="","",VLOOKUP($BA42,'Cadastro de Obras'!$B$7:$K$106,10,0))</f>
        <v/>
      </c>
      <c r="BG42" s="1" t="str">
        <f t="shared" si="7"/>
        <v/>
      </c>
      <c r="BH42" s="1" t="str">
        <f t="shared" si="8"/>
        <v/>
      </c>
      <c r="BI42" s="1" t="str">
        <f t="shared" si="9"/>
        <v/>
      </c>
      <c r="BJ42" s="1" t="str">
        <f t="shared" si="10"/>
        <v/>
      </c>
      <c r="BK42" s="1" t="str">
        <f t="shared" si="11"/>
        <v/>
      </c>
      <c r="BL42" s="40" t="str">
        <f t="shared" si="12"/>
        <v/>
      </c>
      <c r="BM42" s="40" t="str">
        <f t="shared" si="13"/>
        <v/>
      </c>
      <c r="BN42" s="1" t="str">
        <f t="shared" si="14"/>
        <v/>
      </c>
      <c r="BO42" s="1" t="str">
        <f t="shared" si="15"/>
        <v/>
      </c>
      <c r="BP42" s="119" t="str">
        <f t="shared" si="16"/>
        <v/>
      </c>
    </row>
    <row r="43" spans="2:68" ht="18" customHeight="1" x14ac:dyDescent="0.25">
      <c r="B43" s="14" t="s">
        <v>225</v>
      </c>
      <c r="C43" s="158"/>
      <c r="D43" s="132"/>
      <c r="E43" s="130"/>
      <c r="F43" s="155"/>
      <c r="G43" s="154"/>
      <c r="H43" s="157"/>
      <c r="I43" s="156"/>
      <c r="J43" s="156"/>
      <c r="K43" s="156"/>
      <c r="L43" s="156"/>
      <c r="M43" s="156"/>
      <c r="N43" s="8" t="str">
        <f t="shared" si="17"/>
        <v/>
      </c>
      <c r="O43" s="34">
        <f t="shared" si="18"/>
        <v>0</v>
      </c>
      <c r="P43" s="155"/>
      <c r="Q43" s="154"/>
      <c r="R43" s="157"/>
      <c r="S43" s="156"/>
      <c r="T43" s="156"/>
      <c r="U43" s="156"/>
      <c r="V43" s="156"/>
      <c r="W43" s="156"/>
      <c r="X43" s="8" t="str">
        <f t="shared" si="19"/>
        <v/>
      </c>
      <c r="Y43" s="30">
        <f t="shared" si="3"/>
        <v>0</v>
      </c>
      <c r="Z43" s="131"/>
      <c r="AB43" s="100"/>
      <c r="BA43" s="40" t="str">
        <f t="shared" si="20"/>
        <v/>
      </c>
      <c r="BB43" s="40" t="str">
        <f t="shared" si="5"/>
        <v/>
      </c>
      <c r="BC43" s="41" t="str">
        <f t="shared" si="21"/>
        <v/>
      </c>
      <c r="BD43" s="40" t="str">
        <f>IF(BA43="","",VLOOKUP(BA43,'Cadastro de Obras'!$B$7:$K$106,8,0))</f>
        <v/>
      </c>
      <c r="BE43" s="40" t="str">
        <f>IF(BC43="","",VLOOKUP($BA43,'Cadastro de Obras'!$B$7:$K$106,9,0))</f>
        <v/>
      </c>
      <c r="BF43" s="40" t="str">
        <f>IF(BD43="","",VLOOKUP($BA43,'Cadastro de Obras'!$B$7:$K$106,10,0))</f>
        <v/>
      </c>
      <c r="BG43" s="1" t="str">
        <f t="shared" si="7"/>
        <v/>
      </c>
      <c r="BH43" s="1" t="str">
        <f t="shared" si="8"/>
        <v/>
      </c>
      <c r="BI43" s="1" t="str">
        <f t="shared" si="9"/>
        <v/>
      </c>
      <c r="BJ43" s="1" t="str">
        <f t="shared" si="10"/>
        <v/>
      </c>
      <c r="BK43" s="1" t="str">
        <f t="shared" si="11"/>
        <v/>
      </c>
      <c r="BL43" s="40" t="str">
        <f t="shared" si="12"/>
        <v/>
      </c>
      <c r="BM43" s="40" t="str">
        <f t="shared" si="13"/>
        <v/>
      </c>
      <c r="BN43" s="1" t="str">
        <f t="shared" si="14"/>
        <v/>
      </c>
      <c r="BO43" s="1" t="str">
        <f t="shared" si="15"/>
        <v/>
      </c>
      <c r="BP43" s="119" t="str">
        <f t="shared" si="16"/>
        <v/>
      </c>
    </row>
    <row r="44" spans="2:68" ht="18" customHeight="1" x14ac:dyDescent="0.25">
      <c r="B44" s="14" t="s">
        <v>226</v>
      </c>
      <c r="C44" s="158"/>
      <c r="D44" s="132"/>
      <c r="E44" s="130"/>
      <c r="F44" s="155"/>
      <c r="G44" s="154"/>
      <c r="H44" s="157"/>
      <c r="I44" s="156"/>
      <c r="J44" s="156"/>
      <c r="K44" s="156"/>
      <c r="L44" s="156"/>
      <c r="M44" s="156"/>
      <c r="N44" s="8" t="str">
        <f t="shared" si="17"/>
        <v/>
      </c>
      <c r="O44" s="34">
        <f t="shared" si="18"/>
        <v>0</v>
      </c>
      <c r="P44" s="155"/>
      <c r="Q44" s="154"/>
      <c r="R44" s="157"/>
      <c r="S44" s="156"/>
      <c r="T44" s="156"/>
      <c r="U44" s="156"/>
      <c r="V44" s="156"/>
      <c r="W44" s="156"/>
      <c r="X44" s="8" t="str">
        <f t="shared" si="19"/>
        <v/>
      </c>
      <c r="Y44" s="30">
        <f t="shared" si="3"/>
        <v>0</v>
      </c>
      <c r="Z44" s="131"/>
      <c r="AB44" s="100"/>
      <c r="BA44" s="40" t="str">
        <f t="shared" si="20"/>
        <v/>
      </c>
      <c r="BB44" s="40" t="str">
        <f t="shared" si="5"/>
        <v/>
      </c>
      <c r="BC44" s="41" t="str">
        <f t="shared" si="21"/>
        <v/>
      </c>
      <c r="BD44" s="40" t="str">
        <f>IF(BA44="","",VLOOKUP(BA44,'Cadastro de Obras'!$B$7:$K$106,8,0))</f>
        <v/>
      </c>
      <c r="BE44" s="40" t="str">
        <f>IF(BC44="","",VLOOKUP($BA44,'Cadastro de Obras'!$B$7:$K$106,9,0))</f>
        <v/>
      </c>
      <c r="BF44" s="40" t="str">
        <f>IF(BD44="","",VLOOKUP($BA44,'Cadastro de Obras'!$B$7:$K$106,10,0))</f>
        <v/>
      </c>
      <c r="BG44" s="1" t="str">
        <f t="shared" si="7"/>
        <v/>
      </c>
      <c r="BH44" s="1" t="str">
        <f t="shared" si="8"/>
        <v/>
      </c>
      <c r="BI44" s="1" t="str">
        <f t="shared" si="9"/>
        <v/>
      </c>
      <c r="BJ44" s="1" t="str">
        <f t="shared" si="10"/>
        <v/>
      </c>
      <c r="BK44" s="1" t="str">
        <f t="shared" si="11"/>
        <v/>
      </c>
      <c r="BL44" s="40" t="str">
        <f t="shared" si="12"/>
        <v/>
      </c>
      <c r="BM44" s="40" t="str">
        <f t="shared" si="13"/>
        <v/>
      </c>
      <c r="BN44" s="1" t="str">
        <f t="shared" si="14"/>
        <v/>
      </c>
      <c r="BO44" s="1" t="str">
        <f t="shared" si="15"/>
        <v/>
      </c>
      <c r="BP44" s="119" t="str">
        <f t="shared" si="16"/>
        <v/>
      </c>
    </row>
    <row r="45" spans="2:68" ht="18" customHeight="1" x14ac:dyDescent="0.25">
      <c r="B45" s="14" t="s">
        <v>227</v>
      </c>
      <c r="C45" s="158"/>
      <c r="D45" s="132"/>
      <c r="E45" s="130"/>
      <c r="F45" s="155"/>
      <c r="G45" s="154"/>
      <c r="H45" s="157"/>
      <c r="I45" s="156"/>
      <c r="J45" s="156"/>
      <c r="K45" s="156"/>
      <c r="L45" s="156"/>
      <c r="M45" s="156"/>
      <c r="N45" s="8" t="str">
        <f t="shared" si="17"/>
        <v/>
      </c>
      <c r="O45" s="34">
        <f t="shared" si="18"/>
        <v>0</v>
      </c>
      <c r="P45" s="155"/>
      <c r="Q45" s="154"/>
      <c r="R45" s="157"/>
      <c r="S45" s="156"/>
      <c r="T45" s="156"/>
      <c r="U45" s="156"/>
      <c r="V45" s="156"/>
      <c r="W45" s="156"/>
      <c r="X45" s="8" t="str">
        <f t="shared" si="19"/>
        <v/>
      </c>
      <c r="Y45" s="30">
        <f t="shared" si="3"/>
        <v>0</v>
      </c>
      <c r="Z45" s="131"/>
      <c r="AB45" s="100"/>
      <c r="BA45" s="40" t="str">
        <f t="shared" si="20"/>
        <v/>
      </c>
      <c r="BB45" s="40" t="str">
        <f t="shared" si="5"/>
        <v/>
      </c>
      <c r="BC45" s="41" t="str">
        <f t="shared" si="21"/>
        <v/>
      </c>
      <c r="BD45" s="40" t="str">
        <f>IF(BA45="","",VLOOKUP(BA45,'Cadastro de Obras'!$B$7:$K$106,8,0))</f>
        <v/>
      </c>
      <c r="BE45" s="40" t="str">
        <f>IF(BC45="","",VLOOKUP($BA45,'Cadastro de Obras'!$B$7:$K$106,9,0))</f>
        <v/>
      </c>
      <c r="BF45" s="40" t="str">
        <f>IF(BD45="","",VLOOKUP($BA45,'Cadastro de Obras'!$B$7:$K$106,10,0))</f>
        <v/>
      </c>
      <c r="BG45" s="1" t="str">
        <f t="shared" si="7"/>
        <v/>
      </c>
      <c r="BH45" s="1" t="str">
        <f t="shared" si="8"/>
        <v/>
      </c>
      <c r="BI45" s="1" t="str">
        <f t="shared" si="9"/>
        <v/>
      </c>
      <c r="BJ45" s="1" t="str">
        <f t="shared" si="10"/>
        <v/>
      </c>
      <c r="BK45" s="1" t="str">
        <f t="shared" si="11"/>
        <v/>
      </c>
      <c r="BL45" s="40" t="str">
        <f t="shared" si="12"/>
        <v/>
      </c>
      <c r="BM45" s="40" t="str">
        <f t="shared" si="13"/>
        <v/>
      </c>
      <c r="BN45" s="1" t="str">
        <f t="shared" si="14"/>
        <v/>
      </c>
      <c r="BO45" s="1" t="str">
        <f t="shared" si="15"/>
        <v/>
      </c>
      <c r="BP45" s="119" t="str">
        <f t="shared" si="16"/>
        <v/>
      </c>
    </row>
    <row r="46" spans="2:68" ht="18" customHeight="1" x14ac:dyDescent="0.25">
      <c r="B46" s="14" t="s">
        <v>228</v>
      </c>
      <c r="C46" s="158"/>
      <c r="D46" s="132"/>
      <c r="E46" s="130"/>
      <c r="F46" s="155"/>
      <c r="G46" s="154"/>
      <c r="H46" s="157"/>
      <c r="I46" s="156"/>
      <c r="J46" s="156"/>
      <c r="K46" s="156"/>
      <c r="L46" s="156"/>
      <c r="M46" s="156"/>
      <c r="N46" s="8" t="str">
        <f t="shared" si="17"/>
        <v/>
      </c>
      <c r="O46" s="34">
        <f t="shared" si="18"/>
        <v>0</v>
      </c>
      <c r="P46" s="155"/>
      <c r="Q46" s="154"/>
      <c r="R46" s="157"/>
      <c r="S46" s="156"/>
      <c r="T46" s="156"/>
      <c r="U46" s="156"/>
      <c r="V46" s="156"/>
      <c r="W46" s="156"/>
      <c r="X46" s="8" t="str">
        <f t="shared" si="19"/>
        <v/>
      </c>
      <c r="Y46" s="30">
        <f t="shared" si="3"/>
        <v>0</v>
      </c>
      <c r="Z46" s="131"/>
      <c r="AB46" s="100"/>
      <c r="BA46" s="40" t="str">
        <f t="shared" si="20"/>
        <v/>
      </c>
      <c r="BB46" s="40" t="str">
        <f t="shared" si="5"/>
        <v/>
      </c>
      <c r="BC46" s="41" t="str">
        <f t="shared" si="21"/>
        <v/>
      </c>
      <c r="BD46" s="40" t="str">
        <f>IF(BA46="","",VLOOKUP(BA46,'Cadastro de Obras'!$B$7:$K$106,8,0))</f>
        <v/>
      </c>
      <c r="BE46" s="40" t="str">
        <f>IF(BC46="","",VLOOKUP($BA46,'Cadastro de Obras'!$B$7:$K$106,9,0))</f>
        <v/>
      </c>
      <c r="BF46" s="40" t="str">
        <f>IF(BD46="","",VLOOKUP($BA46,'Cadastro de Obras'!$B$7:$K$106,10,0))</f>
        <v/>
      </c>
      <c r="BG46" s="1" t="str">
        <f t="shared" si="7"/>
        <v/>
      </c>
      <c r="BH46" s="1" t="str">
        <f t="shared" si="8"/>
        <v/>
      </c>
      <c r="BI46" s="1" t="str">
        <f t="shared" si="9"/>
        <v/>
      </c>
      <c r="BJ46" s="1" t="str">
        <f t="shared" si="10"/>
        <v/>
      </c>
      <c r="BK46" s="1" t="str">
        <f t="shared" si="11"/>
        <v/>
      </c>
      <c r="BL46" s="40" t="str">
        <f t="shared" si="12"/>
        <v/>
      </c>
      <c r="BM46" s="40" t="str">
        <f t="shared" si="13"/>
        <v/>
      </c>
      <c r="BN46" s="1" t="str">
        <f t="shared" si="14"/>
        <v/>
      </c>
      <c r="BO46" s="1" t="str">
        <f t="shared" si="15"/>
        <v/>
      </c>
      <c r="BP46" s="119" t="str">
        <f t="shared" si="16"/>
        <v/>
      </c>
    </row>
    <row r="47" spans="2:68" ht="18" customHeight="1" x14ac:dyDescent="0.25">
      <c r="B47" s="14" t="s">
        <v>229</v>
      </c>
      <c r="C47" s="158"/>
      <c r="D47" s="132"/>
      <c r="E47" s="130"/>
      <c r="F47" s="155"/>
      <c r="G47" s="154"/>
      <c r="H47" s="157"/>
      <c r="I47" s="156"/>
      <c r="J47" s="156"/>
      <c r="K47" s="156"/>
      <c r="L47" s="156"/>
      <c r="M47" s="156"/>
      <c r="N47" s="8" t="str">
        <f t="shared" si="17"/>
        <v/>
      </c>
      <c r="O47" s="34">
        <f t="shared" si="18"/>
        <v>0</v>
      </c>
      <c r="P47" s="155"/>
      <c r="Q47" s="154"/>
      <c r="R47" s="157"/>
      <c r="S47" s="156"/>
      <c r="T47" s="156"/>
      <c r="U47" s="156"/>
      <c r="V47" s="156"/>
      <c r="W47" s="156"/>
      <c r="X47" s="8" t="str">
        <f t="shared" si="19"/>
        <v/>
      </c>
      <c r="Y47" s="30">
        <f t="shared" si="3"/>
        <v>0</v>
      </c>
      <c r="Z47" s="131"/>
      <c r="AB47" s="100"/>
      <c r="BA47" s="40" t="str">
        <f t="shared" si="20"/>
        <v/>
      </c>
      <c r="BB47" s="40" t="str">
        <f t="shared" si="5"/>
        <v/>
      </c>
      <c r="BC47" s="41" t="str">
        <f t="shared" si="21"/>
        <v/>
      </c>
      <c r="BD47" s="40" t="str">
        <f>IF(BA47="","",VLOOKUP(BA47,'Cadastro de Obras'!$B$7:$K$106,8,0))</f>
        <v/>
      </c>
      <c r="BE47" s="40" t="str">
        <f>IF(BC47="","",VLOOKUP($BA47,'Cadastro de Obras'!$B$7:$K$106,9,0))</f>
        <v/>
      </c>
      <c r="BF47" s="40" t="str">
        <f>IF(BD47="","",VLOOKUP($BA47,'Cadastro de Obras'!$B$7:$K$106,10,0))</f>
        <v/>
      </c>
      <c r="BG47" s="1" t="str">
        <f t="shared" si="7"/>
        <v/>
      </c>
      <c r="BH47" s="1" t="str">
        <f t="shared" si="8"/>
        <v/>
      </c>
      <c r="BI47" s="1" t="str">
        <f t="shared" si="9"/>
        <v/>
      </c>
      <c r="BJ47" s="1" t="str">
        <f t="shared" si="10"/>
        <v/>
      </c>
      <c r="BK47" s="1" t="str">
        <f t="shared" si="11"/>
        <v/>
      </c>
      <c r="BL47" s="40" t="str">
        <f t="shared" si="12"/>
        <v/>
      </c>
      <c r="BM47" s="40" t="str">
        <f t="shared" si="13"/>
        <v/>
      </c>
      <c r="BN47" s="1" t="str">
        <f t="shared" si="14"/>
        <v/>
      </c>
      <c r="BO47" s="1" t="str">
        <f t="shared" si="15"/>
        <v/>
      </c>
      <c r="BP47" s="119" t="str">
        <f t="shared" si="16"/>
        <v/>
      </c>
    </row>
    <row r="48" spans="2:68" ht="18" customHeight="1" x14ac:dyDescent="0.25">
      <c r="B48" s="14" t="s">
        <v>230</v>
      </c>
      <c r="C48" s="158"/>
      <c r="D48" s="132"/>
      <c r="E48" s="130"/>
      <c r="F48" s="155"/>
      <c r="G48" s="154"/>
      <c r="H48" s="157"/>
      <c r="I48" s="156"/>
      <c r="J48" s="156"/>
      <c r="K48" s="156"/>
      <c r="L48" s="156"/>
      <c r="M48" s="156"/>
      <c r="N48" s="8" t="str">
        <f t="shared" si="17"/>
        <v/>
      </c>
      <c r="O48" s="34">
        <f t="shared" si="18"/>
        <v>0</v>
      </c>
      <c r="P48" s="155"/>
      <c r="Q48" s="154"/>
      <c r="R48" s="157"/>
      <c r="S48" s="156"/>
      <c r="T48" s="156"/>
      <c r="U48" s="156"/>
      <c r="V48" s="156"/>
      <c r="W48" s="156"/>
      <c r="X48" s="8" t="str">
        <f t="shared" si="19"/>
        <v/>
      </c>
      <c r="Y48" s="30">
        <f t="shared" si="3"/>
        <v>0</v>
      </c>
      <c r="Z48" s="131"/>
      <c r="AB48" s="100"/>
      <c r="BA48" s="40" t="str">
        <f t="shared" si="20"/>
        <v/>
      </c>
      <c r="BB48" s="40" t="str">
        <f t="shared" si="5"/>
        <v/>
      </c>
      <c r="BC48" s="41" t="str">
        <f t="shared" si="21"/>
        <v/>
      </c>
      <c r="BD48" s="40" t="str">
        <f>IF(BA48="","",VLOOKUP(BA48,'Cadastro de Obras'!$B$7:$K$106,8,0))</f>
        <v/>
      </c>
      <c r="BE48" s="40" t="str">
        <f>IF(BC48="","",VLOOKUP($BA48,'Cadastro de Obras'!$B$7:$K$106,9,0))</f>
        <v/>
      </c>
      <c r="BF48" s="40" t="str">
        <f>IF(BD48="","",VLOOKUP($BA48,'Cadastro de Obras'!$B$7:$K$106,10,0))</f>
        <v/>
      </c>
      <c r="BG48" s="1" t="str">
        <f t="shared" si="7"/>
        <v/>
      </c>
      <c r="BH48" s="1" t="str">
        <f t="shared" si="8"/>
        <v/>
      </c>
      <c r="BI48" s="1" t="str">
        <f t="shared" si="9"/>
        <v/>
      </c>
      <c r="BJ48" s="1" t="str">
        <f t="shared" si="10"/>
        <v/>
      </c>
      <c r="BK48" s="1" t="str">
        <f t="shared" si="11"/>
        <v/>
      </c>
      <c r="BL48" s="40" t="str">
        <f t="shared" si="12"/>
        <v/>
      </c>
      <c r="BM48" s="40" t="str">
        <f t="shared" si="13"/>
        <v/>
      </c>
      <c r="BN48" s="1" t="str">
        <f t="shared" si="14"/>
        <v/>
      </c>
      <c r="BO48" s="1" t="str">
        <f t="shared" si="15"/>
        <v/>
      </c>
      <c r="BP48" s="119" t="str">
        <f t="shared" si="16"/>
        <v/>
      </c>
    </row>
    <row r="49" spans="2:68" ht="18" customHeight="1" x14ac:dyDescent="0.25">
      <c r="B49" s="14" t="s">
        <v>231</v>
      </c>
      <c r="C49" s="158"/>
      <c r="D49" s="132"/>
      <c r="E49" s="130"/>
      <c r="F49" s="155"/>
      <c r="G49" s="154"/>
      <c r="H49" s="157"/>
      <c r="I49" s="156"/>
      <c r="J49" s="156"/>
      <c r="K49" s="156"/>
      <c r="L49" s="156"/>
      <c r="M49" s="156"/>
      <c r="N49" s="8" t="str">
        <f t="shared" si="17"/>
        <v/>
      </c>
      <c r="O49" s="34">
        <f t="shared" si="18"/>
        <v>0</v>
      </c>
      <c r="P49" s="155"/>
      <c r="Q49" s="154"/>
      <c r="R49" s="157"/>
      <c r="S49" s="156"/>
      <c r="T49" s="156"/>
      <c r="U49" s="156"/>
      <c r="V49" s="156"/>
      <c r="W49" s="156"/>
      <c r="X49" s="8" t="str">
        <f t="shared" si="19"/>
        <v/>
      </c>
      <c r="Y49" s="30">
        <f t="shared" si="3"/>
        <v>0</v>
      </c>
      <c r="Z49" s="131"/>
      <c r="AB49" s="100"/>
      <c r="BA49" s="40" t="str">
        <f t="shared" si="20"/>
        <v/>
      </c>
      <c r="BB49" s="40" t="str">
        <f t="shared" si="5"/>
        <v/>
      </c>
      <c r="BC49" s="41" t="str">
        <f t="shared" si="21"/>
        <v/>
      </c>
      <c r="BD49" s="40" t="str">
        <f>IF(BA49="","",VLOOKUP(BA49,'Cadastro de Obras'!$B$7:$K$106,8,0))</f>
        <v/>
      </c>
      <c r="BE49" s="40" t="str">
        <f>IF(BC49="","",VLOOKUP($BA49,'Cadastro de Obras'!$B$7:$K$106,9,0))</f>
        <v/>
      </c>
      <c r="BF49" s="40" t="str">
        <f>IF(BD49="","",VLOOKUP($BA49,'Cadastro de Obras'!$B$7:$K$106,10,0))</f>
        <v/>
      </c>
      <c r="BG49" s="1" t="str">
        <f t="shared" si="7"/>
        <v/>
      </c>
      <c r="BH49" s="1" t="str">
        <f t="shared" si="8"/>
        <v/>
      </c>
      <c r="BI49" s="1" t="str">
        <f t="shared" si="9"/>
        <v/>
      </c>
      <c r="BJ49" s="1" t="str">
        <f t="shared" si="10"/>
        <v/>
      </c>
      <c r="BK49" s="1" t="str">
        <f t="shared" si="11"/>
        <v/>
      </c>
      <c r="BL49" s="40" t="str">
        <f t="shared" si="12"/>
        <v/>
      </c>
      <c r="BM49" s="40" t="str">
        <f t="shared" si="13"/>
        <v/>
      </c>
      <c r="BN49" s="1" t="str">
        <f t="shared" si="14"/>
        <v/>
      </c>
      <c r="BO49" s="1" t="str">
        <f t="shared" si="15"/>
        <v/>
      </c>
      <c r="BP49" s="119" t="str">
        <f t="shared" si="16"/>
        <v/>
      </c>
    </row>
    <row r="50" spans="2:68" ht="18" customHeight="1" x14ac:dyDescent="0.25">
      <c r="B50" s="14" t="s">
        <v>232</v>
      </c>
      <c r="C50" s="158"/>
      <c r="D50" s="132"/>
      <c r="E50" s="130"/>
      <c r="F50" s="155"/>
      <c r="G50" s="154"/>
      <c r="H50" s="157"/>
      <c r="I50" s="156"/>
      <c r="J50" s="156"/>
      <c r="K50" s="156"/>
      <c r="L50" s="156"/>
      <c r="M50" s="156"/>
      <c r="N50" s="8" t="str">
        <f t="shared" si="17"/>
        <v/>
      </c>
      <c r="O50" s="34">
        <f t="shared" si="18"/>
        <v>0</v>
      </c>
      <c r="P50" s="155"/>
      <c r="Q50" s="154"/>
      <c r="R50" s="157"/>
      <c r="S50" s="156"/>
      <c r="T50" s="156"/>
      <c r="U50" s="156"/>
      <c r="V50" s="156"/>
      <c r="W50" s="156"/>
      <c r="X50" s="8" t="str">
        <f t="shared" si="19"/>
        <v/>
      </c>
      <c r="Y50" s="30">
        <f t="shared" si="3"/>
        <v>0</v>
      </c>
      <c r="Z50" s="131"/>
      <c r="AB50" s="100"/>
      <c r="BA50" s="40" t="str">
        <f t="shared" si="20"/>
        <v/>
      </c>
      <c r="BB50" s="40" t="str">
        <f t="shared" si="5"/>
        <v/>
      </c>
      <c r="BC50" s="41" t="str">
        <f t="shared" si="21"/>
        <v/>
      </c>
      <c r="BD50" s="40" t="str">
        <f>IF(BA50="","",VLOOKUP(BA50,'Cadastro de Obras'!$B$7:$K$106,8,0))</f>
        <v/>
      </c>
      <c r="BE50" s="40" t="str">
        <f>IF(BC50="","",VLOOKUP($BA50,'Cadastro de Obras'!$B$7:$K$106,9,0))</f>
        <v/>
      </c>
      <c r="BF50" s="40" t="str">
        <f>IF(BD50="","",VLOOKUP($BA50,'Cadastro de Obras'!$B$7:$K$106,10,0))</f>
        <v/>
      </c>
      <c r="BG50" s="1" t="str">
        <f t="shared" si="7"/>
        <v/>
      </c>
      <c r="BH50" s="1" t="str">
        <f t="shared" si="8"/>
        <v/>
      </c>
      <c r="BI50" s="1" t="str">
        <f t="shared" si="9"/>
        <v/>
      </c>
      <c r="BJ50" s="1" t="str">
        <f t="shared" si="10"/>
        <v/>
      </c>
      <c r="BK50" s="1" t="str">
        <f t="shared" si="11"/>
        <v/>
      </c>
      <c r="BL50" s="40" t="str">
        <f t="shared" si="12"/>
        <v/>
      </c>
      <c r="BM50" s="40" t="str">
        <f t="shared" si="13"/>
        <v/>
      </c>
      <c r="BN50" s="1" t="str">
        <f t="shared" si="14"/>
        <v/>
      </c>
      <c r="BO50" s="1" t="str">
        <f t="shared" si="15"/>
        <v/>
      </c>
      <c r="BP50" s="119" t="str">
        <f t="shared" si="16"/>
        <v/>
      </c>
    </row>
    <row r="51" spans="2:68" ht="18" customHeight="1" x14ac:dyDescent="0.25">
      <c r="B51" s="14" t="s">
        <v>233</v>
      </c>
      <c r="C51" s="158"/>
      <c r="D51" s="132"/>
      <c r="E51" s="130"/>
      <c r="F51" s="155"/>
      <c r="G51" s="154"/>
      <c r="H51" s="157"/>
      <c r="I51" s="156"/>
      <c r="J51" s="156"/>
      <c r="K51" s="156"/>
      <c r="L51" s="156"/>
      <c r="M51" s="156"/>
      <c r="N51" s="8" t="str">
        <f t="shared" si="17"/>
        <v/>
      </c>
      <c r="O51" s="34">
        <f t="shared" si="18"/>
        <v>0</v>
      </c>
      <c r="P51" s="155"/>
      <c r="Q51" s="154"/>
      <c r="R51" s="157"/>
      <c r="S51" s="156"/>
      <c r="T51" s="156"/>
      <c r="U51" s="156"/>
      <c r="V51" s="156"/>
      <c r="W51" s="156"/>
      <c r="X51" s="8" t="str">
        <f t="shared" si="19"/>
        <v/>
      </c>
      <c r="Y51" s="30">
        <f t="shared" si="3"/>
        <v>0</v>
      </c>
      <c r="Z51" s="131"/>
      <c r="AB51" s="100"/>
      <c r="BA51" s="40" t="str">
        <f t="shared" si="20"/>
        <v/>
      </c>
      <c r="BB51" s="40" t="str">
        <f t="shared" si="5"/>
        <v/>
      </c>
      <c r="BC51" s="41" t="str">
        <f t="shared" si="21"/>
        <v/>
      </c>
      <c r="BD51" s="40" t="str">
        <f>IF(BA51="","",VLOOKUP(BA51,'Cadastro de Obras'!$B$7:$K$106,8,0))</f>
        <v/>
      </c>
      <c r="BE51" s="40" t="str">
        <f>IF(BC51="","",VLOOKUP($BA51,'Cadastro de Obras'!$B$7:$K$106,9,0))</f>
        <v/>
      </c>
      <c r="BF51" s="40" t="str">
        <f>IF(BD51="","",VLOOKUP($BA51,'Cadastro de Obras'!$B$7:$K$106,10,0))</f>
        <v/>
      </c>
      <c r="BG51" s="1" t="str">
        <f t="shared" si="7"/>
        <v/>
      </c>
      <c r="BH51" s="1" t="str">
        <f t="shared" si="8"/>
        <v/>
      </c>
      <c r="BI51" s="1" t="str">
        <f t="shared" si="9"/>
        <v/>
      </c>
      <c r="BJ51" s="1" t="str">
        <f t="shared" si="10"/>
        <v/>
      </c>
      <c r="BK51" s="1" t="str">
        <f t="shared" si="11"/>
        <v/>
      </c>
      <c r="BL51" s="40" t="str">
        <f t="shared" si="12"/>
        <v/>
      </c>
      <c r="BM51" s="40" t="str">
        <f t="shared" si="13"/>
        <v/>
      </c>
      <c r="BN51" s="1" t="str">
        <f t="shared" si="14"/>
        <v/>
      </c>
      <c r="BO51" s="1" t="str">
        <f t="shared" si="15"/>
        <v/>
      </c>
      <c r="BP51" s="119" t="str">
        <f t="shared" si="16"/>
        <v/>
      </c>
    </row>
    <row r="52" spans="2:68" ht="18" customHeight="1" x14ac:dyDescent="0.25">
      <c r="B52" s="14" t="s">
        <v>234</v>
      </c>
      <c r="C52" s="158"/>
      <c r="D52" s="132"/>
      <c r="E52" s="130"/>
      <c r="F52" s="155"/>
      <c r="G52" s="154"/>
      <c r="H52" s="157"/>
      <c r="I52" s="156"/>
      <c r="J52" s="156"/>
      <c r="K52" s="156"/>
      <c r="L52" s="156"/>
      <c r="M52" s="156"/>
      <c r="N52" s="8" t="str">
        <f t="shared" si="17"/>
        <v/>
      </c>
      <c r="O52" s="34">
        <f t="shared" si="18"/>
        <v>0</v>
      </c>
      <c r="P52" s="155"/>
      <c r="Q52" s="154"/>
      <c r="R52" s="157"/>
      <c r="S52" s="156"/>
      <c r="T52" s="156"/>
      <c r="U52" s="156"/>
      <c r="V52" s="156"/>
      <c r="W52" s="156"/>
      <c r="X52" s="8" t="str">
        <f t="shared" si="19"/>
        <v/>
      </c>
      <c r="Y52" s="30">
        <f t="shared" si="3"/>
        <v>0</v>
      </c>
      <c r="Z52" s="131"/>
      <c r="AB52" s="100"/>
      <c r="BA52" s="40" t="str">
        <f t="shared" si="20"/>
        <v/>
      </c>
      <c r="BB52" s="40" t="str">
        <f t="shared" si="5"/>
        <v/>
      </c>
      <c r="BC52" s="41" t="str">
        <f t="shared" si="21"/>
        <v/>
      </c>
      <c r="BD52" s="40" t="str">
        <f>IF(BA52="","",VLOOKUP(BA52,'Cadastro de Obras'!$B$7:$K$106,8,0))</f>
        <v/>
      </c>
      <c r="BE52" s="40" t="str">
        <f>IF(BC52="","",VLOOKUP($BA52,'Cadastro de Obras'!$B$7:$K$106,9,0))</f>
        <v/>
      </c>
      <c r="BF52" s="40" t="str">
        <f>IF(BD52="","",VLOOKUP($BA52,'Cadastro de Obras'!$B$7:$K$106,10,0))</f>
        <v/>
      </c>
      <c r="BG52" s="1" t="str">
        <f t="shared" si="7"/>
        <v/>
      </c>
      <c r="BH52" s="1" t="str">
        <f t="shared" si="8"/>
        <v/>
      </c>
      <c r="BI52" s="1" t="str">
        <f t="shared" si="9"/>
        <v/>
      </c>
      <c r="BJ52" s="1" t="str">
        <f t="shared" si="10"/>
        <v/>
      </c>
      <c r="BK52" s="1" t="str">
        <f t="shared" si="11"/>
        <v/>
      </c>
      <c r="BL52" s="40" t="str">
        <f t="shared" si="12"/>
        <v/>
      </c>
      <c r="BM52" s="40" t="str">
        <f t="shared" si="13"/>
        <v/>
      </c>
      <c r="BN52" s="1" t="str">
        <f t="shared" si="14"/>
        <v/>
      </c>
      <c r="BO52" s="1" t="str">
        <f t="shared" si="15"/>
        <v/>
      </c>
      <c r="BP52" s="119" t="str">
        <f t="shared" si="16"/>
        <v/>
      </c>
    </row>
    <row r="53" spans="2:68" ht="18" customHeight="1" x14ac:dyDescent="0.25">
      <c r="B53" s="14" t="s">
        <v>235</v>
      </c>
      <c r="C53" s="158"/>
      <c r="D53" s="132"/>
      <c r="E53" s="130"/>
      <c r="F53" s="155"/>
      <c r="G53" s="154"/>
      <c r="H53" s="157"/>
      <c r="I53" s="156"/>
      <c r="J53" s="156"/>
      <c r="K53" s="156"/>
      <c r="L53" s="156"/>
      <c r="M53" s="156"/>
      <c r="N53" s="8" t="str">
        <f t="shared" si="17"/>
        <v/>
      </c>
      <c r="O53" s="34">
        <f t="shared" si="18"/>
        <v>0</v>
      </c>
      <c r="P53" s="155"/>
      <c r="Q53" s="154"/>
      <c r="R53" s="157"/>
      <c r="S53" s="156"/>
      <c r="T53" s="156"/>
      <c r="U53" s="156"/>
      <c r="V53" s="156"/>
      <c r="W53" s="156"/>
      <c r="X53" s="8" t="str">
        <f t="shared" si="19"/>
        <v/>
      </c>
      <c r="Y53" s="30">
        <f t="shared" si="3"/>
        <v>0</v>
      </c>
      <c r="Z53" s="131"/>
      <c r="AB53" s="100"/>
      <c r="BA53" s="40" t="str">
        <f t="shared" si="20"/>
        <v/>
      </c>
      <c r="BB53" s="40" t="str">
        <f t="shared" si="5"/>
        <v/>
      </c>
      <c r="BC53" s="41" t="str">
        <f t="shared" si="21"/>
        <v/>
      </c>
      <c r="BD53" s="40" t="str">
        <f>IF(BA53="","",VLOOKUP(BA53,'Cadastro de Obras'!$B$7:$K$106,8,0))</f>
        <v/>
      </c>
      <c r="BE53" s="40" t="str">
        <f>IF(BC53="","",VLOOKUP($BA53,'Cadastro de Obras'!$B$7:$K$106,9,0))</f>
        <v/>
      </c>
      <c r="BF53" s="40" t="str">
        <f>IF(BD53="","",VLOOKUP($BA53,'Cadastro de Obras'!$B$7:$K$106,10,0))</f>
        <v/>
      </c>
      <c r="BG53" s="1" t="str">
        <f t="shared" si="7"/>
        <v/>
      </c>
      <c r="BH53" s="1" t="str">
        <f t="shared" si="8"/>
        <v/>
      </c>
      <c r="BI53" s="1" t="str">
        <f t="shared" si="9"/>
        <v/>
      </c>
      <c r="BJ53" s="1" t="str">
        <f t="shared" si="10"/>
        <v/>
      </c>
      <c r="BK53" s="1" t="str">
        <f t="shared" si="11"/>
        <v/>
      </c>
      <c r="BL53" s="40" t="str">
        <f t="shared" si="12"/>
        <v/>
      </c>
      <c r="BM53" s="40" t="str">
        <f t="shared" si="13"/>
        <v/>
      </c>
      <c r="BN53" s="1" t="str">
        <f t="shared" si="14"/>
        <v/>
      </c>
      <c r="BO53" s="1" t="str">
        <f t="shared" si="15"/>
        <v/>
      </c>
      <c r="BP53" s="119" t="str">
        <f t="shared" si="16"/>
        <v/>
      </c>
    </row>
    <row r="54" spans="2:68" ht="18" customHeight="1" x14ac:dyDescent="0.25">
      <c r="B54" s="14" t="s">
        <v>236</v>
      </c>
      <c r="C54" s="158"/>
      <c r="D54" s="132"/>
      <c r="E54" s="130"/>
      <c r="F54" s="155"/>
      <c r="G54" s="154"/>
      <c r="H54" s="157"/>
      <c r="I54" s="156"/>
      <c r="J54" s="156"/>
      <c r="K54" s="156"/>
      <c r="L54" s="156"/>
      <c r="M54" s="156"/>
      <c r="N54" s="8" t="str">
        <f t="shared" si="17"/>
        <v/>
      </c>
      <c r="O54" s="34">
        <f t="shared" si="18"/>
        <v>0</v>
      </c>
      <c r="P54" s="155"/>
      <c r="Q54" s="154"/>
      <c r="R54" s="157"/>
      <c r="S54" s="156"/>
      <c r="T54" s="156"/>
      <c r="U54" s="156"/>
      <c r="V54" s="156"/>
      <c r="W54" s="156"/>
      <c r="X54" s="8" t="str">
        <f t="shared" si="19"/>
        <v/>
      </c>
      <c r="Y54" s="30">
        <f t="shared" si="3"/>
        <v>0</v>
      </c>
      <c r="Z54" s="131"/>
      <c r="AB54" s="100"/>
      <c r="BA54" s="40" t="str">
        <f t="shared" si="20"/>
        <v/>
      </c>
      <c r="BB54" s="40" t="str">
        <f t="shared" si="5"/>
        <v/>
      </c>
      <c r="BC54" s="41" t="str">
        <f t="shared" si="21"/>
        <v/>
      </c>
      <c r="BD54" s="40" t="str">
        <f>IF(BA54="","",VLOOKUP(BA54,'Cadastro de Obras'!$B$7:$K$106,8,0))</f>
        <v/>
      </c>
      <c r="BE54" s="40" t="str">
        <f>IF(BC54="","",VLOOKUP($BA54,'Cadastro de Obras'!$B$7:$K$106,9,0))</f>
        <v/>
      </c>
      <c r="BF54" s="40" t="str">
        <f>IF(BD54="","",VLOOKUP($BA54,'Cadastro de Obras'!$B$7:$K$106,10,0))</f>
        <v/>
      </c>
      <c r="BG54" s="1" t="str">
        <f t="shared" si="7"/>
        <v/>
      </c>
      <c r="BH54" s="1" t="str">
        <f t="shared" si="8"/>
        <v/>
      </c>
      <c r="BI54" s="1" t="str">
        <f t="shared" si="9"/>
        <v/>
      </c>
      <c r="BJ54" s="1" t="str">
        <f t="shared" si="10"/>
        <v/>
      </c>
      <c r="BK54" s="1" t="str">
        <f t="shared" si="11"/>
        <v/>
      </c>
      <c r="BL54" s="40" t="str">
        <f t="shared" si="12"/>
        <v/>
      </c>
      <c r="BM54" s="40" t="str">
        <f t="shared" si="13"/>
        <v/>
      </c>
      <c r="BN54" s="1" t="str">
        <f t="shared" si="14"/>
        <v/>
      </c>
      <c r="BO54" s="1" t="str">
        <f t="shared" si="15"/>
        <v/>
      </c>
      <c r="BP54" s="119" t="str">
        <f t="shared" si="16"/>
        <v/>
      </c>
    </row>
    <row r="55" spans="2:68" ht="18" customHeight="1" x14ac:dyDescent="0.25">
      <c r="B55" s="14" t="s">
        <v>237</v>
      </c>
      <c r="C55" s="158"/>
      <c r="D55" s="132"/>
      <c r="E55" s="130"/>
      <c r="F55" s="155"/>
      <c r="G55" s="154"/>
      <c r="H55" s="157"/>
      <c r="I55" s="156"/>
      <c r="J55" s="156"/>
      <c r="K55" s="156"/>
      <c r="L55" s="156"/>
      <c r="M55" s="156"/>
      <c r="N55" s="8" t="str">
        <f t="shared" si="17"/>
        <v/>
      </c>
      <c r="O55" s="34">
        <f t="shared" si="18"/>
        <v>0</v>
      </c>
      <c r="P55" s="155"/>
      <c r="Q55" s="154"/>
      <c r="R55" s="157"/>
      <c r="S55" s="156"/>
      <c r="T55" s="156"/>
      <c r="U55" s="156"/>
      <c r="V55" s="156"/>
      <c r="W55" s="156"/>
      <c r="X55" s="8" t="str">
        <f t="shared" si="19"/>
        <v/>
      </c>
      <c r="Y55" s="30">
        <f t="shared" si="3"/>
        <v>0</v>
      </c>
      <c r="Z55" s="131"/>
      <c r="AB55" s="100"/>
      <c r="BA55" s="40" t="str">
        <f t="shared" si="20"/>
        <v/>
      </c>
      <c r="BB55" s="40" t="str">
        <f t="shared" si="5"/>
        <v/>
      </c>
      <c r="BC55" s="41" t="str">
        <f t="shared" si="21"/>
        <v/>
      </c>
      <c r="BD55" s="40" t="str">
        <f>IF(BA55="","",VLOOKUP(BA55,'Cadastro de Obras'!$B$7:$K$106,8,0))</f>
        <v/>
      </c>
      <c r="BE55" s="40" t="str">
        <f>IF(BC55="","",VLOOKUP($BA55,'Cadastro de Obras'!$B$7:$K$106,9,0))</f>
        <v/>
      </c>
      <c r="BF55" s="40" t="str">
        <f>IF(BD55="","",VLOOKUP($BA55,'Cadastro de Obras'!$B$7:$K$106,10,0))</f>
        <v/>
      </c>
      <c r="BG55" s="1" t="str">
        <f t="shared" si="7"/>
        <v/>
      </c>
      <c r="BH55" s="1" t="str">
        <f t="shared" si="8"/>
        <v/>
      </c>
      <c r="BI55" s="1" t="str">
        <f t="shared" si="9"/>
        <v/>
      </c>
      <c r="BJ55" s="1" t="str">
        <f t="shared" si="10"/>
        <v/>
      </c>
      <c r="BK55" s="1" t="str">
        <f t="shared" si="11"/>
        <v/>
      </c>
      <c r="BL55" s="40" t="str">
        <f t="shared" si="12"/>
        <v/>
      </c>
      <c r="BM55" s="40" t="str">
        <f t="shared" si="13"/>
        <v/>
      </c>
      <c r="BN55" s="1" t="str">
        <f t="shared" si="14"/>
        <v/>
      </c>
      <c r="BO55" s="1" t="str">
        <f t="shared" si="15"/>
        <v/>
      </c>
      <c r="BP55" s="119" t="str">
        <f t="shared" si="16"/>
        <v/>
      </c>
    </row>
    <row r="56" spans="2:68" ht="18" customHeight="1" x14ac:dyDescent="0.25">
      <c r="B56" s="14" t="s">
        <v>238</v>
      </c>
      <c r="C56" s="158"/>
      <c r="D56" s="132"/>
      <c r="E56" s="130"/>
      <c r="F56" s="155"/>
      <c r="G56" s="154"/>
      <c r="H56" s="157"/>
      <c r="I56" s="156"/>
      <c r="J56" s="156"/>
      <c r="K56" s="156"/>
      <c r="L56" s="156"/>
      <c r="M56" s="156"/>
      <c r="N56" s="8" t="str">
        <f t="shared" si="17"/>
        <v/>
      </c>
      <c r="O56" s="34">
        <f t="shared" si="18"/>
        <v>0</v>
      </c>
      <c r="P56" s="155"/>
      <c r="Q56" s="154"/>
      <c r="R56" s="157"/>
      <c r="S56" s="156"/>
      <c r="T56" s="156"/>
      <c r="U56" s="156"/>
      <c r="V56" s="156"/>
      <c r="W56" s="156"/>
      <c r="X56" s="8" t="str">
        <f t="shared" si="19"/>
        <v/>
      </c>
      <c r="Y56" s="30">
        <f t="shared" si="3"/>
        <v>0</v>
      </c>
      <c r="Z56" s="131"/>
      <c r="AB56" s="100"/>
      <c r="BA56" s="40" t="str">
        <f t="shared" si="20"/>
        <v/>
      </c>
      <c r="BB56" s="40" t="str">
        <f t="shared" si="5"/>
        <v/>
      </c>
      <c r="BC56" s="41" t="str">
        <f t="shared" si="21"/>
        <v/>
      </c>
      <c r="BD56" s="40" t="str">
        <f>IF(BA56="","",VLOOKUP(BA56,'Cadastro de Obras'!$B$7:$K$106,8,0))</f>
        <v/>
      </c>
      <c r="BE56" s="40" t="str">
        <f>IF(BC56="","",VLOOKUP($BA56,'Cadastro de Obras'!$B$7:$K$106,9,0))</f>
        <v/>
      </c>
      <c r="BF56" s="40" t="str">
        <f>IF(BD56="","",VLOOKUP($BA56,'Cadastro de Obras'!$B$7:$K$106,10,0))</f>
        <v/>
      </c>
      <c r="BG56" s="1" t="str">
        <f t="shared" si="7"/>
        <v/>
      </c>
      <c r="BH56" s="1" t="str">
        <f t="shared" si="8"/>
        <v/>
      </c>
      <c r="BI56" s="1" t="str">
        <f t="shared" si="9"/>
        <v/>
      </c>
      <c r="BJ56" s="1" t="str">
        <f t="shared" si="10"/>
        <v/>
      </c>
      <c r="BK56" s="1" t="str">
        <f t="shared" si="11"/>
        <v/>
      </c>
      <c r="BL56" s="40" t="str">
        <f t="shared" si="12"/>
        <v/>
      </c>
      <c r="BM56" s="40" t="str">
        <f t="shared" si="13"/>
        <v/>
      </c>
      <c r="BN56" s="1" t="str">
        <f t="shared" si="14"/>
        <v/>
      </c>
      <c r="BO56" s="1" t="str">
        <f t="shared" si="15"/>
        <v/>
      </c>
      <c r="BP56" s="119" t="str">
        <f t="shared" si="16"/>
        <v/>
      </c>
    </row>
    <row r="57" spans="2:68" ht="18" customHeight="1" x14ac:dyDescent="0.25">
      <c r="B57" s="14" t="s">
        <v>239</v>
      </c>
      <c r="C57" s="158"/>
      <c r="D57" s="132"/>
      <c r="E57" s="130"/>
      <c r="F57" s="155"/>
      <c r="G57" s="154"/>
      <c r="H57" s="157"/>
      <c r="I57" s="156"/>
      <c r="J57" s="156"/>
      <c r="K57" s="156"/>
      <c r="L57" s="156"/>
      <c r="M57" s="156"/>
      <c r="N57" s="8" t="str">
        <f t="shared" si="17"/>
        <v/>
      </c>
      <c r="O57" s="34">
        <f t="shared" si="18"/>
        <v>0</v>
      </c>
      <c r="P57" s="155"/>
      <c r="Q57" s="154"/>
      <c r="R57" s="157"/>
      <c r="S57" s="156"/>
      <c r="T57" s="156"/>
      <c r="U57" s="156"/>
      <c r="V57" s="156"/>
      <c r="W57" s="156"/>
      <c r="X57" s="8" t="str">
        <f t="shared" si="19"/>
        <v/>
      </c>
      <c r="Y57" s="30">
        <f t="shared" si="3"/>
        <v>0</v>
      </c>
      <c r="Z57" s="131"/>
      <c r="AB57" s="100"/>
      <c r="BA57" s="40" t="str">
        <f t="shared" si="20"/>
        <v/>
      </c>
      <c r="BB57" s="40" t="str">
        <f t="shared" si="5"/>
        <v/>
      </c>
      <c r="BC57" s="41" t="str">
        <f t="shared" si="21"/>
        <v/>
      </c>
      <c r="BD57" s="40" t="str">
        <f>IF(BA57="","",VLOOKUP(BA57,'Cadastro de Obras'!$B$7:$K$106,8,0))</f>
        <v/>
      </c>
      <c r="BE57" s="40" t="str">
        <f>IF(BC57="","",VLOOKUP($BA57,'Cadastro de Obras'!$B$7:$K$106,9,0))</f>
        <v/>
      </c>
      <c r="BF57" s="40" t="str">
        <f>IF(BD57="","",VLOOKUP($BA57,'Cadastro de Obras'!$B$7:$K$106,10,0))</f>
        <v/>
      </c>
      <c r="BG57" s="1" t="str">
        <f t="shared" si="7"/>
        <v/>
      </c>
      <c r="BH57" s="1" t="str">
        <f t="shared" si="8"/>
        <v/>
      </c>
      <c r="BI57" s="1" t="str">
        <f t="shared" si="9"/>
        <v/>
      </c>
      <c r="BJ57" s="1" t="str">
        <f t="shared" si="10"/>
        <v/>
      </c>
      <c r="BK57" s="1" t="str">
        <f t="shared" si="11"/>
        <v/>
      </c>
      <c r="BL57" s="40" t="str">
        <f t="shared" si="12"/>
        <v/>
      </c>
      <c r="BM57" s="40" t="str">
        <f t="shared" si="13"/>
        <v/>
      </c>
      <c r="BN57" s="1" t="str">
        <f t="shared" si="14"/>
        <v/>
      </c>
      <c r="BO57" s="1" t="str">
        <f t="shared" si="15"/>
        <v/>
      </c>
      <c r="BP57" s="119" t="str">
        <f t="shared" si="16"/>
        <v/>
      </c>
    </row>
    <row r="58" spans="2:68" ht="18" customHeight="1" x14ac:dyDescent="0.25">
      <c r="B58" s="14" t="s">
        <v>240</v>
      </c>
      <c r="C58" s="158"/>
      <c r="D58" s="132"/>
      <c r="E58" s="130"/>
      <c r="F58" s="155"/>
      <c r="G58" s="154"/>
      <c r="H58" s="157"/>
      <c r="I58" s="156"/>
      <c r="J58" s="156"/>
      <c r="K58" s="156"/>
      <c r="L58" s="156"/>
      <c r="M58" s="156"/>
      <c r="N58" s="8" t="str">
        <f t="shared" si="17"/>
        <v/>
      </c>
      <c r="O58" s="34">
        <f t="shared" si="18"/>
        <v>0</v>
      </c>
      <c r="P58" s="155"/>
      <c r="Q58" s="154"/>
      <c r="R58" s="157"/>
      <c r="S58" s="156"/>
      <c r="T58" s="156"/>
      <c r="U58" s="156"/>
      <c r="V58" s="156"/>
      <c r="W58" s="156"/>
      <c r="X58" s="8" t="str">
        <f t="shared" si="19"/>
        <v/>
      </c>
      <c r="Y58" s="30">
        <f t="shared" si="3"/>
        <v>0</v>
      </c>
      <c r="Z58" s="131"/>
      <c r="AB58" s="100"/>
      <c r="BA58" s="40" t="str">
        <f t="shared" si="20"/>
        <v/>
      </c>
      <c r="BB58" s="40" t="str">
        <f t="shared" si="5"/>
        <v/>
      </c>
      <c r="BC58" s="41" t="str">
        <f t="shared" si="21"/>
        <v/>
      </c>
      <c r="BD58" s="40" t="str">
        <f>IF(BA58="","",VLOOKUP(BA58,'Cadastro de Obras'!$B$7:$K$106,8,0))</f>
        <v/>
      </c>
      <c r="BE58" s="40" t="str">
        <f>IF(BC58="","",VLOOKUP($BA58,'Cadastro de Obras'!$B$7:$K$106,9,0))</f>
        <v/>
      </c>
      <c r="BF58" s="40" t="str">
        <f>IF(BD58="","",VLOOKUP($BA58,'Cadastro de Obras'!$B$7:$K$106,10,0))</f>
        <v/>
      </c>
      <c r="BG58" s="1" t="str">
        <f t="shared" si="7"/>
        <v/>
      </c>
      <c r="BH58" s="1" t="str">
        <f t="shared" si="8"/>
        <v/>
      </c>
      <c r="BI58" s="1" t="str">
        <f t="shared" si="9"/>
        <v/>
      </c>
      <c r="BJ58" s="1" t="str">
        <f t="shared" si="10"/>
        <v/>
      </c>
      <c r="BK58" s="1" t="str">
        <f t="shared" si="11"/>
        <v/>
      </c>
      <c r="BL58" s="40" t="str">
        <f t="shared" si="12"/>
        <v/>
      </c>
      <c r="BM58" s="40" t="str">
        <f t="shared" si="13"/>
        <v/>
      </c>
      <c r="BN58" s="1" t="str">
        <f t="shared" si="14"/>
        <v/>
      </c>
      <c r="BO58" s="1" t="str">
        <f t="shared" si="15"/>
        <v/>
      </c>
      <c r="BP58" s="119" t="str">
        <f t="shared" si="16"/>
        <v/>
      </c>
    </row>
    <row r="59" spans="2:68" ht="18" customHeight="1" x14ac:dyDescent="0.25">
      <c r="B59" s="14" t="s">
        <v>241</v>
      </c>
      <c r="C59" s="158"/>
      <c r="D59" s="132"/>
      <c r="E59" s="130"/>
      <c r="F59" s="155"/>
      <c r="G59" s="154"/>
      <c r="H59" s="157"/>
      <c r="I59" s="156"/>
      <c r="J59" s="156"/>
      <c r="K59" s="156"/>
      <c r="L59" s="156"/>
      <c r="M59" s="156"/>
      <c r="N59" s="8" t="str">
        <f t="shared" si="17"/>
        <v/>
      </c>
      <c r="O59" s="34">
        <f t="shared" si="18"/>
        <v>0</v>
      </c>
      <c r="P59" s="155"/>
      <c r="Q59" s="154"/>
      <c r="R59" s="157"/>
      <c r="S59" s="156"/>
      <c r="T59" s="156"/>
      <c r="U59" s="156"/>
      <c r="V59" s="156"/>
      <c r="W59" s="156"/>
      <c r="X59" s="8" t="str">
        <f t="shared" si="19"/>
        <v/>
      </c>
      <c r="Y59" s="30">
        <f t="shared" si="3"/>
        <v>0</v>
      </c>
      <c r="Z59" s="131"/>
      <c r="AB59" s="100"/>
      <c r="BA59" s="40" t="str">
        <f t="shared" si="20"/>
        <v/>
      </c>
      <c r="BB59" s="40" t="str">
        <f t="shared" si="5"/>
        <v/>
      </c>
      <c r="BC59" s="41" t="str">
        <f t="shared" si="21"/>
        <v/>
      </c>
      <c r="BD59" s="40" t="str">
        <f>IF(BA59="","",VLOOKUP(BA59,'Cadastro de Obras'!$B$7:$K$106,8,0))</f>
        <v/>
      </c>
      <c r="BE59" s="40" t="str">
        <f>IF(BC59="","",VLOOKUP($BA59,'Cadastro de Obras'!$B$7:$K$106,9,0))</f>
        <v/>
      </c>
      <c r="BF59" s="40" t="str">
        <f>IF(BD59="","",VLOOKUP($BA59,'Cadastro de Obras'!$B$7:$K$106,10,0))</f>
        <v/>
      </c>
      <c r="BG59" s="1" t="str">
        <f t="shared" si="7"/>
        <v/>
      </c>
      <c r="BH59" s="1" t="str">
        <f t="shared" si="8"/>
        <v/>
      </c>
      <c r="BI59" s="1" t="str">
        <f t="shared" si="9"/>
        <v/>
      </c>
      <c r="BJ59" s="1" t="str">
        <f t="shared" si="10"/>
        <v/>
      </c>
      <c r="BK59" s="1" t="str">
        <f t="shared" si="11"/>
        <v/>
      </c>
      <c r="BL59" s="40" t="str">
        <f t="shared" si="12"/>
        <v/>
      </c>
      <c r="BM59" s="40" t="str">
        <f t="shared" si="13"/>
        <v/>
      </c>
      <c r="BN59" s="1" t="str">
        <f t="shared" si="14"/>
        <v/>
      </c>
      <c r="BO59" s="1" t="str">
        <f t="shared" si="15"/>
        <v/>
      </c>
      <c r="BP59" s="119" t="str">
        <f t="shared" si="16"/>
        <v/>
      </c>
    </row>
    <row r="60" spans="2:68" ht="18" customHeight="1" x14ac:dyDescent="0.25">
      <c r="B60" s="14" t="s">
        <v>242</v>
      </c>
      <c r="C60" s="158"/>
      <c r="D60" s="132"/>
      <c r="E60" s="130"/>
      <c r="F60" s="155"/>
      <c r="G60" s="154"/>
      <c r="H60" s="157"/>
      <c r="I60" s="156"/>
      <c r="J60" s="156"/>
      <c r="K60" s="156"/>
      <c r="L60" s="156"/>
      <c r="M60" s="156"/>
      <c r="N60" s="8" t="str">
        <f t="shared" si="17"/>
        <v/>
      </c>
      <c r="O60" s="34">
        <f t="shared" si="18"/>
        <v>0</v>
      </c>
      <c r="P60" s="155"/>
      <c r="Q60" s="154"/>
      <c r="R60" s="157"/>
      <c r="S60" s="156"/>
      <c r="T60" s="156"/>
      <c r="U60" s="156"/>
      <c r="V60" s="156"/>
      <c r="W60" s="156"/>
      <c r="X60" s="8" t="str">
        <f t="shared" si="19"/>
        <v/>
      </c>
      <c r="Y60" s="30">
        <f t="shared" si="3"/>
        <v>0</v>
      </c>
      <c r="Z60" s="131"/>
      <c r="AB60" s="100"/>
      <c r="BA60" s="40" t="str">
        <f t="shared" si="20"/>
        <v/>
      </c>
      <c r="BB60" s="40" t="str">
        <f t="shared" si="5"/>
        <v/>
      </c>
      <c r="BC60" s="41" t="str">
        <f t="shared" si="21"/>
        <v/>
      </c>
      <c r="BD60" s="40" t="str">
        <f>IF(BA60="","",VLOOKUP(BA60,'Cadastro de Obras'!$B$7:$K$106,8,0))</f>
        <v/>
      </c>
      <c r="BE60" s="40" t="str">
        <f>IF(BC60="","",VLOOKUP($BA60,'Cadastro de Obras'!$B$7:$K$106,9,0))</f>
        <v/>
      </c>
      <c r="BF60" s="40" t="str">
        <f>IF(BD60="","",VLOOKUP($BA60,'Cadastro de Obras'!$B$7:$K$106,10,0))</f>
        <v/>
      </c>
      <c r="BG60" s="1" t="str">
        <f t="shared" si="7"/>
        <v/>
      </c>
      <c r="BH60" s="1" t="str">
        <f t="shared" si="8"/>
        <v/>
      </c>
      <c r="BI60" s="1" t="str">
        <f t="shared" si="9"/>
        <v/>
      </c>
      <c r="BJ60" s="1" t="str">
        <f t="shared" si="10"/>
        <v/>
      </c>
      <c r="BK60" s="1" t="str">
        <f t="shared" si="11"/>
        <v/>
      </c>
      <c r="BL60" s="40" t="str">
        <f t="shared" si="12"/>
        <v/>
      </c>
      <c r="BM60" s="40" t="str">
        <f t="shared" si="13"/>
        <v/>
      </c>
      <c r="BN60" s="1" t="str">
        <f t="shared" si="14"/>
        <v/>
      </c>
      <c r="BO60" s="1" t="str">
        <f t="shared" si="15"/>
        <v/>
      </c>
      <c r="BP60" s="119" t="str">
        <f t="shared" si="16"/>
        <v/>
      </c>
    </row>
    <row r="61" spans="2:68" ht="18" customHeight="1" x14ac:dyDescent="0.25">
      <c r="B61" s="14" t="s">
        <v>243</v>
      </c>
      <c r="C61" s="158"/>
      <c r="D61" s="132"/>
      <c r="E61" s="130"/>
      <c r="F61" s="155"/>
      <c r="G61" s="154"/>
      <c r="H61" s="157"/>
      <c r="I61" s="156"/>
      <c r="J61" s="156"/>
      <c r="K61" s="156"/>
      <c r="L61" s="156"/>
      <c r="M61" s="156"/>
      <c r="N61" s="8" t="str">
        <f t="shared" si="17"/>
        <v/>
      </c>
      <c r="O61" s="34">
        <f t="shared" si="18"/>
        <v>0</v>
      </c>
      <c r="P61" s="155"/>
      <c r="Q61" s="154"/>
      <c r="R61" s="157"/>
      <c r="S61" s="156"/>
      <c r="T61" s="156"/>
      <c r="U61" s="156"/>
      <c r="V61" s="156"/>
      <c r="W61" s="156"/>
      <c r="X61" s="8" t="str">
        <f t="shared" si="19"/>
        <v/>
      </c>
      <c r="Y61" s="30">
        <f t="shared" si="3"/>
        <v>0</v>
      </c>
      <c r="Z61" s="131"/>
      <c r="AB61" s="100"/>
      <c r="BA61" s="40" t="str">
        <f t="shared" si="20"/>
        <v/>
      </c>
      <c r="BB61" s="40" t="str">
        <f t="shared" si="5"/>
        <v/>
      </c>
      <c r="BC61" s="41" t="str">
        <f t="shared" si="21"/>
        <v/>
      </c>
      <c r="BD61" s="40" t="str">
        <f>IF(BA61="","",VLOOKUP(BA61,'Cadastro de Obras'!$B$7:$K$106,8,0))</f>
        <v/>
      </c>
      <c r="BE61" s="40" t="str">
        <f>IF(BC61="","",VLOOKUP($BA61,'Cadastro de Obras'!$B$7:$K$106,9,0))</f>
        <v/>
      </c>
      <c r="BF61" s="40" t="str">
        <f>IF(BD61="","",VLOOKUP($BA61,'Cadastro de Obras'!$B$7:$K$106,10,0))</f>
        <v/>
      </c>
      <c r="BG61" s="1" t="str">
        <f t="shared" si="7"/>
        <v/>
      </c>
      <c r="BH61" s="1" t="str">
        <f t="shared" si="8"/>
        <v/>
      </c>
      <c r="BI61" s="1" t="str">
        <f t="shared" si="9"/>
        <v/>
      </c>
      <c r="BJ61" s="1" t="str">
        <f t="shared" si="10"/>
        <v/>
      </c>
      <c r="BK61" s="1" t="str">
        <f t="shared" si="11"/>
        <v/>
      </c>
      <c r="BL61" s="40" t="str">
        <f t="shared" si="12"/>
        <v/>
      </c>
      <c r="BM61" s="40" t="str">
        <f t="shared" si="13"/>
        <v/>
      </c>
      <c r="BN61" s="1" t="str">
        <f t="shared" si="14"/>
        <v/>
      </c>
      <c r="BO61" s="1" t="str">
        <f t="shared" si="15"/>
        <v/>
      </c>
      <c r="BP61" s="119" t="str">
        <f t="shared" si="16"/>
        <v/>
      </c>
    </row>
    <row r="62" spans="2:68" ht="18" customHeight="1" x14ac:dyDescent="0.25">
      <c r="B62" s="14" t="s">
        <v>244</v>
      </c>
      <c r="C62" s="158"/>
      <c r="D62" s="132"/>
      <c r="E62" s="130"/>
      <c r="F62" s="155"/>
      <c r="G62" s="154"/>
      <c r="H62" s="157"/>
      <c r="I62" s="156"/>
      <c r="J62" s="156"/>
      <c r="K62" s="156"/>
      <c r="L62" s="156"/>
      <c r="M62" s="156"/>
      <c r="N62" s="8" t="str">
        <f t="shared" si="17"/>
        <v/>
      </c>
      <c r="O62" s="34">
        <f t="shared" si="18"/>
        <v>0</v>
      </c>
      <c r="P62" s="155"/>
      <c r="Q62" s="154"/>
      <c r="R62" s="157"/>
      <c r="S62" s="156"/>
      <c r="T62" s="156"/>
      <c r="U62" s="156"/>
      <c r="V62" s="156"/>
      <c r="W62" s="156"/>
      <c r="X62" s="8" t="str">
        <f t="shared" si="19"/>
        <v/>
      </c>
      <c r="Y62" s="30">
        <f t="shared" si="3"/>
        <v>0</v>
      </c>
      <c r="Z62" s="131"/>
      <c r="AB62" s="100"/>
      <c r="BA62" s="40" t="str">
        <f t="shared" si="20"/>
        <v/>
      </c>
      <c r="BB62" s="40" t="str">
        <f t="shared" si="5"/>
        <v/>
      </c>
      <c r="BC62" s="41" t="str">
        <f t="shared" si="21"/>
        <v/>
      </c>
      <c r="BD62" s="40" t="str">
        <f>IF(BA62="","",VLOOKUP(BA62,'Cadastro de Obras'!$B$7:$K$106,8,0))</f>
        <v/>
      </c>
      <c r="BE62" s="40" t="str">
        <f>IF(BC62="","",VLOOKUP($BA62,'Cadastro de Obras'!$B$7:$K$106,9,0))</f>
        <v/>
      </c>
      <c r="BF62" s="40" t="str">
        <f>IF(BD62="","",VLOOKUP($BA62,'Cadastro de Obras'!$B$7:$K$106,10,0))</f>
        <v/>
      </c>
      <c r="BG62" s="1" t="str">
        <f t="shared" si="7"/>
        <v/>
      </c>
      <c r="BH62" s="1" t="str">
        <f t="shared" si="8"/>
        <v/>
      </c>
      <c r="BI62" s="1" t="str">
        <f t="shared" si="9"/>
        <v/>
      </c>
      <c r="BJ62" s="1" t="str">
        <f t="shared" si="10"/>
        <v/>
      </c>
      <c r="BK62" s="1" t="str">
        <f t="shared" si="11"/>
        <v/>
      </c>
      <c r="BL62" s="40" t="str">
        <f t="shared" si="12"/>
        <v/>
      </c>
      <c r="BM62" s="40" t="str">
        <f t="shared" si="13"/>
        <v/>
      </c>
      <c r="BN62" s="1" t="str">
        <f t="shared" si="14"/>
        <v/>
      </c>
      <c r="BO62" s="1" t="str">
        <f t="shared" si="15"/>
        <v/>
      </c>
      <c r="BP62" s="119" t="str">
        <f t="shared" si="16"/>
        <v/>
      </c>
    </row>
    <row r="63" spans="2:68" ht="18" customHeight="1" x14ac:dyDescent="0.25">
      <c r="B63" s="14" t="s">
        <v>245</v>
      </c>
      <c r="C63" s="158"/>
      <c r="D63" s="132"/>
      <c r="E63" s="130"/>
      <c r="F63" s="155"/>
      <c r="G63" s="154"/>
      <c r="H63" s="157"/>
      <c r="I63" s="156"/>
      <c r="J63" s="156"/>
      <c r="K63" s="156"/>
      <c r="L63" s="156"/>
      <c r="M63" s="156"/>
      <c r="N63" s="8" t="str">
        <f t="shared" si="17"/>
        <v/>
      </c>
      <c r="O63" s="34">
        <f t="shared" si="18"/>
        <v>0</v>
      </c>
      <c r="P63" s="155"/>
      <c r="Q63" s="154"/>
      <c r="R63" s="157"/>
      <c r="S63" s="156"/>
      <c r="T63" s="156"/>
      <c r="U63" s="156"/>
      <c r="V63" s="156"/>
      <c r="W63" s="156"/>
      <c r="X63" s="8" t="str">
        <f t="shared" si="19"/>
        <v/>
      </c>
      <c r="Y63" s="30">
        <f t="shared" si="3"/>
        <v>0</v>
      </c>
      <c r="Z63" s="131"/>
      <c r="AB63" s="100"/>
      <c r="BA63" s="40" t="str">
        <f t="shared" si="20"/>
        <v/>
      </c>
      <c r="BB63" s="40" t="str">
        <f t="shared" si="5"/>
        <v/>
      </c>
      <c r="BC63" s="41" t="str">
        <f t="shared" si="21"/>
        <v/>
      </c>
      <c r="BD63" s="40" t="str">
        <f>IF(BA63="","",VLOOKUP(BA63,'Cadastro de Obras'!$B$7:$K$106,8,0))</f>
        <v/>
      </c>
      <c r="BE63" s="40" t="str">
        <f>IF(BC63="","",VLOOKUP($BA63,'Cadastro de Obras'!$B$7:$K$106,9,0))</f>
        <v/>
      </c>
      <c r="BF63" s="40" t="str">
        <f>IF(BD63="","",VLOOKUP($BA63,'Cadastro de Obras'!$B$7:$K$106,10,0))</f>
        <v/>
      </c>
      <c r="BG63" s="1" t="str">
        <f t="shared" si="7"/>
        <v/>
      </c>
      <c r="BH63" s="1" t="str">
        <f t="shared" si="8"/>
        <v/>
      </c>
      <c r="BI63" s="1" t="str">
        <f t="shared" si="9"/>
        <v/>
      </c>
      <c r="BJ63" s="1" t="str">
        <f t="shared" si="10"/>
        <v/>
      </c>
      <c r="BK63" s="1" t="str">
        <f t="shared" si="11"/>
        <v/>
      </c>
      <c r="BL63" s="40" t="str">
        <f t="shared" si="12"/>
        <v/>
      </c>
      <c r="BM63" s="40" t="str">
        <f t="shared" si="13"/>
        <v/>
      </c>
      <c r="BN63" s="1" t="str">
        <f t="shared" si="14"/>
        <v/>
      </c>
      <c r="BO63" s="1" t="str">
        <f t="shared" si="15"/>
        <v/>
      </c>
      <c r="BP63" s="119" t="str">
        <f t="shared" si="16"/>
        <v/>
      </c>
    </row>
    <row r="64" spans="2:68" ht="18" customHeight="1" x14ac:dyDescent="0.25">
      <c r="B64" s="14" t="s">
        <v>246</v>
      </c>
      <c r="C64" s="158"/>
      <c r="D64" s="132"/>
      <c r="E64" s="130"/>
      <c r="F64" s="155"/>
      <c r="G64" s="154"/>
      <c r="H64" s="157"/>
      <c r="I64" s="156"/>
      <c r="J64" s="156"/>
      <c r="K64" s="156"/>
      <c r="L64" s="156"/>
      <c r="M64" s="156"/>
      <c r="N64" s="8" t="str">
        <f t="shared" si="17"/>
        <v/>
      </c>
      <c r="O64" s="34">
        <f t="shared" si="18"/>
        <v>0</v>
      </c>
      <c r="P64" s="155"/>
      <c r="Q64" s="154"/>
      <c r="R64" s="157"/>
      <c r="S64" s="156"/>
      <c r="T64" s="156"/>
      <c r="U64" s="156"/>
      <c r="V64" s="156"/>
      <c r="W64" s="156"/>
      <c r="X64" s="8" t="str">
        <f t="shared" si="19"/>
        <v/>
      </c>
      <c r="Y64" s="30">
        <f t="shared" si="3"/>
        <v>0</v>
      </c>
      <c r="Z64" s="131"/>
      <c r="AB64" s="100"/>
      <c r="BA64" s="40" t="str">
        <f t="shared" si="20"/>
        <v/>
      </c>
      <c r="BB64" s="40" t="str">
        <f t="shared" si="5"/>
        <v/>
      </c>
      <c r="BC64" s="41" t="str">
        <f t="shared" si="21"/>
        <v/>
      </c>
      <c r="BD64" s="40" t="str">
        <f>IF(BA64="","",VLOOKUP(BA64,'Cadastro de Obras'!$B$7:$K$106,8,0))</f>
        <v/>
      </c>
      <c r="BE64" s="40" t="str">
        <f>IF(BC64="","",VLOOKUP($BA64,'Cadastro de Obras'!$B$7:$K$106,9,0))</f>
        <v/>
      </c>
      <c r="BF64" s="40" t="str">
        <f>IF(BD64="","",VLOOKUP($BA64,'Cadastro de Obras'!$B$7:$K$106,10,0))</f>
        <v/>
      </c>
      <c r="BG64" s="1" t="str">
        <f t="shared" si="7"/>
        <v/>
      </c>
      <c r="BH64" s="1" t="str">
        <f t="shared" si="8"/>
        <v/>
      </c>
      <c r="BI64" s="1" t="str">
        <f t="shared" si="9"/>
        <v/>
      </c>
      <c r="BJ64" s="1" t="str">
        <f t="shared" si="10"/>
        <v/>
      </c>
      <c r="BK64" s="1" t="str">
        <f t="shared" si="11"/>
        <v/>
      </c>
      <c r="BL64" s="40" t="str">
        <f t="shared" si="12"/>
        <v/>
      </c>
      <c r="BM64" s="40" t="str">
        <f t="shared" si="13"/>
        <v/>
      </c>
      <c r="BN64" s="1" t="str">
        <f t="shared" si="14"/>
        <v/>
      </c>
      <c r="BO64" s="1" t="str">
        <f t="shared" si="15"/>
        <v/>
      </c>
      <c r="BP64" s="119" t="str">
        <f t="shared" si="16"/>
        <v/>
      </c>
    </row>
    <row r="65" spans="2:68" ht="18" customHeight="1" x14ac:dyDescent="0.25">
      <c r="B65" s="14" t="s">
        <v>247</v>
      </c>
      <c r="C65" s="158"/>
      <c r="D65" s="132"/>
      <c r="E65" s="130"/>
      <c r="F65" s="155"/>
      <c r="G65" s="154"/>
      <c r="H65" s="157"/>
      <c r="I65" s="156"/>
      <c r="J65" s="156"/>
      <c r="K65" s="156"/>
      <c r="L65" s="156"/>
      <c r="M65" s="156"/>
      <c r="N65" s="8" t="str">
        <f t="shared" si="17"/>
        <v/>
      </c>
      <c r="O65" s="34">
        <f t="shared" si="18"/>
        <v>0</v>
      </c>
      <c r="P65" s="155"/>
      <c r="Q65" s="154"/>
      <c r="R65" s="157"/>
      <c r="S65" s="156"/>
      <c r="T65" s="156"/>
      <c r="U65" s="156"/>
      <c r="V65" s="156"/>
      <c r="W65" s="156"/>
      <c r="X65" s="8" t="str">
        <f t="shared" si="19"/>
        <v/>
      </c>
      <c r="Y65" s="30">
        <f t="shared" si="3"/>
        <v>0</v>
      </c>
      <c r="Z65" s="131"/>
      <c r="AB65" s="100"/>
      <c r="BA65" s="40" t="str">
        <f t="shared" si="20"/>
        <v/>
      </c>
      <c r="BB65" s="40" t="str">
        <f t="shared" si="5"/>
        <v/>
      </c>
      <c r="BC65" s="41" t="str">
        <f t="shared" si="21"/>
        <v/>
      </c>
      <c r="BD65" s="40" t="str">
        <f>IF(BA65="","",VLOOKUP(BA65,'Cadastro de Obras'!$B$7:$K$106,8,0))</f>
        <v/>
      </c>
      <c r="BE65" s="40" t="str">
        <f>IF(BC65="","",VLOOKUP($BA65,'Cadastro de Obras'!$B$7:$K$106,9,0))</f>
        <v/>
      </c>
      <c r="BF65" s="40" t="str">
        <f>IF(BD65="","",VLOOKUP($BA65,'Cadastro de Obras'!$B$7:$K$106,10,0))</f>
        <v/>
      </c>
      <c r="BG65" s="1" t="str">
        <f t="shared" si="7"/>
        <v/>
      </c>
      <c r="BH65" s="1" t="str">
        <f t="shared" si="8"/>
        <v/>
      </c>
      <c r="BI65" s="1" t="str">
        <f t="shared" si="9"/>
        <v/>
      </c>
      <c r="BJ65" s="1" t="str">
        <f t="shared" si="10"/>
        <v/>
      </c>
      <c r="BK65" s="1" t="str">
        <f t="shared" si="11"/>
        <v/>
      </c>
      <c r="BL65" s="40" t="str">
        <f t="shared" si="12"/>
        <v/>
      </c>
      <c r="BM65" s="40" t="str">
        <f t="shared" si="13"/>
        <v/>
      </c>
      <c r="BN65" s="1" t="str">
        <f t="shared" si="14"/>
        <v/>
      </c>
      <c r="BO65" s="1" t="str">
        <f t="shared" si="15"/>
        <v/>
      </c>
      <c r="BP65" s="119" t="str">
        <f t="shared" si="16"/>
        <v/>
      </c>
    </row>
    <row r="66" spans="2:68" ht="18" customHeight="1" x14ac:dyDescent="0.25">
      <c r="B66" s="14" t="s">
        <v>248</v>
      </c>
      <c r="C66" s="158"/>
      <c r="D66" s="132"/>
      <c r="E66" s="130"/>
      <c r="F66" s="155"/>
      <c r="G66" s="154"/>
      <c r="H66" s="157"/>
      <c r="I66" s="156"/>
      <c r="J66" s="156"/>
      <c r="K66" s="156"/>
      <c r="L66" s="156"/>
      <c r="M66" s="156"/>
      <c r="N66" s="8" t="str">
        <f t="shared" si="17"/>
        <v/>
      </c>
      <c r="O66" s="34">
        <f t="shared" si="18"/>
        <v>0</v>
      </c>
      <c r="P66" s="155"/>
      <c r="Q66" s="154"/>
      <c r="R66" s="157"/>
      <c r="S66" s="156"/>
      <c r="T66" s="156"/>
      <c r="U66" s="156"/>
      <c r="V66" s="156"/>
      <c r="W66" s="156"/>
      <c r="X66" s="8" t="str">
        <f t="shared" si="19"/>
        <v/>
      </c>
      <c r="Y66" s="30">
        <f t="shared" si="3"/>
        <v>0</v>
      </c>
      <c r="Z66" s="131"/>
      <c r="AB66" s="100"/>
      <c r="BA66" s="40" t="str">
        <f t="shared" si="20"/>
        <v/>
      </c>
      <c r="BB66" s="40" t="str">
        <f t="shared" si="5"/>
        <v/>
      </c>
      <c r="BC66" s="41" t="str">
        <f t="shared" si="21"/>
        <v/>
      </c>
      <c r="BD66" s="40" t="str">
        <f>IF(BA66="","",VLOOKUP(BA66,'Cadastro de Obras'!$B$7:$K$106,8,0))</f>
        <v/>
      </c>
      <c r="BE66" s="40" t="str">
        <f>IF(BC66="","",VLOOKUP($BA66,'Cadastro de Obras'!$B$7:$K$106,9,0))</f>
        <v/>
      </c>
      <c r="BF66" s="40" t="str">
        <f>IF(BD66="","",VLOOKUP($BA66,'Cadastro de Obras'!$B$7:$K$106,10,0))</f>
        <v/>
      </c>
      <c r="BG66" s="1" t="str">
        <f t="shared" si="7"/>
        <v/>
      </c>
      <c r="BH66" s="1" t="str">
        <f t="shared" si="8"/>
        <v/>
      </c>
      <c r="BI66" s="1" t="str">
        <f t="shared" si="9"/>
        <v/>
      </c>
      <c r="BJ66" s="1" t="str">
        <f t="shared" si="10"/>
        <v/>
      </c>
      <c r="BK66" s="1" t="str">
        <f t="shared" si="11"/>
        <v/>
      </c>
      <c r="BL66" s="40" t="str">
        <f t="shared" si="12"/>
        <v/>
      </c>
      <c r="BM66" s="40" t="str">
        <f t="shared" si="13"/>
        <v/>
      </c>
      <c r="BN66" s="1" t="str">
        <f t="shared" si="14"/>
        <v/>
      </c>
      <c r="BO66" s="1" t="str">
        <f t="shared" si="15"/>
        <v/>
      </c>
      <c r="BP66" s="119" t="str">
        <f t="shared" si="16"/>
        <v/>
      </c>
    </row>
    <row r="67" spans="2:68" ht="18" customHeight="1" x14ac:dyDescent="0.25">
      <c r="B67" s="14" t="s">
        <v>249</v>
      </c>
      <c r="C67" s="158"/>
      <c r="D67" s="132"/>
      <c r="E67" s="130"/>
      <c r="F67" s="155"/>
      <c r="G67" s="154"/>
      <c r="H67" s="157"/>
      <c r="I67" s="156"/>
      <c r="J67" s="156"/>
      <c r="K67" s="156"/>
      <c r="L67" s="156"/>
      <c r="M67" s="156"/>
      <c r="N67" s="8" t="str">
        <f t="shared" si="17"/>
        <v/>
      </c>
      <c r="O67" s="34">
        <f t="shared" si="18"/>
        <v>0</v>
      </c>
      <c r="P67" s="155"/>
      <c r="Q67" s="154"/>
      <c r="R67" s="157"/>
      <c r="S67" s="156"/>
      <c r="T67" s="156"/>
      <c r="U67" s="156"/>
      <c r="V67" s="156"/>
      <c r="W67" s="156"/>
      <c r="X67" s="8" t="str">
        <f t="shared" si="19"/>
        <v/>
      </c>
      <c r="Y67" s="30">
        <f t="shared" si="3"/>
        <v>0</v>
      </c>
      <c r="Z67" s="131"/>
      <c r="AB67" s="100"/>
      <c r="BA67" s="40" t="str">
        <f t="shared" si="20"/>
        <v/>
      </c>
      <c r="BB67" s="40" t="str">
        <f t="shared" si="5"/>
        <v/>
      </c>
      <c r="BC67" s="41" t="str">
        <f t="shared" si="21"/>
        <v/>
      </c>
      <c r="BD67" s="40" t="str">
        <f>IF(BA67="","",VLOOKUP(BA67,'Cadastro de Obras'!$B$7:$K$106,8,0))</f>
        <v/>
      </c>
      <c r="BE67" s="40" t="str">
        <f>IF(BC67="","",VLOOKUP($BA67,'Cadastro de Obras'!$B$7:$K$106,9,0))</f>
        <v/>
      </c>
      <c r="BF67" s="40" t="str">
        <f>IF(BD67="","",VLOOKUP($BA67,'Cadastro de Obras'!$B$7:$K$106,10,0))</f>
        <v/>
      </c>
      <c r="BG67" s="1" t="str">
        <f t="shared" si="7"/>
        <v/>
      </c>
      <c r="BH67" s="1" t="str">
        <f t="shared" si="8"/>
        <v/>
      </c>
      <c r="BI67" s="1" t="str">
        <f t="shared" si="9"/>
        <v/>
      </c>
      <c r="BJ67" s="1" t="str">
        <f t="shared" si="10"/>
        <v/>
      </c>
      <c r="BK67" s="1" t="str">
        <f t="shared" si="11"/>
        <v/>
      </c>
      <c r="BL67" s="40" t="str">
        <f t="shared" si="12"/>
        <v/>
      </c>
      <c r="BM67" s="40" t="str">
        <f t="shared" si="13"/>
        <v/>
      </c>
      <c r="BN67" s="1" t="str">
        <f t="shared" si="14"/>
        <v/>
      </c>
      <c r="BO67" s="1" t="str">
        <f t="shared" si="15"/>
        <v/>
      </c>
      <c r="BP67" s="119" t="str">
        <f t="shared" si="16"/>
        <v/>
      </c>
    </row>
    <row r="68" spans="2:68" ht="18" customHeight="1" x14ac:dyDescent="0.25">
      <c r="B68" s="14" t="s">
        <v>250</v>
      </c>
      <c r="C68" s="158"/>
      <c r="D68" s="132"/>
      <c r="E68" s="130"/>
      <c r="F68" s="155"/>
      <c r="G68" s="154"/>
      <c r="H68" s="157"/>
      <c r="I68" s="156"/>
      <c r="J68" s="156"/>
      <c r="K68" s="156"/>
      <c r="L68" s="156"/>
      <c r="M68" s="156"/>
      <c r="N68" s="8" t="str">
        <f t="shared" si="17"/>
        <v/>
      </c>
      <c r="O68" s="34">
        <f t="shared" si="18"/>
        <v>0</v>
      </c>
      <c r="P68" s="155"/>
      <c r="Q68" s="154"/>
      <c r="R68" s="157"/>
      <c r="S68" s="156"/>
      <c r="T68" s="156"/>
      <c r="U68" s="156"/>
      <c r="V68" s="156"/>
      <c r="W68" s="156"/>
      <c r="X68" s="8" t="str">
        <f t="shared" si="19"/>
        <v/>
      </c>
      <c r="Y68" s="30">
        <f t="shared" si="3"/>
        <v>0</v>
      </c>
      <c r="Z68" s="131"/>
      <c r="AB68" s="100"/>
      <c r="BA68" s="40" t="str">
        <f t="shared" si="20"/>
        <v/>
      </c>
      <c r="BB68" s="40" t="str">
        <f t="shared" si="5"/>
        <v/>
      </c>
      <c r="BC68" s="41" t="str">
        <f t="shared" si="21"/>
        <v/>
      </c>
      <c r="BD68" s="40" t="str">
        <f>IF(BA68="","",VLOOKUP(BA68,'Cadastro de Obras'!$B$7:$K$106,8,0))</f>
        <v/>
      </c>
      <c r="BE68" s="40" t="str">
        <f>IF(BC68="","",VLOOKUP($BA68,'Cadastro de Obras'!$B$7:$K$106,9,0))</f>
        <v/>
      </c>
      <c r="BF68" s="40" t="str">
        <f>IF(BD68="","",VLOOKUP($BA68,'Cadastro de Obras'!$B$7:$K$106,10,0))</f>
        <v/>
      </c>
      <c r="BG68" s="1" t="str">
        <f t="shared" si="7"/>
        <v/>
      </c>
      <c r="BH68" s="1" t="str">
        <f t="shared" si="8"/>
        <v/>
      </c>
      <c r="BI68" s="1" t="str">
        <f t="shared" si="9"/>
        <v/>
      </c>
      <c r="BJ68" s="1" t="str">
        <f t="shared" si="10"/>
        <v/>
      </c>
      <c r="BK68" s="1" t="str">
        <f t="shared" si="11"/>
        <v/>
      </c>
      <c r="BL68" s="40" t="str">
        <f t="shared" si="12"/>
        <v/>
      </c>
      <c r="BM68" s="40" t="str">
        <f t="shared" si="13"/>
        <v/>
      </c>
      <c r="BN68" s="1" t="str">
        <f t="shared" si="14"/>
        <v/>
      </c>
      <c r="BO68" s="1" t="str">
        <f t="shared" si="15"/>
        <v/>
      </c>
      <c r="BP68" s="119" t="str">
        <f t="shared" si="16"/>
        <v/>
      </c>
    </row>
    <row r="69" spans="2:68" ht="18" customHeight="1" x14ac:dyDescent="0.25">
      <c r="B69" s="14" t="s">
        <v>251</v>
      </c>
      <c r="C69" s="158"/>
      <c r="D69" s="132"/>
      <c r="E69" s="130"/>
      <c r="F69" s="155"/>
      <c r="G69" s="154"/>
      <c r="H69" s="157"/>
      <c r="I69" s="156"/>
      <c r="J69" s="156"/>
      <c r="K69" s="156"/>
      <c r="L69" s="156"/>
      <c r="M69" s="156"/>
      <c r="N69" s="8" t="str">
        <f t="shared" si="17"/>
        <v/>
      </c>
      <c r="O69" s="34">
        <f t="shared" si="18"/>
        <v>0</v>
      </c>
      <c r="P69" s="155"/>
      <c r="Q69" s="154"/>
      <c r="R69" s="157"/>
      <c r="S69" s="156"/>
      <c r="T69" s="156"/>
      <c r="U69" s="156"/>
      <c r="V69" s="156"/>
      <c r="W69" s="156"/>
      <c r="X69" s="8" t="str">
        <f t="shared" si="19"/>
        <v/>
      </c>
      <c r="Y69" s="30">
        <f t="shared" si="3"/>
        <v>0</v>
      </c>
      <c r="Z69" s="131"/>
      <c r="AB69" s="100"/>
      <c r="BA69" s="40" t="str">
        <f t="shared" si="20"/>
        <v/>
      </c>
      <c r="BB69" s="40" t="str">
        <f t="shared" si="5"/>
        <v/>
      </c>
      <c r="BC69" s="41" t="str">
        <f t="shared" si="21"/>
        <v/>
      </c>
      <c r="BD69" s="40" t="str">
        <f>IF(BA69="","",VLOOKUP(BA69,'Cadastro de Obras'!$B$7:$K$106,8,0))</f>
        <v/>
      </c>
      <c r="BE69" s="40" t="str">
        <f>IF(BC69="","",VLOOKUP($BA69,'Cadastro de Obras'!$B$7:$K$106,9,0))</f>
        <v/>
      </c>
      <c r="BF69" s="40" t="str">
        <f>IF(BD69="","",VLOOKUP($BA69,'Cadastro de Obras'!$B$7:$K$106,10,0))</f>
        <v/>
      </c>
      <c r="BG69" s="1" t="str">
        <f t="shared" si="7"/>
        <v/>
      </c>
      <c r="BH69" s="1" t="str">
        <f t="shared" si="8"/>
        <v/>
      </c>
      <c r="BI69" s="1" t="str">
        <f t="shared" si="9"/>
        <v/>
      </c>
      <c r="BJ69" s="1" t="str">
        <f t="shared" si="10"/>
        <v/>
      </c>
      <c r="BK69" s="1" t="str">
        <f t="shared" si="11"/>
        <v/>
      </c>
      <c r="BL69" s="40" t="str">
        <f t="shared" si="12"/>
        <v/>
      </c>
      <c r="BM69" s="40" t="str">
        <f t="shared" si="13"/>
        <v/>
      </c>
      <c r="BN69" s="1" t="str">
        <f t="shared" si="14"/>
        <v/>
      </c>
      <c r="BO69" s="1" t="str">
        <f t="shared" si="15"/>
        <v/>
      </c>
      <c r="BP69" s="119" t="str">
        <f t="shared" si="16"/>
        <v/>
      </c>
    </row>
    <row r="70" spans="2:68" ht="18" customHeight="1" x14ac:dyDescent="0.25">
      <c r="B70" s="14" t="s">
        <v>252</v>
      </c>
      <c r="C70" s="158"/>
      <c r="D70" s="132"/>
      <c r="E70" s="130"/>
      <c r="F70" s="155"/>
      <c r="G70" s="154"/>
      <c r="H70" s="157"/>
      <c r="I70" s="156"/>
      <c r="J70" s="156"/>
      <c r="K70" s="156"/>
      <c r="L70" s="156"/>
      <c r="M70" s="156"/>
      <c r="N70" s="8" t="str">
        <f t="shared" si="17"/>
        <v/>
      </c>
      <c r="O70" s="34">
        <f t="shared" si="18"/>
        <v>0</v>
      </c>
      <c r="P70" s="155"/>
      <c r="Q70" s="154"/>
      <c r="R70" s="157"/>
      <c r="S70" s="156"/>
      <c r="T70" s="156"/>
      <c r="U70" s="156"/>
      <c r="V70" s="156"/>
      <c r="W70" s="156"/>
      <c r="X70" s="8" t="str">
        <f t="shared" si="19"/>
        <v/>
      </c>
      <c r="Y70" s="30">
        <f t="shared" si="3"/>
        <v>0</v>
      </c>
      <c r="Z70" s="131"/>
      <c r="AB70" s="100"/>
      <c r="BA70" s="40" t="str">
        <f t="shared" si="20"/>
        <v/>
      </c>
      <c r="BB70" s="40" t="str">
        <f t="shared" si="5"/>
        <v/>
      </c>
      <c r="BC70" s="41" t="str">
        <f t="shared" si="21"/>
        <v/>
      </c>
      <c r="BD70" s="40" t="str">
        <f>IF(BA70="","",VLOOKUP(BA70,'Cadastro de Obras'!$B$7:$K$106,8,0))</f>
        <v/>
      </c>
      <c r="BE70" s="40" t="str">
        <f>IF(BC70="","",VLOOKUP($BA70,'Cadastro de Obras'!$B$7:$K$106,9,0))</f>
        <v/>
      </c>
      <c r="BF70" s="40" t="str">
        <f>IF(BD70="","",VLOOKUP($BA70,'Cadastro de Obras'!$B$7:$K$106,10,0))</f>
        <v/>
      </c>
      <c r="BG70" s="1" t="str">
        <f t="shared" si="7"/>
        <v/>
      </c>
      <c r="BH70" s="1" t="str">
        <f t="shared" si="8"/>
        <v/>
      </c>
      <c r="BI70" s="1" t="str">
        <f t="shared" si="9"/>
        <v/>
      </c>
      <c r="BJ70" s="1" t="str">
        <f t="shared" si="10"/>
        <v/>
      </c>
      <c r="BK70" s="1" t="str">
        <f t="shared" si="11"/>
        <v/>
      </c>
      <c r="BL70" s="40" t="str">
        <f t="shared" si="12"/>
        <v/>
      </c>
      <c r="BM70" s="40" t="str">
        <f t="shared" si="13"/>
        <v/>
      </c>
      <c r="BN70" s="1" t="str">
        <f t="shared" si="14"/>
        <v/>
      </c>
      <c r="BO70" s="1" t="str">
        <f t="shared" si="15"/>
        <v/>
      </c>
      <c r="BP70" s="119" t="str">
        <f t="shared" si="16"/>
        <v/>
      </c>
    </row>
    <row r="71" spans="2:68" ht="18" customHeight="1" x14ac:dyDescent="0.25">
      <c r="B71" s="14" t="s">
        <v>253</v>
      </c>
      <c r="C71" s="158"/>
      <c r="D71" s="132"/>
      <c r="E71" s="130"/>
      <c r="F71" s="155"/>
      <c r="G71" s="154"/>
      <c r="H71" s="157"/>
      <c r="I71" s="156"/>
      <c r="J71" s="156"/>
      <c r="K71" s="156"/>
      <c r="L71" s="156"/>
      <c r="M71" s="156"/>
      <c r="N71" s="8" t="str">
        <f t="shared" ref="N71:N102" si="22">IF(D71="","",I71-SUM(J71:M71))</f>
        <v/>
      </c>
      <c r="O71" s="34">
        <f t="shared" ref="O71:O102" si="23">IF(OR(N71="",N71=0),0,N71/I71)</f>
        <v>0</v>
      </c>
      <c r="P71" s="155"/>
      <c r="Q71" s="154"/>
      <c r="R71" s="157"/>
      <c r="S71" s="156"/>
      <c r="T71" s="156"/>
      <c r="U71" s="156"/>
      <c r="V71" s="156"/>
      <c r="W71" s="156"/>
      <c r="X71" s="8" t="str">
        <f t="shared" ref="X71:X102" si="24">IF(N71="","",S71-SUM(T71:W71))</f>
        <v/>
      </c>
      <c r="Y71" s="30">
        <f t="shared" ref="Y71:Y107" si="25">IF(OR(X71="",X71=0),0,X71/S71)</f>
        <v>0</v>
      </c>
      <c r="Z71" s="131"/>
      <c r="AB71" s="100"/>
      <c r="BA71" s="40" t="str">
        <f t="shared" ref="BA71:BA106" si="26">IF(D71="","",MID(D71,SEARCH("|",D71)+2,15))</f>
        <v/>
      </c>
      <c r="BB71" s="40" t="str">
        <f t="shared" si="5"/>
        <v/>
      </c>
      <c r="BC71" s="41" t="str">
        <f t="shared" ref="BC71:BC106" si="27">IF(D71="","",MONTH(C71)&amp;YEAR(C71))</f>
        <v/>
      </c>
      <c r="BD71" s="40" t="str">
        <f>IF(BA71="","",VLOOKUP(BA71,'Cadastro de Obras'!$B$7:$K$106,8,0))</f>
        <v/>
      </c>
      <c r="BE71" s="40" t="str">
        <f>IF(BC71="","",VLOOKUP($BA71,'Cadastro de Obras'!$B$7:$K$106,9,0))</f>
        <v/>
      </c>
      <c r="BF71" s="40" t="str">
        <f>IF(BD71="","",VLOOKUP($BA71,'Cadastro de Obras'!$B$7:$K$106,10,0))</f>
        <v/>
      </c>
      <c r="BG71" s="1" t="str">
        <f t="shared" si="7"/>
        <v/>
      </c>
      <c r="BH71" s="1" t="str">
        <f t="shared" si="8"/>
        <v/>
      </c>
      <c r="BI71" s="1" t="str">
        <f t="shared" si="9"/>
        <v/>
      </c>
      <c r="BJ71" s="1" t="str">
        <f t="shared" si="10"/>
        <v/>
      </c>
      <c r="BK71" s="1" t="str">
        <f t="shared" si="11"/>
        <v/>
      </c>
      <c r="BL71" s="40" t="str">
        <f t="shared" si="12"/>
        <v/>
      </c>
      <c r="BM71" s="40" t="str">
        <f t="shared" si="13"/>
        <v/>
      </c>
      <c r="BN71" s="1" t="str">
        <f t="shared" si="14"/>
        <v/>
      </c>
      <c r="BO71" s="1" t="str">
        <f t="shared" si="15"/>
        <v/>
      </c>
      <c r="BP71" s="119" t="str">
        <f t="shared" si="16"/>
        <v/>
      </c>
    </row>
    <row r="72" spans="2:68" ht="18" customHeight="1" x14ac:dyDescent="0.25">
      <c r="B72" s="14" t="s">
        <v>254</v>
      </c>
      <c r="C72" s="158"/>
      <c r="D72" s="132"/>
      <c r="E72" s="130"/>
      <c r="F72" s="155"/>
      <c r="G72" s="154"/>
      <c r="H72" s="157"/>
      <c r="I72" s="156"/>
      <c r="J72" s="156"/>
      <c r="K72" s="156"/>
      <c r="L72" s="156"/>
      <c r="M72" s="156"/>
      <c r="N72" s="8" t="str">
        <f t="shared" si="22"/>
        <v/>
      </c>
      <c r="O72" s="34">
        <f t="shared" si="23"/>
        <v>0</v>
      </c>
      <c r="P72" s="155"/>
      <c r="Q72" s="154"/>
      <c r="R72" s="157"/>
      <c r="S72" s="156"/>
      <c r="T72" s="156"/>
      <c r="U72" s="156"/>
      <c r="V72" s="156"/>
      <c r="W72" s="156"/>
      <c r="X72" s="8" t="str">
        <f t="shared" si="24"/>
        <v/>
      </c>
      <c r="Y72" s="30">
        <f t="shared" si="25"/>
        <v>0</v>
      </c>
      <c r="Z72" s="131"/>
      <c r="AB72" s="100"/>
      <c r="BA72" s="40" t="str">
        <f t="shared" si="26"/>
        <v/>
      </c>
      <c r="BB72" s="40" t="str">
        <f t="shared" ref="BB72:BB106" si="28">IF(D72="","",YEAR(C72))</f>
        <v/>
      </c>
      <c r="BC72" s="41" t="str">
        <f t="shared" si="27"/>
        <v/>
      </c>
      <c r="BD72" s="40" t="str">
        <f>IF(BA72="","",VLOOKUP(BA72,'Cadastro de Obras'!$B$7:$K$106,8,0))</f>
        <v/>
      </c>
      <c r="BE72" s="40" t="str">
        <f>IF(BC72="","",VLOOKUP($BA72,'Cadastro de Obras'!$B$7:$K$106,9,0))</f>
        <v/>
      </c>
      <c r="BF72" s="40" t="str">
        <f>IF(BD72="","",VLOOKUP($BA72,'Cadastro de Obras'!$B$7:$K$106,10,0))</f>
        <v/>
      </c>
      <c r="BG72" s="1" t="str">
        <f t="shared" ref="BG72:BG106" si="29">BB72&amp;BD72</f>
        <v/>
      </c>
      <c r="BH72" s="1" t="str">
        <f t="shared" ref="BH72:BH106" si="30">BB72&amp;BE72</f>
        <v/>
      </c>
      <c r="BI72" s="1" t="str">
        <f t="shared" ref="BI72:BI106" si="31">BB72&amp;BF72</f>
        <v/>
      </c>
      <c r="BJ72" s="1" t="str">
        <f t="shared" ref="BJ72:BJ106" si="32">IF(BA72="","",Q72-G72)</f>
        <v/>
      </c>
      <c r="BK72" s="1" t="str">
        <f t="shared" ref="BK72:BK106" si="33">IF(BA72="","",R72-H72)</f>
        <v/>
      </c>
      <c r="BL72" s="40" t="str">
        <f t="shared" ref="BL72:BL106" si="34">IF(BA72="","",H72-G72)</f>
        <v/>
      </c>
      <c r="BM72" s="40" t="str">
        <f t="shared" ref="BM72:BM106" si="35">IF(BA72="","",R72-Q72)</f>
        <v/>
      </c>
      <c r="BN72" s="1" t="str">
        <f t="shared" ref="BN72:BN106" si="36">IF(BA72="","",BM72-BL72)</f>
        <v/>
      </c>
      <c r="BO72" s="1" t="str">
        <f t="shared" ref="BO72:BO106" si="37">IF(BA72="","",DATE(YEAR(G72),12,31)-G72)</f>
        <v/>
      </c>
      <c r="BP72" s="119" t="str">
        <f t="shared" ref="BP72:BP106" si="38">IF(BA72="","",DATE(YEAR(Q72),12,31)-Q72)</f>
        <v/>
      </c>
    </row>
    <row r="73" spans="2:68" ht="18" customHeight="1" x14ac:dyDescent="0.25">
      <c r="B73" s="14" t="s">
        <v>255</v>
      </c>
      <c r="C73" s="158"/>
      <c r="D73" s="132"/>
      <c r="E73" s="130"/>
      <c r="F73" s="155"/>
      <c r="G73" s="154"/>
      <c r="H73" s="157"/>
      <c r="I73" s="156"/>
      <c r="J73" s="156"/>
      <c r="K73" s="156"/>
      <c r="L73" s="156"/>
      <c r="M73" s="156"/>
      <c r="N73" s="8" t="str">
        <f t="shared" si="22"/>
        <v/>
      </c>
      <c r="O73" s="34">
        <f t="shared" si="23"/>
        <v>0</v>
      </c>
      <c r="P73" s="155"/>
      <c r="Q73" s="154"/>
      <c r="R73" s="157"/>
      <c r="S73" s="156"/>
      <c r="T73" s="156"/>
      <c r="U73" s="156"/>
      <c r="V73" s="156"/>
      <c r="W73" s="156"/>
      <c r="X73" s="8" t="str">
        <f t="shared" si="24"/>
        <v/>
      </c>
      <c r="Y73" s="30">
        <f t="shared" si="25"/>
        <v>0</v>
      </c>
      <c r="Z73" s="131"/>
      <c r="AB73" s="100"/>
      <c r="BA73" s="40" t="str">
        <f t="shared" si="26"/>
        <v/>
      </c>
      <c r="BB73" s="40" t="str">
        <f t="shared" si="28"/>
        <v/>
      </c>
      <c r="BC73" s="41" t="str">
        <f t="shared" si="27"/>
        <v/>
      </c>
      <c r="BD73" s="40" t="str">
        <f>IF(BA73="","",VLOOKUP(BA73,'Cadastro de Obras'!$B$7:$K$106,8,0))</f>
        <v/>
      </c>
      <c r="BE73" s="40" t="str">
        <f>IF(BC73="","",VLOOKUP($BA73,'Cadastro de Obras'!$B$7:$K$106,9,0))</f>
        <v/>
      </c>
      <c r="BF73" s="40" t="str">
        <f>IF(BD73="","",VLOOKUP($BA73,'Cadastro de Obras'!$B$7:$K$106,10,0))</f>
        <v/>
      </c>
      <c r="BG73" s="1" t="str">
        <f t="shared" si="29"/>
        <v/>
      </c>
      <c r="BH73" s="1" t="str">
        <f t="shared" si="30"/>
        <v/>
      </c>
      <c r="BI73" s="1" t="str">
        <f t="shared" si="31"/>
        <v/>
      </c>
      <c r="BJ73" s="1" t="str">
        <f t="shared" si="32"/>
        <v/>
      </c>
      <c r="BK73" s="1" t="str">
        <f t="shared" si="33"/>
        <v/>
      </c>
      <c r="BL73" s="40" t="str">
        <f t="shared" si="34"/>
        <v/>
      </c>
      <c r="BM73" s="40" t="str">
        <f t="shared" si="35"/>
        <v/>
      </c>
      <c r="BN73" s="1" t="str">
        <f t="shared" si="36"/>
        <v/>
      </c>
      <c r="BO73" s="1" t="str">
        <f t="shared" si="37"/>
        <v/>
      </c>
      <c r="BP73" s="119" t="str">
        <f t="shared" si="38"/>
        <v/>
      </c>
    </row>
    <row r="74" spans="2:68" ht="18" customHeight="1" x14ac:dyDescent="0.25">
      <c r="B74" s="14" t="s">
        <v>256</v>
      </c>
      <c r="C74" s="158"/>
      <c r="D74" s="132"/>
      <c r="E74" s="130"/>
      <c r="F74" s="155"/>
      <c r="G74" s="154"/>
      <c r="H74" s="157"/>
      <c r="I74" s="156"/>
      <c r="J74" s="156"/>
      <c r="K74" s="156"/>
      <c r="L74" s="156"/>
      <c r="M74" s="156"/>
      <c r="N74" s="8" t="str">
        <f t="shared" si="22"/>
        <v/>
      </c>
      <c r="O74" s="34">
        <f t="shared" si="23"/>
        <v>0</v>
      </c>
      <c r="P74" s="155"/>
      <c r="Q74" s="154"/>
      <c r="R74" s="157"/>
      <c r="S74" s="156"/>
      <c r="T74" s="156"/>
      <c r="U74" s="156"/>
      <c r="V74" s="156"/>
      <c r="W74" s="156"/>
      <c r="X74" s="8" t="str">
        <f t="shared" si="24"/>
        <v/>
      </c>
      <c r="Y74" s="30">
        <f t="shared" si="25"/>
        <v>0</v>
      </c>
      <c r="Z74" s="131"/>
      <c r="AB74" s="100"/>
      <c r="BA74" s="40" t="str">
        <f t="shared" si="26"/>
        <v/>
      </c>
      <c r="BB74" s="40" t="str">
        <f t="shared" si="28"/>
        <v/>
      </c>
      <c r="BC74" s="41" t="str">
        <f t="shared" si="27"/>
        <v/>
      </c>
      <c r="BD74" s="40" t="str">
        <f>IF(BA74="","",VLOOKUP(BA74,'Cadastro de Obras'!$B$7:$K$106,8,0))</f>
        <v/>
      </c>
      <c r="BE74" s="40" t="str">
        <f>IF(BC74="","",VLOOKUP($BA74,'Cadastro de Obras'!$B$7:$K$106,9,0))</f>
        <v/>
      </c>
      <c r="BF74" s="40" t="str">
        <f>IF(BD74="","",VLOOKUP($BA74,'Cadastro de Obras'!$B$7:$K$106,10,0))</f>
        <v/>
      </c>
      <c r="BG74" s="1" t="str">
        <f t="shared" si="29"/>
        <v/>
      </c>
      <c r="BH74" s="1" t="str">
        <f t="shared" si="30"/>
        <v/>
      </c>
      <c r="BI74" s="1" t="str">
        <f t="shared" si="31"/>
        <v/>
      </c>
      <c r="BJ74" s="1" t="str">
        <f t="shared" si="32"/>
        <v/>
      </c>
      <c r="BK74" s="1" t="str">
        <f t="shared" si="33"/>
        <v/>
      </c>
      <c r="BL74" s="40" t="str">
        <f t="shared" si="34"/>
        <v/>
      </c>
      <c r="BM74" s="40" t="str">
        <f t="shared" si="35"/>
        <v/>
      </c>
      <c r="BN74" s="1" t="str">
        <f t="shared" si="36"/>
        <v/>
      </c>
      <c r="BO74" s="1" t="str">
        <f t="shared" si="37"/>
        <v/>
      </c>
      <c r="BP74" s="119" t="str">
        <f t="shared" si="38"/>
        <v/>
      </c>
    </row>
    <row r="75" spans="2:68" ht="18" customHeight="1" x14ac:dyDescent="0.25">
      <c r="B75" s="14" t="s">
        <v>257</v>
      </c>
      <c r="C75" s="158"/>
      <c r="D75" s="132"/>
      <c r="E75" s="130"/>
      <c r="F75" s="155"/>
      <c r="G75" s="154"/>
      <c r="H75" s="157"/>
      <c r="I75" s="156"/>
      <c r="J75" s="156"/>
      <c r="K75" s="156"/>
      <c r="L75" s="156"/>
      <c r="M75" s="156"/>
      <c r="N75" s="8" t="str">
        <f t="shared" si="22"/>
        <v/>
      </c>
      <c r="O75" s="34">
        <f t="shared" si="23"/>
        <v>0</v>
      </c>
      <c r="P75" s="155"/>
      <c r="Q75" s="154"/>
      <c r="R75" s="157"/>
      <c r="S75" s="156"/>
      <c r="T75" s="156"/>
      <c r="U75" s="156"/>
      <c r="V75" s="156"/>
      <c r="W75" s="156"/>
      <c r="X75" s="8" t="str">
        <f t="shared" si="24"/>
        <v/>
      </c>
      <c r="Y75" s="30">
        <f t="shared" si="25"/>
        <v>0</v>
      </c>
      <c r="Z75" s="131"/>
      <c r="AB75" s="100"/>
      <c r="BA75" s="40" t="str">
        <f t="shared" si="26"/>
        <v/>
      </c>
      <c r="BB75" s="40" t="str">
        <f t="shared" si="28"/>
        <v/>
      </c>
      <c r="BC75" s="41" t="str">
        <f t="shared" si="27"/>
        <v/>
      </c>
      <c r="BD75" s="40" t="str">
        <f>IF(BA75="","",VLOOKUP(BA75,'Cadastro de Obras'!$B$7:$K$106,8,0))</f>
        <v/>
      </c>
      <c r="BE75" s="40" t="str">
        <f>IF(BC75="","",VLOOKUP($BA75,'Cadastro de Obras'!$B$7:$K$106,9,0))</f>
        <v/>
      </c>
      <c r="BF75" s="40" t="str">
        <f>IF(BD75="","",VLOOKUP($BA75,'Cadastro de Obras'!$B$7:$K$106,10,0))</f>
        <v/>
      </c>
      <c r="BG75" s="1" t="str">
        <f t="shared" si="29"/>
        <v/>
      </c>
      <c r="BH75" s="1" t="str">
        <f t="shared" si="30"/>
        <v/>
      </c>
      <c r="BI75" s="1" t="str">
        <f t="shared" si="31"/>
        <v/>
      </c>
      <c r="BJ75" s="1" t="str">
        <f t="shared" si="32"/>
        <v/>
      </c>
      <c r="BK75" s="1" t="str">
        <f t="shared" si="33"/>
        <v/>
      </c>
      <c r="BL75" s="40" t="str">
        <f t="shared" si="34"/>
        <v/>
      </c>
      <c r="BM75" s="40" t="str">
        <f t="shared" si="35"/>
        <v/>
      </c>
      <c r="BN75" s="1" t="str">
        <f t="shared" si="36"/>
        <v/>
      </c>
      <c r="BO75" s="1" t="str">
        <f t="shared" si="37"/>
        <v/>
      </c>
      <c r="BP75" s="119" t="str">
        <f t="shared" si="38"/>
        <v/>
      </c>
    </row>
    <row r="76" spans="2:68" ht="18" customHeight="1" x14ac:dyDescent="0.25">
      <c r="B76" s="14" t="s">
        <v>258</v>
      </c>
      <c r="C76" s="158"/>
      <c r="D76" s="132"/>
      <c r="E76" s="130"/>
      <c r="F76" s="155"/>
      <c r="G76" s="154"/>
      <c r="H76" s="157"/>
      <c r="I76" s="156"/>
      <c r="J76" s="156"/>
      <c r="K76" s="156"/>
      <c r="L76" s="156"/>
      <c r="M76" s="156"/>
      <c r="N76" s="8" t="str">
        <f t="shared" si="22"/>
        <v/>
      </c>
      <c r="O76" s="34">
        <f t="shared" si="23"/>
        <v>0</v>
      </c>
      <c r="P76" s="155"/>
      <c r="Q76" s="154"/>
      <c r="R76" s="157"/>
      <c r="S76" s="156"/>
      <c r="T76" s="156"/>
      <c r="U76" s="156"/>
      <c r="V76" s="156"/>
      <c r="W76" s="156"/>
      <c r="X76" s="8" t="str">
        <f t="shared" si="24"/>
        <v/>
      </c>
      <c r="Y76" s="30">
        <f t="shared" si="25"/>
        <v>0</v>
      </c>
      <c r="Z76" s="131"/>
      <c r="AB76" s="100"/>
      <c r="BA76" s="40" t="str">
        <f t="shared" si="26"/>
        <v/>
      </c>
      <c r="BB76" s="40" t="str">
        <f t="shared" si="28"/>
        <v/>
      </c>
      <c r="BC76" s="41" t="str">
        <f t="shared" si="27"/>
        <v/>
      </c>
      <c r="BD76" s="40" t="str">
        <f>IF(BA76="","",VLOOKUP(BA76,'Cadastro de Obras'!$B$7:$K$106,8,0))</f>
        <v/>
      </c>
      <c r="BE76" s="40" t="str">
        <f>IF(BC76="","",VLOOKUP($BA76,'Cadastro de Obras'!$B$7:$K$106,9,0))</f>
        <v/>
      </c>
      <c r="BF76" s="40" t="str">
        <f>IF(BD76="","",VLOOKUP($BA76,'Cadastro de Obras'!$B$7:$K$106,10,0))</f>
        <v/>
      </c>
      <c r="BG76" s="1" t="str">
        <f t="shared" si="29"/>
        <v/>
      </c>
      <c r="BH76" s="1" t="str">
        <f t="shared" si="30"/>
        <v/>
      </c>
      <c r="BI76" s="1" t="str">
        <f t="shared" si="31"/>
        <v/>
      </c>
      <c r="BJ76" s="1" t="str">
        <f t="shared" si="32"/>
        <v/>
      </c>
      <c r="BK76" s="1" t="str">
        <f t="shared" si="33"/>
        <v/>
      </c>
      <c r="BL76" s="40" t="str">
        <f t="shared" si="34"/>
        <v/>
      </c>
      <c r="BM76" s="40" t="str">
        <f t="shared" si="35"/>
        <v/>
      </c>
      <c r="BN76" s="1" t="str">
        <f t="shared" si="36"/>
        <v/>
      </c>
      <c r="BO76" s="1" t="str">
        <f t="shared" si="37"/>
        <v/>
      </c>
      <c r="BP76" s="119" t="str">
        <f t="shared" si="38"/>
        <v/>
      </c>
    </row>
    <row r="77" spans="2:68" ht="18" customHeight="1" x14ac:dyDescent="0.25">
      <c r="B77" s="14" t="s">
        <v>259</v>
      </c>
      <c r="C77" s="158"/>
      <c r="D77" s="132"/>
      <c r="E77" s="130"/>
      <c r="F77" s="155"/>
      <c r="G77" s="154"/>
      <c r="H77" s="157"/>
      <c r="I77" s="156"/>
      <c r="J77" s="156"/>
      <c r="K77" s="156"/>
      <c r="L77" s="156"/>
      <c r="M77" s="156"/>
      <c r="N77" s="8" t="str">
        <f t="shared" si="22"/>
        <v/>
      </c>
      <c r="O77" s="34">
        <f t="shared" si="23"/>
        <v>0</v>
      </c>
      <c r="P77" s="155"/>
      <c r="Q77" s="154"/>
      <c r="R77" s="157"/>
      <c r="S77" s="156"/>
      <c r="T77" s="156"/>
      <c r="U77" s="156"/>
      <c r="V77" s="156"/>
      <c r="W77" s="156"/>
      <c r="X77" s="8" t="str">
        <f t="shared" si="24"/>
        <v/>
      </c>
      <c r="Y77" s="30">
        <f t="shared" si="25"/>
        <v>0</v>
      </c>
      <c r="Z77" s="131"/>
      <c r="AB77" s="100"/>
      <c r="BA77" s="40" t="str">
        <f t="shared" si="26"/>
        <v/>
      </c>
      <c r="BB77" s="40" t="str">
        <f t="shared" si="28"/>
        <v/>
      </c>
      <c r="BC77" s="41" t="str">
        <f t="shared" si="27"/>
        <v/>
      </c>
      <c r="BD77" s="40" t="str">
        <f>IF(BA77="","",VLOOKUP(BA77,'Cadastro de Obras'!$B$7:$K$106,8,0))</f>
        <v/>
      </c>
      <c r="BE77" s="40" t="str">
        <f>IF(BC77="","",VLOOKUP($BA77,'Cadastro de Obras'!$B$7:$K$106,9,0))</f>
        <v/>
      </c>
      <c r="BF77" s="40" t="str">
        <f>IF(BD77="","",VLOOKUP($BA77,'Cadastro de Obras'!$B$7:$K$106,10,0))</f>
        <v/>
      </c>
      <c r="BG77" s="1" t="str">
        <f t="shared" si="29"/>
        <v/>
      </c>
      <c r="BH77" s="1" t="str">
        <f t="shared" si="30"/>
        <v/>
      </c>
      <c r="BI77" s="1" t="str">
        <f t="shared" si="31"/>
        <v/>
      </c>
      <c r="BJ77" s="1" t="str">
        <f t="shared" si="32"/>
        <v/>
      </c>
      <c r="BK77" s="1" t="str">
        <f t="shared" si="33"/>
        <v/>
      </c>
      <c r="BL77" s="40" t="str">
        <f t="shared" si="34"/>
        <v/>
      </c>
      <c r="BM77" s="40" t="str">
        <f t="shared" si="35"/>
        <v/>
      </c>
      <c r="BN77" s="1" t="str">
        <f t="shared" si="36"/>
        <v/>
      </c>
      <c r="BO77" s="1" t="str">
        <f t="shared" si="37"/>
        <v/>
      </c>
      <c r="BP77" s="119" t="str">
        <f t="shared" si="38"/>
        <v/>
      </c>
    </row>
    <row r="78" spans="2:68" ht="18" customHeight="1" x14ac:dyDescent="0.25">
      <c r="B78" s="14" t="s">
        <v>260</v>
      </c>
      <c r="C78" s="158"/>
      <c r="D78" s="132"/>
      <c r="E78" s="130"/>
      <c r="F78" s="155"/>
      <c r="G78" s="154"/>
      <c r="H78" s="157"/>
      <c r="I78" s="156"/>
      <c r="J78" s="156"/>
      <c r="K78" s="156"/>
      <c r="L78" s="156"/>
      <c r="M78" s="156"/>
      <c r="N78" s="8" t="str">
        <f t="shared" si="22"/>
        <v/>
      </c>
      <c r="O78" s="34">
        <f t="shared" si="23"/>
        <v>0</v>
      </c>
      <c r="P78" s="155"/>
      <c r="Q78" s="154"/>
      <c r="R78" s="157"/>
      <c r="S78" s="156"/>
      <c r="T78" s="156"/>
      <c r="U78" s="156"/>
      <c r="V78" s="156"/>
      <c r="W78" s="156"/>
      <c r="X78" s="8" t="str">
        <f t="shared" si="24"/>
        <v/>
      </c>
      <c r="Y78" s="30">
        <f t="shared" si="25"/>
        <v>0</v>
      </c>
      <c r="Z78" s="131"/>
      <c r="AB78" s="100"/>
      <c r="BA78" s="40" t="str">
        <f t="shared" si="26"/>
        <v/>
      </c>
      <c r="BB78" s="40" t="str">
        <f t="shared" si="28"/>
        <v/>
      </c>
      <c r="BC78" s="41" t="str">
        <f t="shared" si="27"/>
        <v/>
      </c>
      <c r="BD78" s="40" t="str">
        <f>IF(BA78="","",VLOOKUP(BA78,'Cadastro de Obras'!$B$7:$K$106,8,0))</f>
        <v/>
      </c>
      <c r="BE78" s="40" t="str">
        <f>IF(BC78="","",VLOOKUP($BA78,'Cadastro de Obras'!$B$7:$K$106,9,0))</f>
        <v/>
      </c>
      <c r="BF78" s="40" t="str">
        <f>IF(BD78="","",VLOOKUP($BA78,'Cadastro de Obras'!$B$7:$K$106,10,0))</f>
        <v/>
      </c>
      <c r="BG78" s="1" t="str">
        <f t="shared" si="29"/>
        <v/>
      </c>
      <c r="BH78" s="1" t="str">
        <f t="shared" si="30"/>
        <v/>
      </c>
      <c r="BI78" s="1" t="str">
        <f t="shared" si="31"/>
        <v/>
      </c>
      <c r="BJ78" s="1" t="str">
        <f t="shared" si="32"/>
        <v/>
      </c>
      <c r="BK78" s="1" t="str">
        <f t="shared" si="33"/>
        <v/>
      </c>
      <c r="BL78" s="40" t="str">
        <f t="shared" si="34"/>
        <v/>
      </c>
      <c r="BM78" s="40" t="str">
        <f t="shared" si="35"/>
        <v/>
      </c>
      <c r="BN78" s="1" t="str">
        <f t="shared" si="36"/>
        <v/>
      </c>
      <c r="BO78" s="1" t="str">
        <f t="shared" si="37"/>
        <v/>
      </c>
      <c r="BP78" s="119" t="str">
        <f t="shared" si="38"/>
        <v/>
      </c>
    </row>
    <row r="79" spans="2:68" ht="18" customHeight="1" x14ac:dyDescent="0.25">
      <c r="B79" s="14" t="s">
        <v>261</v>
      </c>
      <c r="C79" s="158"/>
      <c r="D79" s="132"/>
      <c r="E79" s="130"/>
      <c r="F79" s="155"/>
      <c r="G79" s="154"/>
      <c r="H79" s="157"/>
      <c r="I79" s="156"/>
      <c r="J79" s="156"/>
      <c r="K79" s="156"/>
      <c r="L79" s="156"/>
      <c r="M79" s="156"/>
      <c r="N79" s="8" t="str">
        <f t="shared" si="22"/>
        <v/>
      </c>
      <c r="O79" s="34">
        <f t="shared" si="23"/>
        <v>0</v>
      </c>
      <c r="P79" s="155"/>
      <c r="Q79" s="154"/>
      <c r="R79" s="157"/>
      <c r="S79" s="156"/>
      <c r="T79" s="156"/>
      <c r="U79" s="156"/>
      <c r="V79" s="156"/>
      <c r="W79" s="156"/>
      <c r="X79" s="8" t="str">
        <f t="shared" si="24"/>
        <v/>
      </c>
      <c r="Y79" s="30">
        <f t="shared" si="25"/>
        <v>0</v>
      </c>
      <c r="Z79" s="131"/>
      <c r="AB79" s="100"/>
      <c r="BA79" s="40" t="str">
        <f t="shared" si="26"/>
        <v/>
      </c>
      <c r="BB79" s="40" t="str">
        <f t="shared" si="28"/>
        <v/>
      </c>
      <c r="BC79" s="41" t="str">
        <f t="shared" si="27"/>
        <v/>
      </c>
      <c r="BD79" s="40" t="str">
        <f>IF(BA79="","",VLOOKUP(BA79,'Cadastro de Obras'!$B$7:$K$106,8,0))</f>
        <v/>
      </c>
      <c r="BE79" s="40" t="str">
        <f>IF(BC79="","",VLOOKUP($BA79,'Cadastro de Obras'!$B$7:$K$106,9,0))</f>
        <v/>
      </c>
      <c r="BF79" s="40" t="str">
        <f>IF(BD79="","",VLOOKUP($BA79,'Cadastro de Obras'!$B$7:$K$106,10,0))</f>
        <v/>
      </c>
      <c r="BG79" s="1" t="str">
        <f t="shared" si="29"/>
        <v/>
      </c>
      <c r="BH79" s="1" t="str">
        <f t="shared" si="30"/>
        <v/>
      </c>
      <c r="BI79" s="1" t="str">
        <f t="shared" si="31"/>
        <v/>
      </c>
      <c r="BJ79" s="1" t="str">
        <f t="shared" si="32"/>
        <v/>
      </c>
      <c r="BK79" s="1" t="str">
        <f t="shared" si="33"/>
        <v/>
      </c>
      <c r="BL79" s="40" t="str">
        <f t="shared" si="34"/>
        <v/>
      </c>
      <c r="BM79" s="40" t="str">
        <f t="shared" si="35"/>
        <v/>
      </c>
      <c r="BN79" s="1" t="str">
        <f t="shared" si="36"/>
        <v/>
      </c>
      <c r="BO79" s="1" t="str">
        <f t="shared" si="37"/>
        <v/>
      </c>
      <c r="BP79" s="119" t="str">
        <f t="shared" si="38"/>
        <v/>
      </c>
    </row>
    <row r="80" spans="2:68" ht="18" customHeight="1" x14ac:dyDescent="0.25">
      <c r="B80" s="14" t="s">
        <v>262</v>
      </c>
      <c r="C80" s="158"/>
      <c r="D80" s="132"/>
      <c r="E80" s="130"/>
      <c r="F80" s="155"/>
      <c r="G80" s="154"/>
      <c r="H80" s="157"/>
      <c r="I80" s="156"/>
      <c r="J80" s="156"/>
      <c r="K80" s="156"/>
      <c r="L80" s="156"/>
      <c r="M80" s="156"/>
      <c r="N80" s="8" t="str">
        <f t="shared" si="22"/>
        <v/>
      </c>
      <c r="O80" s="34">
        <f t="shared" si="23"/>
        <v>0</v>
      </c>
      <c r="P80" s="155"/>
      <c r="Q80" s="154"/>
      <c r="R80" s="157"/>
      <c r="S80" s="156"/>
      <c r="T80" s="156"/>
      <c r="U80" s="156"/>
      <c r="V80" s="156"/>
      <c r="W80" s="156"/>
      <c r="X80" s="8" t="str">
        <f t="shared" si="24"/>
        <v/>
      </c>
      <c r="Y80" s="30">
        <f t="shared" si="25"/>
        <v>0</v>
      </c>
      <c r="Z80" s="131"/>
      <c r="AB80" s="100"/>
      <c r="BA80" s="40" t="str">
        <f t="shared" si="26"/>
        <v/>
      </c>
      <c r="BB80" s="40" t="str">
        <f t="shared" si="28"/>
        <v/>
      </c>
      <c r="BC80" s="41" t="str">
        <f t="shared" si="27"/>
        <v/>
      </c>
      <c r="BD80" s="40" t="str">
        <f>IF(BA80="","",VLOOKUP(BA80,'Cadastro de Obras'!$B$7:$K$106,8,0))</f>
        <v/>
      </c>
      <c r="BE80" s="40" t="str">
        <f>IF(BC80="","",VLOOKUP($BA80,'Cadastro de Obras'!$B$7:$K$106,9,0))</f>
        <v/>
      </c>
      <c r="BF80" s="40" t="str">
        <f>IF(BD80="","",VLOOKUP($BA80,'Cadastro de Obras'!$B$7:$K$106,10,0))</f>
        <v/>
      </c>
      <c r="BG80" s="1" t="str">
        <f t="shared" si="29"/>
        <v/>
      </c>
      <c r="BH80" s="1" t="str">
        <f t="shared" si="30"/>
        <v/>
      </c>
      <c r="BI80" s="1" t="str">
        <f t="shared" si="31"/>
        <v/>
      </c>
      <c r="BJ80" s="1" t="str">
        <f t="shared" si="32"/>
        <v/>
      </c>
      <c r="BK80" s="1" t="str">
        <f t="shared" si="33"/>
        <v/>
      </c>
      <c r="BL80" s="40" t="str">
        <f t="shared" si="34"/>
        <v/>
      </c>
      <c r="BM80" s="40" t="str">
        <f t="shared" si="35"/>
        <v/>
      </c>
      <c r="BN80" s="1" t="str">
        <f t="shared" si="36"/>
        <v/>
      </c>
      <c r="BO80" s="1" t="str">
        <f t="shared" si="37"/>
        <v/>
      </c>
      <c r="BP80" s="119" t="str">
        <f t="shared" si="38"/>
        <v/>
      </c>
    </row>
    <row r="81" spans="2:68" ht="18" customHeight="1" x14ac:dyDescent="0.25">
      <c r="B81" s="14" t="s">
        <v>263</v>
      </c>
      <c r="C81" s="158"/>
      <c r="D81" s="132"/>
      <c r="E81" s="130"/>
      <c r="F81" s="155"/>
      <c r="G81" s="154"/>
      <c r="H81" s="157"/>
      <c r="I81" s="156"/>
      <c r="J81" s="156"/>
      <c r="K81" s="156"/>
      <c r="L81" s="156"/>
      <c r="M81" s="156"/>
      <c r="N81" s="8" t="str">
        <f t="shared" si="22"/>
        <v/>
      </c>
      <c r="O81" s="34">
        <f t="shared" si="23"/>
        <v>0</v>
      </c>
      <c r="P81" s="155"/>
      <c r="Q81" s="154"/>
      <c r="R81" s="157"/>
      <c r="S81" s="156"/>
      <c r="T81" s="156"/>
      <c r="U81" s="156"/>
      <c r="V81" s="156"/>
      <c r="W81" s="156"/>
      <c r="X81" s="8" t="str">
        <f t="shared" si="24"/>
        <v/>
      </c>
      <c r="Y81" s="30">
        <f t="shared" si="25"/>
        <v>0</v>
      </c>
      <c r="Z81" s="131"/>
      <c r="AB81" s="100"/>
      <c r="BA81" s="40" t="str">
        <f t="shared" si="26"/>
        <v/>
      </c>
      <c r="BB81" s="40" t="str">
        <f t="shared" si="28"/>
        <v/>
      </c>
      <c r="BC81" s="41" t="str">
        <f t="shared" si="27"/>
        <v/>
      </c>
      <c r="BD81" s="40" t="str">
        <f>IF(BA81="","",VLOOKUP(BA81,'Cadastro de Obras'!$B$7:$K$106,8,0))</f>
        <v/>
      </c>
      <c r="BE81" s="40" t="str">
        <f>IF(BC81="","",VLOOKUP($BA81,'Cadastro de Obras'!$B$7:$K$106,9,0))</f>
        <v/>
      </c>
      <c r="BF81" s="40" t="str">
        <f>IF(BD81="","",VLOOKUP($BA81,'Cadastro de Obras'!$B$7:$K$106,10,0))</f>
        <v/>
      </c>
      <c r="BG81" s="1" t="str">
        <f t="shared" si="29"/>
        <v/>
      </c>
      <c r="BH81" s="1" t="str">
        <f t="shared" si="30"/>
        <v/>
      </c>
      <c r="BI81" s="1" t="str">
        <f t="shared" si="31"/>
        <v/>
      </c>
      <c r="BJ81" s="1" t="str">
        <f t="shared" si="32"/>
        <v/>
      </c>
      <c r="BK81" s="1" t="str">
        <f t="shared" si="33"/>
        <v/>
      </c>
      <c r="BL81" s="40" t="str">
        <f t="shared" si="34"/>
        <v/>
      </c>
      <c r="BM81" s="40" t="str">
        <f t="shared" si="35"/>
        <v/>
      </c>
      <c r="BN81" s="1" t="str">
        <f t="shared" si="36"/>
        <v/>
      </c>
      <c r="BO81" s="1" t="str">
        <f t="shared" si="37"/>
        <v/>
      </c>
      <c r="BP81" s="119" t="str">
        <f t="shared" si="38"/>
        <v/>
      </c>
    </row>
    <row r="82" spans="2:68" ht="18" customHeight="1" x14ac:dyDescent="0.25">
      <c r="B82" s="14" t="s">
        <v>264</v>
      </c>
      <c r="C82" s="158"/>
      <c r="D82" s="132"/>
      <c r="E82" s="130"/>
      <c r="F82" s="155"/>
      <c r="G82" s="154"/>
      <c r="H82" s="157"/>
      <c r="I82" s="156"/>
      <c r="J82" s="156"/>
      <c r="K82" s="156"/>
      <c r="L82" s="156"/>
      <c r="M82" s="156"/>
      <c r="N82" s="8" t="str">
        <f t="shared" si="22"/>
        <v/>
      </c>
      <c r="O82" s="34">
        <f t="shared" si="23"/>
        <v>0</v>
      </c>
      <c r="P82" s="155"/>
      <c r="Q82" s="154"/>
      <c r="R82" s="157"/>
      <c r="S82" s="156"/>
      <c r="T82" s="156"/>
      <c r="U82" s="156"/>
      <c r="V82" s="156"/>
      <c r="W82" s="156"/>
      <c r="X82" s="8" t="str">
        <f t="shared" si="24"/>
        <v/>
      </c>
      <c r="Y82" s="30">
        <f t="shared" si="25"/>
        <v>0</v>
      </c>
      <c r="Z82" s="131"/>
      <c r="AB82" s="100"/>
      <c r="BA82" s="40" t="str">
        <f t="shared" si="26"/>
        <v/>
      </c>
      <c r="BB82" s="40" t="str">
        <f t="shared" si="28"/>
        <v/>
      </c>
      <c r="BC82" s="41" t="str">
        <f t="shared" si="27"/>
        <v/>
      </c>
      <c r="BD82" s="40" t="str">
        <f>IF(BA82="","",VLOOKUP(BA82,'Cadastro de Obras'!$B$7:$K$106,8,0))</f>
        <v/>
      </c>
      <c r="BE82" s="40" t="str">
        <f>IF(BC82="","",VLOOKUP($BA82,'Cadastro de Obras'!$B$7:$K$106,9,0))</f>
        <v/>
      </c>
      <c r="BF82" s="40" t="str">
        <f>IF(BD82="","",VLOOKUP($BA82,'Cadastro de Obras'!$B$7:$K$106,10,0))</f>
        <v/>
      </c>
      <c r="BG82" s="1" t="str">
        <f t="shared" si="29"/>
        <v/>
      </c>
      <c r="BH82" s="1" t="str">
        <f t="shared" si="30"/>
        <v/>
      </c>
      <c r="BI82" s="1" t="str">
        <f t="shared" si="31"/>
        <v/>
      </c>
      <c r="BJ82" s="1" t="str">
        <f t="shared" si="32"/>
        <v/>
      </c>
      <c r="BK82" s="1" t="str">
        <f t="shared" si="33"/>
        <v/>
      </c>
      <c r="BL82" s="40" t="str">
        <f t="shared" si="34"/>
        <v/>
      </c>
      <c r="BM82" s="40" t="str">
        <f t="shared" si="35"/>
        <v/>
      </c>
      <c r="BN82" s="1" t="str">
        <f t="shared" si="36"/>
        <v/>
      </c>
      <c r="BO82" s="1" t="str">
        <f t="shared" si="37"/>
        <v/>
      </c>
      <c r="BP82" s="119" t="str">
        <f t="shared" si="38"/>
        <v/>
      </c>
    </row>
    <row r="83" spans="2:68" ht="18" customHeight="1" x14ac:dyDescent="0.25">
      <c r="B83" s="14" t="s">
        <v>265</v>
      </c>
      <c r="C83" s="158"/>
      <c r="D83" s="132"/>
      <c r="E83" s="130"/>
      <c r="F83" s="155"/>
      <c r="G83" s="154"/>
      <c r="H83" s="157"/>
      <c r="I83" s="156"/>
      <c r="J83" s="156"/>
      <c r="K83" s="156"/>
      <c r="L83" s="156"/>
      <c r="M83" s="156"/>
      <c r="N83" s="8" t="str">
        <f t="shared" si="22"/>
        <v/>
      </c>
      <c r="O83" s="34">
        <f t="shared" si="23"/>
        <v>0</v>
      </c>
      <c r="P83" s="155"/>
      <c r="Q83" s="154"/>
      <c r="R83" s="157"/>
      <c r="S83" s="156"/>
      <c r="T83" s="156"/>
      <c r="U83" s="156"/>
      <c r="V83" s="156"/>
      <c r="W83" s="156"/>
      <c r="X83" s="8" t="str">
        <f t="shared" si="24"/>
        <v/>
      </c>
      <c r="Y83" s="30">
        <f t="shared" si="25"/>
        <v>0</v>
      </c>
      <c r="Z83" s="131"/>
      <c r="AB83" s="100"/>
      <c r="BA83" s="40" t="str">
        <f t="shared" si="26"/>
        <v/>
      </c>
      <c r="BB83" s="40" t="str">
        <f t="shared" si="28"/>
        <v/>
      </c>
      <c r="BC83" s="41" t="str">
        <f t="shared" si="27"/>
        <v/>
      </c>
      <c r="BD83" s="40" t="str">
        <f>IF(BA83="","",VLOOKUP(BA83,'Cadastro de Obras'!$B$7:$K$106,8,0))</f>
        <v/>
      </c>
      <c r="BE83" s="40" t="str">
        <f>IF(BC83="","",VLOOKUP($BA83,'Cadastro de Obras'!$B$7:$K$106,9,0))</f>
        <v/>
      </c>
      <c r="BF83" s="40" t="str">
        <f>IF(BD83="","",VLOOKUP($BA83,'Cadastro de Obras'!$B$7:$K$106,10,0))</f>
        <v/>
      </c>
      <c r="BG83" s="1" t="str">
        <f t="shared" si="29"/>
        <v/>
      </c>
      <c r="BH83" s="1" t="str">
        <f t="shared" si="30"/>
        <v/>
      </c>
      <c r="BI83" s="1" t="str">
        <f t="shared" si="31"/>
        <v/>
      </c>
      <c r="BJ83" s="1" t="str">
        <f t="shared" si="32"/>
        <v/>
      </c>
      <c r="BK83" s="1" t="str">
        <f t="shared" si="33"/>
        <v/>
      </c>
      <c r="BL83" s="40" t="str">
        <f t="shared" si="34"/>
        <v/>
      </c>
      <c r="BM83" s="40" t="str">
        <f t="shared" si="35"/>
        <v/>
      </c>
      <c r="BN83" s="1" t="str">
        <f t="shared" si="36"/>
        <v/>
      </c>
      <c r="BO83" s="1" t="str">
        <f t="shared" si="37"/>
        <v/>
      </c>
      <c r="BP83" s="119" t="str">
        <f t="shared" si="38"/>
        <v/>
      </c>
    </row>
    <row r="84" spans="2:68" ht="18" customHeight="1" x14ac:dyDescent="0.25">
      <c r="B84" s="14" t="s">
        <v>266</v>
      </c>
      <c r="C84" s="158"/>
      <c r="D84" s="132"/>
      <c r="E84" s="130"/>
      <c r="F84" s="155"/>
      <c r="G84" s="154"/>
      <c r="H84" s="157"/>
      <c r="I84" s="156"/>
      <c r="J84" s="156"/>
      <c r="K84" s="156"/>
      <c r="L84" s="156"/>
      <c r="M84" s="156"/>
      <c r="N84" s="8" t="str">
        <f t="shared" si="22"/>
        <v/>
      </c>
      <c r="O84" s="34">
        <f t="shared" si="23"/>
        <v>0</v>
      </c>
      <c r="P84" s="155"/>
      <c r="Q84" s="154"/>
      <c r="R84" s="157"/>
      <c r="S84" s="156"/>
      <c r="T84" s="156"/>
      <c r="U84" s="156"/>
      <c r="V84" s="156"/>
      <c r="W84" s="156"/>
      <c r="X84" s="8" t="str">
        <f t="shared" si="24"/>
        <v/>
      </c>
      <c r="Y84" s="30">
        <f t="shared" si="25"/>
        <v>0</v>
      </c>
      <c r="Z84" s="131"/>
      <c r="AB84" s="100"/>
      <c r="BA84" s="40" t="str">
        <f t="shared" si="26"/>
        <v/>
      </c>
      <c r="BB84" s="40" t="str">
        <f t="shared" si="28"/>
        <v/>
      </c>
      <c r="BC84" s="41" t="str">
        <f t="shared" si="27"/>
        <v/>
      </c>
      <c r="BD84" s="40" t="str">
        <f>IF(BA84="","",VLOOKUP(BA84,'Cadastro de Obras'!$B$7:$K$106,8,0))</f>
        <v/>
      </c>
      <c r="BE84" s="40" t="str">
        <f>IF(BC84="","",VLOOKUP($BA84,'Cadastro de Obras'!$B$7:$K$106,9,0))</f>
        <v/>
      </c>
      <c r="BF84" s="40" t="str">
        <f>IF(BD84="","",VLOOKUP($BA84,'Cadastro de Obras'!$B$7:$K$106,10,0))</f>
        <v/>
      </c>
      <c r="BG84" s="1" t="str">
        <f t="shared" si="29"/>
        <v/>
      </c>
      <c r="BH84" s="1" t="str">
        <f t="shared" si="30"/>
        <v/>
      </c>
      <c r="BI84" s="1" t="str">
        <f t="shared" si="31"/>
        <v/>
      </c>
      <c r="BJ84" s="1" t="str">
        <f t="shared" si="32"/>
        <v/>
      </c>
      <c r="BK84" s="1" t="str">
        <f t="shared" si="33"/>
        <v/>
      </c>
      <c r="BL84" s="40" t="str">
        <f t="shared" si="34"/>
        <v/>
      </c>
      <c r="BM84" s="40" t="str">
        <f t="shared" si="35"/>
        <v/>
      </c>
      <c r="BN84" s="1" t="str">
        <f t="shared" si="36"/>
        <v/>
      </c>
      <c r="BO84" s="1" t="str">
        <f t="shared" si="37"/>
        <v/>
      </c>
      <c r="BP84" s="119" t="str">
        <f t="shared" si="38"/>
        <v/>
      </c>
    </row>
    <row r="85" spans="2:68" ht="18" customHeight="1" x14ac:dyDescent="0.25">
      <c r="B85" s="14" t="s">
        <v>267</v>
      </c>
      <c r="C85" s="158"/>
      <c r="D85" s="132"/>
      <c r="E85" s="130"/>
      <c r="F85" s="155"/>
      <c r="G85" s="154"/>
      <c r="H85" s="157"/>
      <c r="I85" s="156"/>
      <c r="J85" s="156"/>
      <c r="K85" s="156"/>
      <c r="L85" s="156"/>
      <c r="M85" s="156"/>
      <c r="N85" s="8" t="str">
        <f t="shared" si="22"/>
        <v/>
      </c>
      <c r="O85" s="34">
        <f t="shared" si="23"/>
        <v>0</v>
      </c>
      <c r="P85" s="155"/>
      <c r="Q85" s="154"/>
      <c r="R85" s="157"/>
      <c r="S85" s="156"/>
      <c r="T85" s="156"/>
      <c r="U85" s="156"/>
      <c r="V85" s="156"/>
      <c r="W85" s="156"/>
      <c r="X85" s="8" t="str">
        <f t="shared" si="24"/>
        <v/>
      </c>
      <c r="Y85" s="30">
        <f t="shared" si="25"/>
        <v>0</v>
      </c>
      <c r="Z85" s="131"/>
      <c r="AB85" s="100"/>
      <c r="BA85" s="40" t="str">
        <f t="shared" si="26"/>
        <v/>
      </c>
      <c r="BB85" s="40" t="str">
        <f t="shared" si="28"/>
        <v/>
      </c>
      <c r="BC85" s="41" t="str">
        <f t="shared" si="27"/>
        <v/>
      </c>
      <c r="BD85" s="40" t="str">
        <f>IF(BA85="","",VLOOKUP(BA85,'Cadastro de Obras'!$B$7:$K$106,8,0))</f>
        <v/>
      </c>
      <c r="BE85" s="40" t="str">
        <f>IF(BC85="","",VLOOKUP($BA85,'Cadastro de Obras'!$B$7:$K$106,9,0))</f>
        <v/>
      </c>
      <c r="BF85" s="40" t="str">
        <f>IF(BD85="","",VLOOKUP($BA85,'Cadastro de Obras'!$B$7:$K$106,10,0))</f>
        <v/>
      </c>
      <c r="BG85" s="1" t="str">
        <f t="shared" si="29"/>
        <v/>
      </c>
      <c r="BH85" s="1" t="str">
        <f t="shared" si="30"/>
        <v/>
      </c>
      <c r="BI85" s="1" t="str">
        <f t="shared" si="31"/>
        <v/>
      </c>
      <c r="BJ85" s="1" t="str">
        <f t="shared" si="32"/>
        <v/>
      </c>
      <c r="BK85" s="1" t="str">
        <f t="shared" si="33"/>
        <v/>
      </c>
      <c r="BL85" s="40" t="str">
        <f t="shared" si="34"/>
        <v/>
      </c>
      <c r="BM85" s="40" t="str">
        <f t="shared" si="35"/>
        <v/>
      </c>
      <c r="BN85" s="1" t="str">
        <f t="shared" si="36"/>
        <v/>
      </c>
      <c r="BO85" s="1" t="str">
        <f t="shared" si="37"/>
        <v/>
      </c>
      <c r="BP85" s="119" t="str">
        <f t="shared" si="38"/>
        <v/>
      </c>
    </row>
    <row r="86" spans="2:68" ht="18" customHeight="1" x14ac:dyDescent="0.25">
      <c r="B86" s="14" t="s">
        <v>268</v>
      </c>
      <c r="C86" s="158"/>
      <c r="D86" s="132"/>
      <c r="E86" s="130"/>
      <c r="F86" s="155"/>
      <c r="G86" s="154"/>
      <c r="H86" s="157"/>
      <c r="I86" s="156"/>
      <c r="J86" s="156"/>
      <c r="K86" s="156"/>
      <c r="L86" s="156"/>
      <c r="M86" s="156"/>
      <c r="N86" s="8" t="str">
        <f t="shared" si="22"/>
        <v/>
      </c>
      <c r="O86" s="34">
        <f t="shared" si="23"/>
        <v>0</v>
      </c>
      <c r="P86" s="155"/>
      <c r="Q86" s="154"/>
      <c r="R86" s="157"/>
      <c r="S86" s="156"/>
      <c r="T86" s="156"/>
      <c r="U86" s="156"/>
      <c r="V86" s="156"/>
      <c r="W86" s="156"/>
      <c r="X86" s="8" t="str">
        <f t="shared" si="24"/>
        <v/>
      </c>
      <c r="Y86" s="30">
        <f t="shared" si="25"/>
        <v>0</v>
      </c>
      <c r="Z86" s="131"/>
      <c r="AB86" s="100"/>
      <c r="BA86" s="40" t="str">
        <f t="shared" si="26"/>
        <v/>
      </c>
      <c r="BB86" s="40" t="str">
        <f t="shared" si="28"/>
        <v/>
      </c>
      <c r="BC86" s="41" t="str">
        <f t="shared" si="27"/>
        <v/>
      </c>
      <c r="BD86" s="40" t="str">
        <f>IF(BA86="","",VLOOKUP(BA86,'Cadastro de Obras'!$B$7:$K$106,8,0))</f>
        <v/>
      </c>
      <c r="BE86" s="40" t="str">
        <f>IF(BC86="","",VLOOKUP($BA86,'Cadastro de Obras'!$B$7:$K$106,9,0))</f>
        <v/>
      </c>
      <c r="BF86" s="40" t="str">
        <f>IF(BD86="","",VLOOKUP($BA86,'Cadastro de Obras'!$B$7:$K$106,10,0))</f>
        <v/>
      </c>
      <c r="BG86" s="1" t="str">
        <f t="shared" si="29"/>
        <v/>
      </c>
      <c r="BH86" s="1" t="str">
        <f t="shared" si="30"/>
        <v/>
      </c>
      <c r="BI86" s="1" t="str">
        <f t="shared" si="31"/>
        <v/>
      </c>
      <c r="BJ86" s="1" t="str">
        <f t="shared" si="32"/>
        <v/>
      </c>
      <c r="BK86" s="1" t="str">
        <f t="shared" si="33"/>
        <v/>
      </c>
      <c r="BL86" s="40" t="str">
        <f t="shared" si="34"/>
        <v/>
      </c>
      <c r="BM86" s="40" t="str">
        <f t="shared" si="35"/>
        <v/>
      </c>
      <c r="BN86" s="1" t="str">
        <f t="shared" si="36"/>
        <v/>
      </c>
      <c r="BO86" s="1" t="str">
        <f t="shared" si="37"/>
        <v/>
      </c>
      <c r="BP86" s="119" t="str">
        <f t="shared" si="38"/>
        <v/>
      </c>
    </row>
    <row r="87" spans="2:68" ht="18" customHeight="1" x14ac:dyDescent="0.25">
      <c r="B87" s="14" t="s">
        <v>269</v>
      </c>
      <c r="C87" s="158"/>
      <c r="D87" s="132"/>
      <c r="E87" s="130"/>
      <c r="F87" s="155"/>
      <c r="G87" s="154"/>
      <c r="H87" s="157"/>
      <c r="I87" s="156"/>
      <c r="J87" s="156"/>
      <c r="K87" s="156"/>
      <c r="L87" s="156"/>
      <c r="M87" s="156"/>
      <c r="N87" s="8" t="str">
        <f t="shared" si="22"/>
        <v/>
      </c>
      <c r="O87" s="34">
        <f t="shared" si="23"/>
        <v>0</v>
      </c>
      <c r="P87" s="155"/>
      <c r="Q87" s="154"/>
      <c r="R87" s="157"/>
      <c r="S87" s="156"/>
      <c r="T87" s="156"/>
      <c r="U87" s="156"/>
      <c r="V87" s="156"/>
      <c r="W87" s="156"/>
      <c r="X87" s="8" t="str">
        <f t="shared" si="24"/>
        <v/>
      </c>
      <c r="Y87" s="30">
        <f t="shared" si="25"/>
        <v>0</v>
      </c>
      <c r="Z87" s="131"/>
      <c r="AB87" s="100"/>
      <c r="BA87" s="40" t="str">
        <f t="shared" si="26"/>
        <v/>
      </c>
      <c r="BB87" s="40" t="str">
        <f t="shared" si="28"/>
        <v/>
      </c>
      <c r="BC87" s="41" t="str">
        <f t="shared" si="27"/>
        <v/>
      </c>
      <c r="BD87" s="40" t="str">
        <f>IF(BA87="","",VLOOKUP(BA87,'Cadastro de Obras'!$B$7:$K$106,8,0))</f>
        <v/>
      </c>
      <c r="BE87" s="40" t="str">
        <f>IF(BC87="","",VLOOKUP($BA87,'Cadastro de Obras'!$B$7:$K$106,9,0))</f>
        <v/>
      </c>
      <c r="BF87" s="40" t="str">
        <f>IF(BD87="","",VLOOKUP($BA87,'Cadastro de Obras'!$B$7:$K$106,10,0))</f>
        <v/>
      </c>
      <c r="BG87" s="1" t="str">
        <f t="shared" si="29"/>
        <v/>
      </c>
      <c r="BH87" s="1" t="str">
        <f t="shared" si="30"/>
        <v/>
      </c>
      <c r="BI87" s="1" t="str">
        <f t="shared" si="31"/>
        <v/>
      </c>
      <c r="BJ87" s="1" t="str">
        <f t="shared" si="32"/>
        <v/>
      </c>
      <c r="BK87" s="1" t="str">
        <f t="shared" si="33"/>
        <v/>
      </c>
      <c r="BL87" s="40" t="str">
        <f t="shared" si="34"/>
        <v/>
      </c>
      <c r="BM87" s="40" t="str">
        <f t="shared" si="35"/>
        <v/>
      </c>
      <c r="BN87" s="1" t="str">
        <f t="shared" si="36"/>
        <v/>
      </c>
      <c r="BO87" s="1" t="str">
        <f t="shared" si="37"/>
        <v/>
      </c>
      <c r="BP87" s="119" t="str">
        <f t="shared" si="38"/>
        <v/>
      </c>
    </row>
    <row r="88" spans="2:68" ht="18" customHeight="1" x14ac:dyDescent="0.25">
      <c r="B88" s="14" t="s">
        <v>270</v>
      </c>
      <c r="C88" s="158"/>
      <c r="D88" s="132"/>
      <c r="E88" s="130"/>
      <c r="F88" s="155"/>
      <c r="G88" s="154"/>
      <c r="H88" s="157"/>
      <c r="I88" s="156"/>
      <c r="J88" s="156"/>
      <c r="K88" s="156"/>
      <c r="L88" s="156"/>
      <c r="M88" s="156"/>
      <c r="N88" s="8" t="str">
        <f t="shared" si="22"/>
        <v/>
      </c>
      <c r="O88" s="34">
        <f t="shared" si="23"/>
        <v>0</v>
      </c>
      <c r="P88" s="155"/>
      <c r="Q88" s="154"/>
      <c r="R88" s="157"/>
      <c r="S88" s="156"/>
      <c r="T88" s="156"/>
      <c r="U88" s="156"/>
      <c r="V88" s="156"/>
      <c r="W88" s="156"/>
      <c r="X88" s="8" t="str">
        <f t="shared" si="24"/>
        <v/>
      </c>
      <c r="Y88" s="30">
        <f t="shared" si="25"/>
        <v>0</v>
      </c>
      <c r="Z88" s="131"/>
      <c r="AB88" s="100"/>
      <c r="BA88" s="40" t="str">
        <f t="shared" si="26"/>
        <v/>
      </c>
      <c r="BB88" s="40" t="str">
        <f t="shared" si="28"/>
        <v/>
      </c>
      <c r="BC88" s="41" t="str">
        <f t="shared" si="27"/>
        <v/>
      </c>
      <c r="BD88" s="40" t="str">
        <f>IF(BA88="","",VLOOKUP(BA88,'Cadastro de Obras'!$B$7:$K$106,8,0))</f>
        <v/>
      </c>
      <c r="BE88" s="40" t="str">
        <f>IF(BC88="","",VLOOKUP($BA88,'Cadastro de Obras'!$B$7:$K$106,9,0))</f>
        <v/>
      </c>
      <c r="BF88" s="40" t="str">
        <f>IF(BD88="","",VLOOKUP($BA88,'Cadastro de Obras'!$B$7:$K$106,10,0))</f>
        <v/>
      </c>
      <c r="BG88" s="1" t="str">
        <f t="shared" si="29"/>
        <v/>
      </c>
      <c r="BH88" s="1" t="str">
        <f t="shared" si="30"/>
        <v/>
      </c>
      <c r="BI88" s="1" t="str">
        <f t="shared" si="31"/>
        <v/>
      </c>
      <c r="BJ88" s="1" t="str">
        <f t="shared" si="32"/>
        <v/>
      </c>
      <c r="BK88" s="1" t="str">
        <f t="shared" si="33"/>
        <v/>
      </c>
      <c r="BL88" s="40" t="str">
        <f t="shared" si="34"/>
        <v/>
      </c>
      <c r="BM88" s="40" t="str">
        <f t="shared" si="35"/>
        <v/>
      </c>
      <c r="BN88" s="1" t="str">
        <f t="shared" si="36"/>
        <v/>
      </c>
      <c r="BO88" s="1" t="str">
        <f t="shared" si="37"/>
        <v/>
      </c>
      <c r="BP88" s="119" t="str">
        <f t="shared" si="38"/>
        <v/>
      </c>
    </row>
    <row r="89" spans="2:68" ht="18" customHeight="1" x14ac:dyDescent="0.25">
      <c r="B89" s="14" t="s">
        <v>271</v>
      </c>
      <c r="C89" s="158"/>
      <c r="D89" s="132"/>
      <c r="E89" s="130"/>
      <c r="F89" s="155"/>
      <c r="G89" s="154"/>
      <c r="H89" s="157"/>
      <c r="I89" s="156"/>
      <c r="J89" s="156"/>
      <c r="K89" s="156"/>
      <c r="L89" s="156"/>
      <c r="M89" s="156"/>
      <c r="N89" s="8" t="str">
        <f t="shared" ref="N89" si="39">IF(D89="","",I89-SUM(J89:M89))</f>
        <v/>
      </c>
      <c r="O89" s="34">
        <f t="shared" ref="O89" si="40">IF(OR(N89="",N89=0),0,N89/I89)</f>
        <v>0</v>
      </c>
      <c r="P89" s="155"/>
      <c r="Q89" s="154"/>
      <c r="R89" s="157"/>
      <c r="S89" s="156"/>
      <c r="T89" s="156"/>
      <c r="U89" s="156"/>
      <c r="V89" s="156"/>
      <c r="W89" s="156"/>
      <c r="X89" s="8" t="str">
        <f t="shared" si="24"/>
        <v/>
      </c>
      <c r="Y89" s="30">
        <f t="shared" si="25"/>
        <v>0</v>
      </c>
      <c r="Z89" s="131"/>
      <c r="AB89" s="100"/>
      <c r="BA89" s="40" t="str">
        <f>IF(D89="","",MID(D89,SEARCH("|",D89)+2,15))</f>
        <v/>
      </c>
      <c r="BB89" s="40" t="str">
        <f t="shared" si="28"/>
        <v/>
      </c>
      <c r="BC89" s="41" t="str">
        <f t="shared" si="27"/>
        <v/>
      </c>
      <c r="BD89" s="40" t="str">
        <f>IF(BA89="","",VLOOKUP(BA89,'Cadastro de Obras'!$B$7:$K$106,8,0))</f>
        <v/>
      </c>
      <c r="BE89" s="40" t="str">
        <f>IF(BC89="","",VLOOKUP($BA89,'Cadastro de Obras'!$B$7:$K$106,9,0))</f>
        <v/>
      </c>
      <c r="BF89" s="40" t="str">
        <f>IF(BD89="","",VLOOKUP($BA89,'Cadastro de Obras'!$B$7:$K$106,10,0))</f>
        <v/>
      </c>
      <c r="BG89" s="1" t="str">
        <f t="shared" si="29"/>
        <v/>
      </c>
      <c r="BH89" s="1" t="str">
        <f t="shared" si="30"/>
        <v/>
      </c>
      <c r="BI89" s="1" t="str">
        <f t="shared" si="31"/>
        <v/>
      </c>
      <c r="BJ89" s="1" t="str">
        <f t="shared" si="32"/>
        <v/>
      </c>
      <c r="BK89" s="1" t="str">
        <f t="shared" si="33"/>
        <v/>
      </c>
      <c r="BL89" s="40" t="str">
        <f t="shared" si="34"/>
        <v/>
      </c>
      <c r="BM89" s="40" t="str">
        <f t="shared" si="35"/>
        <v/>
      </c>
      <c r="BN89" s="1" t="str">
        <f t="shared" si="36"/>
        <v/>
      </c>
      <c r="BO89" s="1" t="str">
        <f t="shared" si="37"/>
        <v/>
      </c>
      <c r="BP89" s="119" t="str">
        <f t="shared" si="38"/>
        <v/>
      </c>
    </row>
    <row r="90" spans="2:68" ht="18" customHeight="1" x14ac:dyDescent="0.25">
      <c r="B90" s="14" t="s">
        <v>272</v>
      </c>
      <c r="C90" s="158"/>
      <c r="D90" s="132"/>
      <c r="E90" s="130"/>
      <c r="F90" s="155"/>
      <c r="G90" s="154"/>
      <c r="H90" s="157"/>
      <c r="I90" s="156"/>
      <c r="J90" s="156"/>
      <c r="K90" s="156"/>
      <c r="L90" s="156"/>
      <c r="M90" s="156"/>
      <c r="N90" s="8" t="str">
        <f t="shared" si="22"/>
        <v/>
      </c>
      <c r="O90" s="34">
        <f t="shared" si="23"/>
        <v>0</v>
      </c>
      <c r="P90" s="155"/>
      <c r="Q90" s="154"/>
      <c r="R90" s="157"/>
      <c r="S90" s="156"/>
      <c r="T90" s="156"/>
      <c r="U90" s="156"/>
      <c r="V90" s="156"/>
      <c r="W90" s="156"/>
      <c r="X90" s="8" t="str">
        <f t="shared" si="24"/>
        <v/>
      </c>
      <c r="Y90" s="30">
        <f t="shared" si="25"/>
        <v>0</v>
      </c>
      <c r="Z90" s="131"/>
      <c r="AB90" s="100"/>
      <c r="BA90" s="40" t="str">
        <f t="shared" si="26"/>
        <v/>
      </c>
      <c r="BB90" s="40" t="str">
        <f t="shared" si="28"/>
        <v/>
      </c>
      <c r="BC90" s="41" t="str">
        <f t="shared" si="27"/>
        <v/>
      </c>
      <c r="BD90" s="40" t="str">
        <f>IF(BA90="","",VLOOKUP(BA90,'Cadastro de Obras'!$B$7:$K$106,8,0))</f>
        <v/>
      </c>
      <c r="BE90" s="40" t="str">
        <f>IF(BC90="","",VLOOKUP($BA90,'Cadastro de Obras'!$B$7:$K$106,9,0))</f>
        <v/>
      </c>
      <c r="BF90" s="40" t="str">
        <f>IF(BD90="","",VLOOKUP($BA90,'Cadastro de Obras'!$B$7:$K$106,10,0))</f>
        <v/>
      </c>
      <c r="BG90" s="1" t="str">
        <f t="shared" si="29"/>
        <v/>
      </c>
      <c r="BH90" s="1" t="str">
        <f t="shared" si="30"/>
        <v/>
      </c>
      <c r="BI90" s="1" t="str">
        <f t="shared" si="31"/>
        <v/>
      </c>
      <c r="BJ90" s="1" t="str">
        <f t="shared" si="32"/>
        <v/>
      </c>
      <c r="BK90" s="1" t="str">
        <f t="shared" si="33"/>
        <v/>
      </c>
      <c r="BL90" s="40" t="str">
        <f t="shared" si="34"/>
        <v/>
      </c>
      <c r="BM90" s="40" t="str">
        <f t="shared" si="35"/>
        <v/>
      </c>
      <c r="BN90" s="1" t="str">
        <f t="shared" si="36"/>
        <v/>
      </c>
      <c r="BO90" s="1" t="str">
        <f t="shared" si="37"/>
        <v/>
      </c>
      <c r="BP90" s="119" t="str">
        <f t="shared" si="38"/>
        <v/>
      </c>
    </row>
    <row r="91" spans="2:68" ht="18" customHeight="1" x14ac:dyDescent="0.25">
      <c r="B91" s="14" t="s">
        <v>273</v>
      </c>
      <c r="C91" s="158"/>
      <c r="D91" s="132"/>
      <c r="E91" s="130"/>
      <c r="F91" s="155"/>
      <c r="G91" s="154"/>
      <c r="H91" s="157"/>
      <c r="I91" s="156"/>
      <c r="J91" s="156"/>
      <c r="K91" s="156"/>
      <c r="L91" s="156"/>
      <c r="M91" s="156"/>
      <c r="N91" s="8" t="str">
        <f t="shared" si="22"/>
        <v/>
      </c>
      <c r="O91" s="34">
        <f t="shared" si="23"/>
        <v>0</v>
      </c>
      <c r="P91" s="155"/>
      <c r="Q91" s="154"/>
      <c r="R91" s="157"/>
      <c r="S91" s="156"/>
      <c r="T91" s="156"/>
      <c r="U91" s="156"/>
      <c r="V91" s="156"/>
      <c r="W91" s="156"/>
      <c r="X91" s="8" t="str">
        <f t="shared" si="24"/>
        <v/>
      </c>
      <c r="Y91" s="30">
        <f t="shared" si="25"/>
        <v>0</v>
      </c>
      <c r="Z91" s="131"/>
      <c r="AB91" s="100"/>
      <c r="BA91" s="40" t="str">
        <f t="shared" si="26"/>
        <v/>
      </c>
      <c r="BB91" s="40" t="str">
        <f t="shared" si="28"/>
        <v/>
      </c>
      <c r="BC91" s="41" t="str">
        <f t="shared" si="27"/>
        <v/>
      </c>
      <c r="BD91" s="40" t="str">
        <f>IF(BA91="","",VLOOKUP(BA91,'Cadastro de Obras'!$B$7:$K$106,8,0))</f>
        <v/>
      </c>
      <c r="BE91" s="40" t="str">
        <f>IF(BC91="","",VLOOKUP($BA91,'Cadastro de Obras'!$B$7:$K$106,9,0))</f>
        <v/>
      </c>
      <c r="BF91" s="40" t="str">
        <f>IF(BD91="","",VLOOKUP($BA91,'Cadastro de Obras'!$B$7:$K$106,10,0))</f>
        <v/>
      </c>
      <c r="BG91" s="1" t="str">
        <f t="shared" si="29"/>
        <v/>
      </c>
      <c r="BH91" s="1" t="str">
        <f t="shared" si="30"/>
        <v/>
      </c>
      <c r="BI91" s="1" t="str">
        <f t="shared" si="31"/>
        <v/>
      </c>
      <c r="BJ91" s="1" t="str">
        <f t="shared" si="32"/>
        <v/>
      </c>
      <c r="BK91" s="1" t="str">
        <f t="shared" si="33"/>
        <v/>
      </c>
      <c r="BL91" s="40" t="str">
        <f t="shared" si="34"/>
        <v/>
      </c>
      <c r="BM91" s="40" t="str">
        <f t="shared" si="35"/>
        <v/>
      </c>
      <c r="BN91" s="1" t="str">
        <f t="shared" si="36"/>
        <v/>
      </c>
      <c r="BO91" s="1" t="str">
        <f t="shared" si="37"/>
        <v/>
      </c>
      <c r="BP91" s="119" t="str">
        <f t="shared" si="38"/>
        <v/>
      </c>
    </row>
    <row r="92" spans="2:68" ht="18" customHeight="1" x14ac:dyDescent="0.25">
      <c r="B92" s="14" t="s">
        <v>274</v>
      </c>
      <c r="C92" s="158"/>
      <c r="D92" s="132"/>
      <c r="E92" s="130"/>
      <c r="F92" s="155"/>
      <c r="G92" s="154"/>
      <c r="H92" s="157"/>
      <c r="I92" s="156"/>
      <c r="J92" s="156"/>
      <c r="K92" s="156"/>
      <c r="L92" s="156"/>
      <c r="M92" s="156"/>
      <c r="N92" s="8" t="str">
        <f t="shared" si="22"/>
        <v/>
      </c>
      <c r="O92" s="34">
        <f t="shared" si="23"/>
        <v>0</v>
      </c>
      <c r="P92" s="155"/>
      <c r="Q92" s="154"/>
      <c r="R92" s="157"/>
      <c r="S92" s="156"/>
      <c r="T92" s="156"/>
      <c r="U92" s="156"/>
      <c r="V92" s="156"/>
      <c r="W92" s="156"/>
      <c r="X92" s="8" t="str">
        <f t="shared" si="24"/>
        <v/>
      </c>
      <c r="Y92" s="30">
        <f t="shared" si="25"/>
        <v>0</v>
      </c>
      <c r="Z92" s="131"/>
      <c r="AB92" s="100"/>
      <c r="BA92" s="40" t="str">
        <f t="shared" si="26"/>
        <v/>
      </c>
      <c r="BB92" s="40" t="str">
        <f t="shared" si="28"/>
        <v/>
      </c>
      <c r="BC92" s="41" t="str">
        <f t="shared" si="27"/>
        <v/>
      </c>
      <c r="BD92" s="40" t="str">
        <f>IF(BA92="","",VLOOKUP(BA92,'Cadastro de Obras'!$B$7:$K$106,8,0))</f>
        <v/>
      </c>
      <c r="BE92" s="40" t="str">
        <f>IF(BC92="","",VLOOKUP($BA92,'Cadastro de Obras'!$B$7:$K$106,9,0))</f>
        <v/>
      </c>
      <c r="BF92" s="40" t="str">
        <f>IF(BD92="","",VLOOKUP($BA92,'Cadastro de Obras'!$B$7:$K$106,10,0))</f>
        <v/>
      </c>
      <c r="BG92" s="1" t="str">
        <f t="shared" si="29"/>
        <v/>
      </c>
      <c r="BH92" s="1" t="str">
        <f t="shared" si="30"/>
        <v/>
      </c>
      <c r="BI92" s="1" t="str">
        <f t="shared" si="31"/>
        <v/>
      </c>
      <c r="BJ92" s="1" t="str">
        <f t="shared" si="32"/>
        <v/>
      </c>
      <c r="BK92" s="1" t="str">
        <f t="shared" si="33"/>
        <v/>
      </c>
      <c r="BL92" s="40" t="str">
        <f t="shared" si="34"/>
        <v/>
      </c>
      <c r="BM92" s="40" t="str">
        <f t="shared" si="35"/>
        <v/>
      </c>
      <c r="BN92" s="1" t="str">
        <f t="shared" si="36"/>
        <v/>
      </c>
      <c r="BO92" s="1" t="str">
        <f t="shared" si="37"/>
        <v/>
      </c>
      <c r="BP92" s="119" t="str">
        <f t="shared" si="38"/>
        <v/>
      </c>
    </row>
    <row r="93" spans="2:68" ht="18" customHeight="1" x14ac:dyDescent="0.25">
      <c r="B93" s="14" t="s">
        <v>275</v>
      </c>
      <c r="C93" s="158"/>
      <c r="D93" s="132"/>
      <c r="E93" s="130"/>
      <c r="F93" s="155"/>
      <c r="G93" s="154"/>
      <c r="H93" s="157"/>
      <c r="I93" s="156"/>
      <c r="J93" s="156"/>
      <c r="K93" s="156"/>
      <c r="L93" s="156"/>
      <c r="M93" s="156"/>
      <c r="N93" s="8" t="str">
        <f t="shared" si="22"/>
        <v/>
      </c>
      <c r="O93" s="34">
        <f t="shared" si="23"/>
        <v>0</v>
      </c>
      <c r="P93" s="155"/>
      <c r="Q93" s="154"/>
      <c r="R93" s="157"/>
      <c r="S93" s="156"/>
      <c r="T93" s="156"/>
      <c r="U93" s="156"/>
      <c r="V93" s="156"/>
      <c r="W93" s="156"/>
      <c r="X93" s="8" t="str">
        <f t="shared" si="24"/>
        <v/>
      </c>
      <c r="Y93" s="30">
        <f t="shared" si="25"/>
        <v>0</v>
      </c>
      <c r="Z93" s="131"/>
      <c r="AB93" s="100"/>
      <c r="BA93" s="40" t="str">
        <f t="shared" si="26"/>
        <v/>
      </c>
      <c r="BB93" s="40" t="str">
        <f t="shared" si="28"/>
        <v/>
      </c>
      <c r="BC93" s="41" t="str">
        <f t="shared" si="27"/>
        <v/>
      </c>
      <c r="BD93" s="40" t="str">
        <f>IF(BA93="","",VLOOKUP(BA93,'Cadastro de Obras'!$B$7:$K$106,8,0))</f>
        <v/>
      </c>
      <c r="BE93" s="40" t="str">
        <f>IF(BC93="","",VLOOKUP($BA93,'Cadastro de Obras'!$B$7:$K$106,9,0))</f>
        <v/>
      </c>
      <c r="BF93" s="40" t="str">
        <f>IF(BD93="","",VLOOKUP($BA93,'Cadastro de Obras'!$B$7:$K$106,10,0))</f>
        <v/>
      </c>
      <c r="BG93" s="1" t="str">
        <f t="shared" si="29"/>
        <v/>
      </c>
      <c r="BH93" s="1" t="str">
        <f t="shared" si="30"/>
        <v/>
      </c>
      <c r="BI93" s="1" t="str">
        <f t="shared" si="31"/>
        <v/>
      </c>
      <c r="BJ93" s="1" t="str">
        <f t="shared" si="32"/>
        <v/>
      </c>
      <c r="BK93" s="1" t="str">
        <f t="shared" si="33"/>
        <v/>
      </c>
      <c r="BL93" s="40" t="str">
        <f t="shared" si="34"/>
        <v/>
      </c>
      <c r="BM93" s="40" t="str">
        <f t="shared" si="35"/>
        <v/>
      </c>
      <c r="BN93" s="1" t="str">
        <f t="shared" si="36"/>
        <v/>
      </c>
      <c r="BO93" s="1" t="str">
        <f t="shared" si="37"/>
        <v/>
      </c>
      <c r="BP93" s="119" t="str">
        <f t="shared" si="38"/>
        <v/>
      </c>
    </row>
    <row r="94" spans="2:68" ht="18" customHeight="1" x14ac:dyDescent="0.25">
      <c r="B94" s="14" t="s">
        <v>276</v>
      </c>
      <c r="C94" s="158"/>
      <c r="D94" s="132"/>
      <c r="E94" s="130"/>
      <c r="F94" s="155"/>
      <c r="G94" s="154"/>
      <c r="H94" s="157"/>
      <c r="I94" s="156"/>
      <c r="J94" s="156"/>
      <c r="K94" s="156"/>
      <c r="L94" s="156"/>
      <c r="M94" s="156"/>
      <c r="N94" s="8" t="str">
        <f t="shared" si="22"/>
        <v/>
      </c>
      <c r="O94" s="34">
        <f t="shared" si="23"/>
        <v>0</v>
      </c>
      <c r="P94" s="155"/>
      <c r="Q94" s="154"/>
      <c r="R94" s="157"/>
      <c r="S94" s="156"/>
      <c r="T94" s="156"/>
      <c r="U94" s="156"/>
      <c r="V94" s="156"/>
      <c r="W94" s="156"/>
      <c r="X94" s="8" t="str">
        <f t="shared" si="24"/>
        <v/>
      </c>
      <c r="Y94" s="30">
        <f t="shared" si="25"/>
        <v>0</v>
      </c>
      <c r="Z94" s="131"/>
      <c r="AB94" s="100"/>
      <c r="BA94" s="40" t="str">
        <f t="shared" si="26"/>
        <v/>
      </c>
      <c r="BB94" s="40" t="str">
        <f t="shared" si="28"/>
        <v/>
      </c>
      <c r="BC94" s="41" t="str">
        <f t="shared" si="27"/>
        <v/>
      </c>
      <c r="BD94" s="40" t="str">
        <f>IF(BA94="","",VLOOKUP(BA94,'Cadastro de Obras'!$B$7:$K$106,8,0))</f>
        <v/>
      </c>
      <c r="BE94" s="40" t="str">
        <f>IF(BC94="","",VLOOKUP($BA94,'Cadastro de Obras'!$B$7:$K$106,9,0))</f>
        <v/>
      </c>
      <c r="BF94" s="40" t="str">
        <f>IF(BD94="","",VLOOKUP($BA94,'Cadastro de Obras'!$B$7:$K$106,10,0))</f>
        <v/>
      </c>
      <c r="BG94" s="1" t="str">
        <f t="shared" si="29"/>
        <v/>
      </c>
      <c r="BH94" s="1" t="str">
        <f t="shared" si="30"/>
        <v/>
      </c>
      <c r="BI94" s="1" t="str">
        <f t="shared" si="31"/>
        <v/>
      </c>
      <c r="BJ94" s="1" t="str">
        <f t="shared" si="32"/>
        <v/>
      </c>
      <c r="BK94" s="1" t="str">
        <f t="shared" si="33"/>
        <v/>
      </c>
      <c r="BL94" s="40" t="str">
        <f t="shared" si="34"/>
        <v/>
      </c>
      <c r="BM94" s="40" t="str">
        <f t="shared" si="35"/>
        <v/>
      </c>
      <c r="BN94" s="1" t="str">
        <f t="shared" si="36"/>
        <v/>
      </c>
      <c r="BO94" s="1" t="str">
        <f t="shared" si="37"/>
        <v/>
      </c>
      <c r="BP94" s="119" t="str">
        <f t="shared" si="38"/>
        <v/>
      </c>
    </row>
    <row r="95" spans="2:68" ht="18" customHeight="1" x14ac:dyDescent="0.25">
      <c r="B95" s="14" t="s">
        <v>277</v>
      </c>
      <c r="C95" s="158"/>
      <c r="D95" s="132"/>
      <c r="E95" s="130"/>
      <c r="F95" s="155"/>
      <c r="G95" s="154"/>
      <c r="H95" s="157"/>
      <c r="I95" s="156"/>
      <c r="J95" s="156"/>
      <c r="K95" s="156"/>
      <c r="L95" s="156"/>
      <c r="M95" s="156"/>
      <c r="N95" s="8" t="str">
        <f t="shared" si="22"/>
        <v/>
      </c>
      <c r="O95" s="34">
        <f t="shared" si="23"/>
        <v>0</v>
      </c>
      <c r="P95" s="155"/>
      <c r="Q95" s="154"/>
      <c r="R95" s="157"/>
      <c r="S95" s="156"/>
      <c r="T95" s="156"/>
      <c r="U95" s="156"/>
      <c r="V95" s="156"/>
      <c r="W95" s="156"/>
      <c r="X95" s="8" t="str">
        <f t="shared" si="24"/>
        <v/>
      </c>
      <c r="Y95" s="30">
        <f t="shared" si="25"/>
        <v>0</v>
      </c>
      <c r="Z95" s="131"/>
      <c r="AB95" s="100"/>
      <c r="BA95" s="40" t="str">
        <f t="shared" si="26"/>
        <v/>
      </c>
      <c r="BB95" s="40" t="str">
        <f t="shared" si="28"/>
        <v/>
      </c>
      <c r="BC95" s="41" t="str">
        <f t="shared" si="27"/>
        <v/>
      </c>
      <c r="BD95" s="40" t="str">
        <f>IF(BA95="","",VLOOKUP(BA95,'Cadastro de Obras'!$B$7:$K$106,8,0))</f>
        <v/>
      </c>
      <c r="BE95" s="40" t="str">
        <f>IF(BC95="","",VLOOKUP($BA95,'Cadastro de Obras'!$B$7:$K$106,9,0))</f>
        <v/>
      </c>
      <c r="BF95" s="40" t="str">
        <f>IF(BD95="","",VLOOKUP($BA95,'Cadastro de Obras'!$B$7:$K$106,10,0))</f>
        <v/>
      </c>
      <c r="BG95" s="1" t="str">
        <f t="shared" si="29"/>
        <v/>
      </c>
      <c r="BH95" s="1" t="str">
        <f t="shared" si="30"/>
        <v/>
      </c>
      <c r="BI95" s="1" t="str">
        <f t="shared" si="31"/>
        <v/>
      </c>
      <c r="BJ95" s="1" t="str">
        <f t="shared" si="32"/>
        <v/>
      </c>
      <c r="BK95" s="1" t="str">
        <f t="shared" si="33"/>
        <v/>
      </c>
      <c r="BL95" s="40" t="str">
        <f t="shared" si="34"/>
        <v/>
      </c>
      <c r="BM95" s="40" t="str">
        <f t="shared" si="35"/>
        <v/>
      </c>
      <c r="BN95" s="1" t="str">
        <f t="shared" si="36"/>
        <v/>
      </c>
      <c r="BO95" s="1" t="str">
        <f t="shared" si="37"/>
        <v/>
      </c>
      <c r="BP95" s="119" t="str">
        <f t="shared" si="38"/>
        <v/>
      </c>
    </row>
    <row r="96" spans="2:68" ht="18" customHeight="1" x14ac:dyDescent="0.25">
      <c r="B96" s="14" t="s">
        <v>278</v>
      </c>
      <c r="C96" s="158"/>
      <c r="D96" s="132"/>
      <c r="E96" s="130"/>
      <c r="F96" s="155"/>
      <c r="G96" s="154"/>
      <c r="H96" s="157"/>
      <c r="I96" s="156"/>
      <c r="J96" s="156"/>
      <c r="K96" s="156"/>
      <c r="L96" s="156"/>
      <c r="M96" s="156"/>
      <c r="N96" s="8" t="str">
        <f t="shared" si="22"/>
        <v/>
      </c>
      <c r="O96" s="34">
        <f t="shared" si="23"/>
        <v>0</v>
      </c>
      <c r="P96" s="155"/>
      <c r="Q96" s="154"/>
      <c r="R96" s="157"/>
      <c r="S96" s="156"/>
      <c r="T96" s="156"/>
      <c r="U96" s="156"/>
      <c r="V96" s="156"/>
      <c r="W96" s="156"/>
      <c r="X96" s="8" t="str">
        <f t="shared" si="24"/>
        <v/>
      </c>
      <c r="Y96" s="30">
        <f t="shared" si="25"/>
        <v>0</v>
      </c>
      <c r="Z96" s="131"/>
      <c r="AB96" s="100"/>
      <c r="BA96" s="40" t="str">
        <f t="shared" si="26"/>
        <v/>
      </c>
      <c r="BB96" s="40" t="str">
        <f t="shared" si="28"/>
        <v/>
      </c>
      <c r="BC96" s="41" t="str">
        <f t="shared" si="27"/>
        <v/>
      </c>
      <c r="BD96" s="40" t="str">
        <f>IF(BA96="","",VLOOKUP(BA96,'Cadastro de Obras'!$B$7:$K$106,8,0))</f>
        <v/>
      </c>
      <c r="BE96" s="40" t="str">
        <f>IF(BC96="","",VLOOKUP($BA96,'Cadastro de Obras'!$B$7:$K$106,9,0))</f>
        <v/>
      </c>
      <c r="BF96" s="40" t="str">
        <f>IF(BD96="","",VLOOKUP($BA96,'Cadastro de Obras'!$B$7:$K$106,10,0))</f>
        <v/>
      </c>
      <c r="BG96" s="1" t="str">
        <f t="shared" si="29"/>
        <v/>
      </c>
      <c r="BH96" s="1" t="str">
        <f t="shared" si="30"/>
        <v/>
      </c>
      <c r="BI96" s="1" t="str">
        <f t="shared" si="31"/>
        <v/>
      </c>
      <c r="BJ96" s="1" t="str">
        <f t="shared" si="32"/>
        <v/>
      </c>
      <c r="BK96" s="1" t="str">
        <f t="shared" si="33"/>
        <v/>
      </c>
      <c r="BL96" s="40" t="str">
        <f t="shared" si="34"/>
        <v/>
      </c>
      <c r="BM96" s="40" t="str">
        <f t="shared" si="35"/>
        <v/>
      </c>
      <c r="BN96" s="1" t="str">
        <f t="shared" si="36"/>
        <v/>
      </c>
      <c r="BO96" s="1" t="str">
        <f t="shared" si="37"/>
        <v/>
      </c>
      <c r="BP96" s="119" t="str">
        <f t="shared" si="38"/>
        <v/>
      </c>
    </row>
    <row r="97" spans="2:75" ht="18" customHeight="1" x14ac:dyDescent="0.25">
      <c r="B97" s="14" t="s">
        <v>279</v>
      </c>
      <c r="C97" s="158"/>
      <c r="D97" s="132"/>
      <c r="E97" s="130"/>
      <c r="F97" s="155"/>
      <c r="G97" s="154"/>
      <c r="H97" s="157"/>
      <c r="I97" s="156"/>
      <c r="J97" s="156"/>
      <c r="K97" s="156"/>
      <c r="L97" s="156"/>
      <c r="M97" s="156"/>
      <c r="N97" s="8" t="str">
        <f t="shared" si="22"/>
        <v/>
      </c>
      <c r="O97" s="34">
        <f t="shared" si="23"/>
        <v>0</v>
      </c>
      <c r="P97" s="155"/>
      <c r="Q97" s="154"/>
      <c r="R97" s="157"/>
      <c r="S97" s="156"/>
      <c r="T97" s="156"/>
      <c r="U97" s="156"/>
      <c r="V97" s="156"/>
      <c r="W97" s="156"/>
      <c r="X97" s="8" t="str">
        <f t="shared" si="24"/>
        <v/>
      </c>
      <c r="Y97" s="30">
        <f t="shared" si="25"/>
        <v>0</v>
      </c>
      <c r="Z97" s="131"/>
      <c r="AB97" s="100"/>
      <c r="BA97" s="40" t="str">
        <f t="shared" si="26"/>
        <v/>
      </c>
      <c r="BB97" s="40" t="str">
        <f t="shared" si="28"/>
        <v/>
      </c>
      <c r="BC97" s="41" t="str">
        <f t="shared" si="27"/>
        <v/>
      </c>
      <c r="BD97" s="40" t="str">
        <f>IF(BA97="","",VLOOKUP(BA97,'Cadastro de Obras'!$B$7:$K$106,8,0))</f>
        <v/>
      </c>
      <c r="BE97" s="40" t="str">
        <f>IF(BC97="","",VLOOKUP($BA97,'Cadastro de Obras'!$B$7:$K$106,9,0))</f>
        <v/>
      </c>
      <c r="BF97" s="40" t="str">
        <f>IF(BD97="","",VLOOKUP($BA97,'Cadastro de Obras'!$B$7:$K$106,10,0))</f>
        <v/>
      </c>
      <c r="BG97" s="1" t="str">
        <f t="shared" si="29"/>
        <v/>
      </c>
      <c r="BH97" s="1" t="str">
        <f t="shared" si="30"/>
        <v/>
      </c>
      <c r="BI97" s="1" t="str">
        <f t="shared" si="31"/>
        <v/>
      </c>
      <c r="BJ97" s="1" t="str">
        <f t="shared" si="32"/>
        <v/>
      </c>
      <c r="BK97" s="1" t="str">
        <f t="shared" si="33"/>
        <v/>
      </c>
      <c r="BL97" s="40" t="str">
        <f t="shared" si="34"/>
        <v/>
      </c>
      <c r="BM97" s="40" t="str">
        <f t="shared" si="35"/>
        <v/>
      </c>
      <c r="BN97" s="1" t="str">
        <f t="shared" si="36"/>
        <v/>
      </c>
      <c r="BO97" s="1" t="str">
        <f t="shared" si="37"/>
        <v/>
      </c>
      <c r="BP97" s="119" t="str">
        <f t="shared" si="38"/>
        <v/>
      </c>
    </row>
    <row r="98" spans="2:75" ht="18" customHeight="1" x14ac:dyDescent="0.25">
      <c r="B98" s="14" t="s">
        <v>280</v>
      </c>
      <c r="C98" s="158"/>
      <c r="D98" s="132"/>
      <c r="E98" s="130"/>
      <c r="F98" s="155"/>
      <c r="G98" s="154"/>
      <c r="H98" s="157"/>
      <c r="I98" s="156"/>
      <c r="J98" s="156"/>
      <c r="K98" s="156"/>
      <c r="L98" s="156"/>
      <c r="M98" s="156"/>
      <c r="N98" s="8" t="str">
        <f t="shared" si="22"/>
        <v/>
      </c>
      <c r="O98" s="34">
        <f t="shared" si="23"/>
        <v>0</v>
      </c>
      <c r="P98" s="155"/>
      <c r="Q98" s="154"/>
      <c r="R98" s="157"/>
      <c r="S98" s="156"/>
      <c r="T98" s="156"/>
      <c r="U98" s="156"/>
      <c r="V98" s="156"/>
      <c r="W98" s="156"/>
      <c r="X98" s="8" t="str">
        <f t="shared" si="24"/>
        <v/>
      </c>
      <c r="Y98" s="30">
        <f t="shared" si="25"/>
        <v>0</v>
      </c>
      <c r="Z98" s="131"/>
      <c r="AB98" s="100"/>
      <c r="BA98" s="40" t="str">
        <f t="shared" si="26"/>
        <v/>
      </c>
      <c r="BB98" s="40" t="str">
        <f t="shared" si="28"/>
        <v/>
      </c>
      <c r="BC98" s="41" t="str">
        <f t="shared" si="27"/>
        <v/>
      </c>
      <c r="BD98" s="40" t="str">
        <f>IF(BA98="","",VLOOKUP(BA98,'Cadastro de Obras'!$B$7:$K$106,8,0))</f>
        <v/>
      </c>
      <c r="BE98" s="40" t="str">
        <f>IF(BC98="","",VLOOKUP($BA98,'Cadastro de Obras'!$B$7:$K$106,9,0))</f>
        <v/>
      </c>
      <c r="BF98" s="40" t="str">
        <f>IF(BD98="","",VLOOKUP($BA98,'Cadastro de Obras'!$B$7:$K$106,10,0))</f>
        <v/>
      </c>
      <c r="BG98" s="1" t="str">
        <f t="shared" si="29"/>
        <v/>
      </c>
      <c r="BH98" s="1" t="str">
        <f t="shared" si="30"/>
        <v/>
      </c>
      <c r="BI98" s="1" t="str">
        <f t="shared" si="31"/>
        <v/>
      </c>
      <c r="BJ98" s="1" t="str">
        <f t="shared" si="32"/>
        <v/>
      </c>
      <c r="BK98" s="1" t="str">
        <f t="shared" si="33"/>
        <v/>
      </c>
      <c r="BL98" s="40" t="str">
        <f t="shared" si="34"/>
        <v/>
      </c>
      <c r="BM98" s="40" t="str">
        <f t="shared" si="35"/>
        <v/>
      </c>
      <c r="BN98" s="1" t="str">
        <f t="shared" si="36"/>
        <v/>
      </c>
      <c r="BO98" s="1" t="str">
        <f t="shared" si="37"/>
        <v/>
      </c>
      <c r="BP98" s="119" t="str">
        <f t="shared" si="38"/>
        <v/>
      </c>
    </row>
    <row r="99" spans="2:75" ht="18" customHeight="1" x14ac:dyDescent="0.25">
      <c r="B99" s="14" t="s">
        <v>281</v>
      </c>
      <c r="C99" s="158"/>
      <c r="D99" s="132"/>
      <c r="E99" s="130"/>
      <c r="F99" s="155"/>
      <c r="G99" s="154"/>
      <c r="H99" s="157"/>
      <c r="I99" s="156"/>
      <c r="J99" s="156"/>
      <c r="K99" s="156"/>
      <c r="L99" s="156"/>
      <c r="M99" s="156"/>
      <c r="N99" s="8" t="str">
        <f t="shared" si="22"/>
        <v/>
      </c>
      <c r="O99" s="34">
        <f t="shared" si="23"/>
        <v>0</v>
      </c>
      <c r="P99" s="155"/>
      <c r="Q99" s="154"/>
      <c r="R99" s="157"/>
      <c r="S99" s="156"/>
      <c r="T99" s="156"/>
      <c r="U99" s="156"/>
      <c r="V99" s="156"/>
      <c r="W99" s="156"/>
      <c r="X99" s="8" t="str">
        <f t="shared" si="24"/>
        <v/>
      </c>
      <c r="Y99" s="30">
        <f t="shared" si="25"/>
        <v>0</v>
      </c>
      <c r="Z99" s="131"/>
      <c r="AB99" s="100"/>
      <c r="BA99" s="40" t="str">
        <f t="shared" si="26"/>
        <v/>
      </c>
      <c r="BB99" s="40" t="str">
        <f t="shared" si="28"/>
        <v/>
      </c>
      <c r="BC99" s="41" t="str">
        <f t="shared" si="27"/>
        <v/>
      </c>
      <c r="BD99" s="40" t="str">
        <f>IF(BA99="","",VLOOKUP(BA99,'Cadastro de Obras'!$B$7:$K$106,8,0))</f>
        <v/>
      </c>
      <c r="BE99" s="40" t="str">
        <f>IF(BC99="","",VLOOKUP($BA99,'Cadastro de Obras'!$B$7:$K$106,9,0))</f>
        <v/>
      </c>
      <c r="BF99" s="40" t="str">
        <f>IF(BD99="","",VLOOKUP($BA99,'Cadastro de Obras'!$B$7:$K$106,10,0))</f>
        <v/>
      </c>
      <c r="BG99" s="1" t="str">
        <f t="shared" si="29"/>
        <v/>
      </c>
      <c r="BH99" s="1" t="str">
        <f t="shared" si="30"/>
        <v/>
      </c>
      <c r="BI99" s="1" t="str">
        <f t="shared" si="31"/>
        <v/>
      </c>
      <c r="BJ99" s="1" t="str">
        <f t="shared" si="32"/>
        <v/>
      </c>
      <c r="BK99" s="1" t="str">
        <f t="shared" si="33"/>
        <v/>
      </c>
      <c r="BL99" s="40" t="str">
        <f t="shared" si="34"/>
        <v/>
      </c>
      <c r="BM99" s="40" t="str">
        <f t="shared" si="35"/>
        <v/>
      </c>
      <c r="BN99" s="1" t="str">
        <f t="shared" si="36"/>
        <v/>
      </c>
      <c r="BO99" s="1" t="str">
        <f t="shared" si="37"/>
        <v/>
      </c>
      <c r="BP99" s="119" t="str">
        <f t="shared" si="38"/>
        <v/>
      </c>
    </row>
    <row r="100" spans="2:75" ht="18" customHeight="1" x14ac:dyDescent="0.25">
      <c r="B100" s="14" t="s">
        <v>282</v>
      </c>
      <c r="C100" s="158"/>
      <c r="D100" s="132"/>
      <c r="E100" s="130"/>
      <c r="F100" s="155"/>
      <c r="G100" s="154"/>
      <c r="H100" s="157"/>
      <c r="I100" s="156"/>
      <c r="J100" s="156"/>
      <c r="K100" s="156"/>
      <c r="L100" s="156"/>
      <c r="M100" s="156"/>
      <c r="N100" s="8" t="str">
        <f t="shared" si="22"/>
        <v/>
      </c>
      <c r="O100" s="34">
        <f t="shared" si="23"/>
        <v>0</v>
      </c>
      <c r="P100" s="155"/>
      <c r="Q100" s="154"/>
      <c r="R100" s="157"/>
      <c r="S100" s="156"/>
      <c r="T100" s="156"/>
      <c r="U100" s="156"/>
      <c r="V100" s="156"/>
      <c r="W100" s="156"/>
      <c r="X100" s="8" t="str">
        <f t="shared" si="24"/>
        <v/>
      </c>
      <c r="Y100" s="30">
        <f t="shared" si="25"/>
        <v>0</v>
      </c>
      <c r="Z100" s="131"/>
      <c r="AB100" s="100"/>
      <c r="BA100" s="40" t="str">
        <f t="shared" si="26"/>
        <v/>
      </c>
      <c r="BB100" s="40" t="str">
        <f t="shared" si="28"/>
        <v/>
      </c>
      <c r="BC100" s="41" t="str">
        <f t="shared" si="27"/>
        <v/>
      </c>
      <c r="BD100" s="40" t="str">
        <f>IF(BA100="","",VLOOKUP(BA100,'Cadastro de Obras'!$B$7:$K$106,8,0))</f>
        <v/>
      </c>
      <c r="BE100" s="40" t="str">
        <f>IF(BC100="","",VLOOKUP($BA100,'Cadastro de Obras'!$B$7:$K$106,9,0))</f>
        <v/>
      </c>
      <c r="BF100" s="40" t="str">
        <f>IF(BD100="","",VLOOKUP($BA100,'Cadastro de Obras'!$B$7:$K$106,10,0))</f>
        <v/>
      </c>
      <c r="BG100" s="1" t="str">
        <f t="shared" si="29"/>
        <v/>
      </c>
      <c r="BH100" s="1" t="str">
        <f t="shared" si="30"/>
        <v/>
      </c>
      <c r="BI100" s="1" t="str">
        <f t="shared" si="31"/>
        <v/>
      </c>
      <c r="BJ100" s="1" t="str">
        <f t="shared" si="32"/>
        <v/>
      </c>
      <c r="BK100" s="1" t="str">
        <f t="shared" si="33"/>
        <v/>
      </c>
      <c r="BL100" s="40" t="str">
        <f t="shared" si="34"/>
        <v/>
      </c>
      <c r="BM100" s="40" t="str">
        <f t="shared" si="35"/>
        <v/>
      </c>
      <c r="BN100" s="1" t="str">
        <f t="shared" si="36"/>
        <v/>
      </c>
      <c r="BO100" s="1" t="str">
        <f t="shared" si="37"/>
        <v/>
      </c>
      <c r="BP100" s="119" t="str">
        <f t="shared" si="38"/>
        <v/>
      </c>
    </row>
    <row r="101" spans="2:75" ht="18" customHeight="1" x14ac:dyDescent="0.25">
      <c r="B101" s="14" t="s">
        <v>283</v>
      </c>
      <c r="C101" s="158"/>
      <c r="D101" s="132"/>
      <c r="E101" s="130"/>
      <c r="F101" s="155"/>
      <c r="G101" s="154"/>
      <c r="H101" s="157"/>
      <c r="I101" s="156"/>
      <c r="J101" s="156"/>
      <c r="K101" s="156"/>
      <c r="L101" s="156"/>
      <c r="M101" s="156"/>
      <c r="N101" s="8" t="str">
        <f t="shared" si="22"/>
        <v/>
      </c>
      <c r="O101" s="34">
        <f t="shared" si="23"/>
        <v>0</v>
      </c>
      <c r="P101" s="155"/>
      <c r="Q101" s="154"/>
      <c r="R101" s="157"/>
      <c r="S101" s="156"/>
      <c r="T101" s="156"/>
      <c r="U101" s="156"/>
      <c r="V101" s="156"/>
      <c r="W101" s="156"/>
      <c r="X101" s="8" t="str">
        <f t="shared" si="24"/>
        <v/>
      </c>
      <c r="Y101" s="30">
        <f t="shared" si="25"/>
        <v>0</v>
      </c>
      <c r="Z101" s="131"/>
      <c r="AB101" s="100"/>
      <c r="BA101" s="40" t="str">
        <f t="shared" si="26"/>
        <v/>
      </c>
      <c r="BB101" s="40" t="str">
        <f t="shared" si="28"/>
        <v/>
      </c>
      <c r="BC101" s="41" t="str">
        <f t="shared" si="27"/>
        <v/>
      </c>
      <c r="BD101" s="40" t="str">
        <f>IF(BA101="","",VLOOKUP(BA101,'Cadastro de Obras'!$B$7:$K$106,8,0))</f>
        <v/>
      </c>
      <c r="BE101" s="40" t="str">
        <f>IF(BC101="","",VLOOKUP($BA101,'Cadastro de Obras'!$B$7:$K$106,9,0))</f>
        <v/>
      </c>
      <c r="BF101" s="40" t="str">
        <f>IF(BD101="","",VLOOKUP($BA101,'Cadastro de Obras'!$B$7:$K$106,10,0))</f>
        <v/>
      </c>
      <c r="BG101" s="1" t="str">
        <f t="shared" si="29"/>
        <v/>
      </c>
      <c r="BH101" s="1" t="str">
        <f t="shared" si="30"/>
        <v/>
      </c>
      <c r="BI101" s="1" t="str">
        <f t="shared" si="31"/>
        <v/>
      </c>
      <c r="BJ101" s="1" t="str">
        <f t="shared" si="32"/>
        <v/>
      </c>
      <c r="BK101" s="1" t="str">
        <f t="shared" si="33"/>
        <v/>
      </c>
      <c r="BL101" s="40" t="str">
        <f t="shared" si="34"/>
        <v/>
      </c>
      <c r="BM101" s="40" t="str">
        <f t="shared" si="35"/>
        <v/>
      </c>
      <c r="BN101" s="1" t="str">
        <f t="shared" si="36"/>
        <v/>
      </c>
      <c r="BO101" s="1" t="str">
        <f t="shared" si="37"/>
        <v/>
      </c>
      <c r="BP101" s="119" t="str">
        <f t="shared" si="38"/>
        <v/>
      </c>
    </row>
    <row r="102" spans="2:75" ht="18" customHeight="1" x14ac:dyDescent="0.25">
      <c r="B102" s="14" t="s">
        <v>284</v>
      </c>
      <c r="C102" s="158"/>
      <c r="D102" s="132"/>
      <c r="E102" s="130"/>
      <c r="F102" s="155"/>
      <c r="G102" s="154"/>
      <c r="H102" s="157"/>
      <c r="I102" s="156"/>
      <c r="J102" s="156"/>
      <c r="K102" s="156"/>
      <c r="L102" s="156"/>
      <c r="M102" s="156"/>
      <c r="N102" s="8" t="str">
        <f t="shared" si="22"/>
        <v/>
      </c>
      <c r="O102" s="34">
        <f t="shared" si="23"/>
        <v>0</v>
      </c>
      <c r="P102" s="155"/>
      <c r="Q102" s="154"/>
      <c r="R102" s="157"/>
      <c r="S102" s="156"/>
      <c r="T102" s="156"/>
      <c r="U102" s="156"/>
      <c r="V102" s="156"/>
      <c r="W102" s="156"/>
      <c r="X102" s="8" t="str">
        <f t="shared" si="24"/>
        <v/>
      </c>
      <c r="Y102" s="30">
        <f t="shared" si="25"/>
        <v>0</v>
      </c>
      <c r="Z102" s="131"/>
      <c r="AB102" s="100"/>
      <c r="BA102" s="40" t="str">
        <f t="shared" si="26"/>
        <v/>
      </c>
      <c r="BB102" s="40" t="str">
        <f t="shared" si="28"/>
        <v/>
      </c>
      <c r="BC102" s="41" t="str">
        <f t="shared" si="27"/>
        <v/>
      </c>
      <c r="BD102" s="40" t="str">
        <f>IF(BA102="","",VLOOKUP(BA102,'Cadastro de Obras'!$B$7:$K$106,8,0))</f>
        <v/>
      </c>
      <c r="BE102" s="40" t="str">
        <f>IF(BC102="","",VLOOKUP($BA102,'Cadastro de Obras'!$B$7:$K$106,9,0))</f>
        <v/>
      </c>
      <c r="BF102" s="40" t="str">
        <f>IF(BD102="","",VLOOKUP($BA102,'Cadastro de Obras'!$B$7:$K$106,10,0))</f>
        <v/>
      </c>
      <c r="BG102" s="1" t="str">
        <f t="shared" si="29"/>
        <v/>
      </c>
      <c r="BH102" s="1" t="str">
        <f t="shared" si="30"/>
        <v/>
      </c>
      <c r="BI102" s="1" t="str">
        <f t="shared" si="31"/>
        <v/>
      </c>
      <c r="BJ102" s="1" t="str">
        <f t="shared" si="32"/>
        <v/>
      </c>
      <c r="BK102" s="1" t="str">
        <f t="shared" si="33"/>
        <v/>
      </c>
      <c r="BL102" s="40" t="str">
        <f t="shared" si="34"/>
        <v/>
      </c>
      <c r="BM102" s="40" t="str">
        <f t="shared" si="35"/>
        <v/>
      </c>
      <c r="BN102" s="1" t="str">
        <f t="shared" si="36"/>
        <v/>
      </c>
      <c r="BO102" s="1" t="str">
        <f t="shared" si="37"/>
        <v/>
      </c>
      <c r="BP102" s="119" t="str">
        <f t="shared" si="38"/>
        <v/>
      </c>
    </row>
    <row r="103" spans="2:75" ht="18" customHeight="1" x14ac:dyDescent="0.25">
      <c r="B103" s="14" t="s">
        <v>285</v>
      </c>
      <c r="C103" s="158"/>
      <c r="D103" s="132"/>
      <c r="E103" s="130"/>
      <c r="F103" s="155"/>
      <c r="G103" s="154"/>
      <c r="H103" s="157"/>
      <c r="I103" s="156"/>
      <c r="J103" s="156"/>
      <c r="K103" s="156"/>
      <c r="L103" s="156"/>
      <c r="M103" s="156"/>
      <c r="N103" s="8" t="str">
        <f t="shared" ref="N103:N105" si="41">IF(D103="","",I103-SUM(J103:M103))</f>
        <v/>
      </c>
      <c r="O103" s="34">
        <f t="shared" ref="O103:O105" si="42">IF(OR(N103="",N103=0),0,N103/I103)</f>
        <v>0</v>
      </c>
      <c r="P103" s="155"/>
      <c r="Q103" s="154"/>
      <c r="R103" s="157"/>
      <c r="S103" s="156"/>
      <c r="T103" s="156"/>
      <c r="U103" s="156"/>
      <c r="V103" s="156"/>
      <c r="W103" s="156"/>
      <c r="X103" s="8" t="str">
        <f t="shared" ref="X103:X106" si="43">IF(N103="","",S103-SUM(T103:W103))</f>
        <v/>
      </c>
      <c r="Y103" s="30">
        <f t="shared" si="25"/>
        <v>0</v>
      </c>
      <c r="Z103" s="131"/>
      <c r="AB103" s="100"/>
      <c r="BA103" s="40" t="str">
        <f t="shared" si="26"/>
        <v/>
      </c>
      <c r="BB103" s="40" t="str">
        <f t="shared" si="28"/>
        <v/>
      </c>
      <c r="BC103" s="41" t="str">
        <f t="shared" si="27"/>
        <v/>
      </c>
      <c r="BD103" s="40" t="str">
        <f>IF(BA103="","",VLOOKUP(BA103,'Cadastro de Obras'!$B$7:$K$106,8,0))</f>
        <v/>
      </c>
      <c r="BE103" s="40" t="str">
        <f>IF(BC103="","",VLOOKUP($BA103,'Cadastro de Obras'!$B$7:$K$106,9,0))</f>
        <v/>
      </c>
      <c r="BF103" s="40" t="str">
        <f>IF(BD103="","",VLOOKUP($BA103,'Cadastro de Obras'!$B$7:$K$106,10,0))</f>
        <v/>
      </c>
      <c r="BG103" s="1" t="str">
        <f t="shared" si="29"/>
        <v/>
      </c>
      <c r="BH103" s="1" t="str">
        <f t="shared" si="30"/>
        <v/>
      </c>
      <c r="BI103" s="1" t="str">
        <f t="shared" si="31"/>
        <v/>
      </c>
      <c r="BJ103" s="1" t="str">
        <f t="shared" si="32"/>
        <v/>
      </c>
      <c r="BK103" s="1" t="str">
        <f t="shared" si="33"/>
        <v/>
      </c>
      <c r="BL103" s="40" t="str">
        <f t="shared" si="34"/>
        <v/>
      </c>
      <c r="BM103" s="40" t="str">
        <f t="shared" si="35"/>
        <v/>
      </c>
      <c r="BN103" s="1" t="str">
        <f t="shared" si="36"/>
        <v/>
      </c>
      <c r="BO103" s="1" t="str">
        <f t="shared" si="37"/>
        <v/>
      </c>
      <c r="BP103" s="119" t="str">
        <f t="shared" si="38"/>
        <v/>
      </c>
    </row>
    <row r="104" spans="2:75" ht="18" customHeight="1" x14ac:dyDescent="0.25">
      <c r="B104" s="14" t="s">
        <v>286</v>
      </c>
      <c r="C104" s="158"/>
      <c r="D104" s="132"/>
      <c r="E104" s="130"/>
      <c r="F104" s="155"/>
      <c r="G104" s="154"/>
      <c r="H104" s="157"/>
      <c r="I104" s="156"/>
      <c r="J104" s="156"/>
      <c r="K104" s="156"/>
      <c r="L104" s="156"/>
      <c r="M104" s="156"/>
      <c r="N104" s="8" t="str">
        <f t="shared" si="41"/>
        <v/>
      </c>
      <c r="O104" s="34">
        <f t="shared" si="42"/>
        <v>0</v>
      </c>
      <c r="P104" s="155"/>
      <c r="Q104" s="154"/>
      <c r="R104" s="157"/>
      <c r="S104" s="156"/>
      <c r="T104" s="156"/>
      <c r="U104" s="156"/>
      <c r="V104" s="156"/>
      <c r="W104" s="156"/>
      <c r="X104" s="8" t="str">
        <f t="shared" si="43"/>
        <v/>
      </c>
      <c r="Y104" s="30">
        <f t="shared" si="25"/>
        <v>0</v>
      </c>
      <c r="Z104" s="131"/>
      <c r="AB104" s="100"/>
      <c r="BA104" s="40" t="str">
        <f t="shared" si="26"/>
        <v/>
      </c>
      <c r="BB104" s="40" t="str">
        <f t="shared" si="28"/>
        <v/>
      </c>
      <c r="BC104" s="41" t="str">
        <f t="shared" si="27"/>
        <v/>
      </c>
      <c r="BD104" s="40" t="str">
        <f>IF(BA104="","",VLOOKUP(BA104,'Cadastro de Obras'!$B$7:$K$106,8,0))</f>
        <v/>
      </c>
      <c r="BE104" s="40" t="str">
        <f>IF(BC104="","",VLOOKUP($BA104,'Cadastro de Obras'!$B$7:$K$106,9,0))</f>
        <v/>
      </c>
      <c r="BF104" s="40" t="str">
        <f>IF(BD104="","",VLOOKUP($BA104,'Cadastro de Obras'!$B$7:$K$106,10,0))</f>
        <v/>
      </c>
      <c r="BG104" s="1" t="str">
        <f t="shared" si="29"/>
        <v/>
      </c>
      <c r="BH104" s="1" t="str">
        <f t="shared" si="30"/>
        <v/>
      </c>
      <c r="BI104" s="1" t="str">
        <f t="shared" si="31"/>
        <v/>
      </c>
      <c r="BJ104" s="1" t="str">
        <f t="shared" si="32"/>
        <v/>
      </c>
      <c r="BK104" s="1" t="str">
        <f t="shared" si="33"/>
        <v/>
      </c>
      <c r="BL104" s="40" t="str">
        <f t="shared" si="34"/>
        <v/>
      </c>
      <c r="BM104" s="40" t="str">
        <f t="shared" si="35"/>
        <v/>
      </c>
      <c r="BN104" s="1" t="str">
        <f t="shared" si="36"/>
        <v/>
      </c>
      <c r="BO104" s="1" t="str">
        <f t="shared" si="37"/>
        <v/>
      </c>
      <c r="BP104" s="119" t="str">
        <f t="shared" si="38"/>
        <v/>
      </c>
    </row>
    <row r="105" spans="2:75" ht="18" customHeight="1" x14ac:dyDescent="0.25">
      <c r="B105" s="14" t="s">
        <v>287</v>
      </c>
      <c r="C105" s="158"/>
      <c r="D105" s="132"/>
      <c r="E105" s="130"/>
      <c r="F105" s="155"/>
      <c r="G105" s="154"/>
      <c r="H105" s="157"/>
      <c r="I105" s="156"/>
      <c r="J105" s="156"/>
      <c r="K105" s="156"/>
      <c r="L105" s="156"/>
      <c r="M105" s="156"/>
      <c r="N105" s="8" t="str">
        <f t="shared" si="41"/>
        <v/>
      </c>
      <c r="O105" s="34">
        <f t="shared" si="42"/>
        <v>0</v>
      </c>
      <c r="P105" s="155"/>
      <c r="Q105" s="154"/>
      <c r="R105" s="157"/>
      <c r="S105" s="156"/>
      <c r="T105" s="156"/>
      <c r="U105" s="156"/>
      <c r="V105" s="156"/>
      <c r="W105" s="156"/>
      <c r="X105" s="8" t="str">
        <f t="shared" si="43"/>
        <v/>
      </c>
      <c r="Y105" s="30">
        <f t="shared" si="25"/>
        <v>0</v>
      </c>
      <c r="Z105" s="131"/>
      <c r="AB105" s="100"/>
      <c r="BA105" s="40" t="str">
        <f t="shared" si="26"/>
        <v/>
      </c>
      <c r="BB105" s="40" t="str">
        <f t="shared" si="28"/>
        <v/>
      </c>
      <c r="BC105" s="41" t="str">
        <f t="shared" si="27"/>
        <v/>
      </c>
      <c r="BD105" s="40" t="str">
        <f>IF(BA105="","",VLOOKUP(BA105,'Cadastro de Obras'!$B$7:$K$106,8,0))</f>
        <v/>
      </c>
      <c r="BE105" s="40" t="str">
        <f>IF(BC105="","",VLOOKUP($BA105,'Cadastro de Obras'!$B$7:$K$106,9,0))</f>
        <v/>
      </c>
      <c r="BF105" s="40" t="str">
        <f>IF(BD105="","",VLOOKUP($BA105,'Cadastro de Obras'!$B$7:$K$106,10,0))</f>
        <v/>
      </c>
      <c r="BG105" s="1" t="str">
        <f t="shared" si="29"/>
        <v/>
      </c>
      <c r="BH105" s="1" t="str">
        <f t="shared" si="30"/>
        <v/>
      </c>
      <c r="BI105" s="1" t="str">
        <f t="shared" si="31"/>
        <v/>
      </c>
      <c r="BJ105" s="1" t="str">
        <f t="shared" si="32"/>
        <v/>
      </c>
      <c r="BK105" s="1" t="str">
        <f t="shared" si="33"/>
        <v/>
      </c>
      <c r="BL105" s="40" t="str">
        <f t="shared" si="34"/>
        <v/>
      </c>
      <c r="BM105" s="40" t="str">
        <f t="shared" si="35"/>
        <v/>
      </c>
      <c r="BN105" s="1" t="str">
        <f t="shared" si="36"/>
        <v/>
      </c>
      <c r="BO105" s="1" t="str">
        <f t="shared" si="37"/>
        <v/>
      </c>
      <c r="BP105" s="119" t="str">
        <f t="shared" si="38"/>
        <v/>
      </c>
    </row>
    <row r="106" spans="2:75" ht="18" customHeight="1" x14ac:dyDescent="0.25">
      <c r="B106" s="32" t="s">
        <v>288</v>
      </c>
      <c r="C106" s="159"/>
      <c r="D106" s="160"/>
      <c r="E106" s="161"/>
      <c r="F106" s="162"/>
      <c r="G106" s="163"/>
      <c r="H106" s="164"/>
      <c r="I106" s="165"/>
      <c r="J106" s="165"/>
      <c r="K106" s="165"/>
      <c r="L106" s="165"/>
      <c r="M106" s="165"/>
      <c r="N106" s="28" t="str">
        <f t="shared" ref="N106" si="44">IF(D106="","",I106-SUM(J106:M106))</f>
        <v/>
      </c>
      <c r="O106" s="35">
        <f t="shared" ref="O106:O107" si="45">IF(OR(N106="",N106=0),0,N106/I106)</f>
        <v>0</v>
      </c>
      <c r="P106" s="162"/>
      <c r="Q106" s="163"/>
      <c r="R106" s="164"/>
      <c r="S106" s="165"/>
      <c r="T106" s="165"/>
      <c r="U106" s="165"/>
      <c r="V106" s="165"/>
      <c r="W106" s="165"/>
      <c r="X106" s="28" t="str">
        <f t="shared" si="43"/>
        <v/>
      </c>
      <c r="Y106" s="30">
        <f t="shared" si="25"/>
        <v>0</v>
      </c>
      <c r="Z106" s="168"/>
      <c r="AB106" s="100"/>
      <c r="BA106" s="40" t="str">
        <f t="shared" si="26"/>
        <v/>
      </c>
      <c r="BB106" s="40" t="str">
        <f t="shared" si="28"/>
        <v/>
      </c>
      <c r="BC106" s="41" t="str">
        <f t="shared" si="27"/>
        <v/>
      </c>
      <c r="BD106" s="40" t="str">
        <f>IF(BA106="","",VLOOKUP(BA106,'Cadastro de Obras'!$B$7:$K$106,8,0))</f>
        <v/>
      </c>
      <c r="BE106" s="40" t="str">
        <f>IF(BC106="","",VLOOKUP($BA106,'Cadastro de Obras'!$B$7:$K$106,9,0))</f>
        <v/>
      </c>
      <c r="BF106" s="40" t="str">
        <f>IF(BD106="","",VLOOKUP($BA106,'Cadastro de Obras'!$B$7:$K$106,10,0))</f>
        <v/>
      </c>
      <c r="BG106" s="1" t="str">
        <f t="shared" si="29"/>
        <v/>
      </c>
      <c r="BH106" s="1" t="str">
        <f t="shared" si="30"/>
        <v/>
      </c>
      <c r="BI106" s="1" t="str">
        <f t="shared" si="31"/>
        <v/>
      </c>
      <c r="BJ106" s="1" t="str">
        <f t="shared" si="32"/>
        <v/>
      </c>
      <c r="BK106" s="1" t="str">
        <f t="shared" si="33"/>
        <v/>
      </c>
      <c r="BL106" s="40" t="str">
        <f t="shared" si="34"/>
        <v/>
      </c>
      <c r="BM106" s="40" t="str">
        <f t="shared" si="35"/>
        <v/>
      </c>
      <c r="BN106" s="1" t="str">
        <f t="shared" si="36"/>
        <v/>
      </c>
      <c r="BO106" s="1" t="str">
        <f t="shared" si="37"/>
        <v/>
      </c>
      <c r="BP106" s="119" t="str">
        <f t="shared" si="38"/>
        <v/>
      </c>
    </row>
    <row r="107" spans="2:75" ht="30" customHeight="1" x14ac:dyDescent="0.25">
      <c r="B107" s="16" t="s">
        <v>0</v>
      </c>
      <c r="C107" s="178" t="str">
        <f>COUNTA(D7:D106)&amp;" CONTRATOS CADASTRADOS"</f>
        <v>0 CONTRATOS CADASTRADOS</v>
      </c>
      <c r="D107" s="179"/>
      <c r="E107" s="179"/>
      <c r="F107" s="180"/>
      <c r="G107" s="33" t="s">
        <v>0</v>
      </c>
      <c r="H107" s="20" t="s">
        <v>0</v>
      </c>
      <c r="I107" s="169">
        <f t="shared" ref="I107:N107" si="46">SUM(I7:I106)</f>
        <v>0</v>
      </c>
      <c r="J107" s="169">
        <f t="shared" si="46"/>
        <v>0</v>
      </c>
      <c r="K107" s="169">
        <f t="shared" si="46"/>
        <v>0</v>
      </c>
      <c r="L107" s="169">
        <f t="shared" si="46"/>
        <v>0</v>
      </c>
      <c r="M107" s="169">
        <f t="shared" si="46"/>
        <v>0</v>
      </c>
      <c r="N107" s="169">
        <f t="shared" si="46"/>
        <v>0</v>
      </c>
      <c r="O107" s="170">
        <f t="shared" si="45"/>
        <v>0</v>
      </c>
      <c r="P107" s="20" t="s">
        <v>0</v>
      </c>
      <c r="Q107" s="20" t="s">
        <v>0</v>
      </c>
      <c r="R107" s="20" t="s">
        <v>0</v>
      </c>
      <c r="S107" s="169">
        <f t="shared" ref="S107" si="47">SUM(S7:S106)</f>
        <v>0</v>
      </c>
      <c r="T107" s="169">
        <f t="shared" ref="T107" si="48">SUM(T7:T106)</f>
        <v>0</v>
      </c>
      <c r="U107" s="169">
        <f t="shared" ref="U107" si="49">SUM(U7:U106)</f>
        <v>0</v>
      </c>
      <c r="V107" s="169">
        <f t="shared" ref="V107" si="50">SUM(V7:V106)</f>
        <v>0</v>
      </c>
      <c r="W107" s="169">
        <f t="shared" ref="W107:X107" si="51">SUM(W7:W106)</f>
        <v>0</v>
      </c>
      <c r="X107" s="169">
        <f t="shared" si="51"/>
        <v>0</v>
      </c>
      <c r="Y107" s="170">
        <f t="shared" si="25"/>
        <v>0</v>
      </c>
      <c r="Z107" s="20" t="s">
        <v>0</v>
      </c>
      <c r="AA107" s="171"/>
      <c r="AB107" s="16" t="s">
        <v>0</v>
      </c>
      <c r="AC107" s="16" t="s">
        <v>0</v>
      </c>
      <c r="AD107" s="16" t="s">
        <v>0</v>
      </c>
      <c r="AE107" s="16" t="s">
        <v>0</v>
      </c>
      <c r="AF107" s="16" t="s">
        <v>0</v>
      </c>
      <c r="AG107" s="16" t="s">
        <v>0</v>
      </c>
      <c r="AH107" s="16" t="s">
        <v>0</v>
      </c>
      <c r="AI107" s="16" t="s">
        <v>0</v>
      </c>
      <c r="AJ107" s="16" t="s">
        <v>0</v>
      </c>
      <c r="AK107" s="16" t="s">
        <v>0</v>
      </c>
      <c r="AL107" s="16" t="s">
        <v>0</v>
      </c>
      <c r="AM107" s="16" t="s">
        <v>0</v>
      </c>
      <c r="AN107" s="16" t="s">
        <v>0</v>
      </c>
      <c r="AO107" s="16" t="s">
        <v>0</v>
      </c>
      <c r="AP107" s="16" t="s">
        <v>0</v>
      </c>
      <c r="AQ107" s="16" t="s">
        <v>0</v>
      </c>
      <c r="AR107" s="16" t="s">
        <v>0</v>
      </c>
      <c r="AS107" s="16" t="s">
        <v>0</v>
      </c>
      <c r="AT107" s="16" t="s">
        <v>0</v>
      </c>
      <c r="AU107" s="16" t="s">
        <v>0</v>
      </c>
      <c r="AV107" s="16" t="s">
        <v>0</v>
      </c>
      <c r="AW107" s="16" t="s">
        <v>0</v>
      </c>
      <c r="AX107" s="16" t="s">
        <v>0</v>
      </c>
      <c r="AY107" s="16" t="s">
        <v>0</v>
      </c>
      <c r="AZ107" s="16" t="s">
        <v>0</v>
      </c>
      <c r="BA107" s="20" t="s">
        <v>0</v>
      </c>
      <c r="BB107" s="20"/>
      <c r="BC107" s="20" t="s">
        <v>0</v>
      </c>
      <c r="BD107" s="16" t="s">
        <v>0</v>
      </c>
      <c r="BE107" s="16" t="s">
        <v>0</v>
      </c>
      <c r="BF107" s="16" t="s">
        <v>0</v>
      </c>
      <c r="BG107" s="16" t="s">
        <v>0</v>
      </c>
      <c r="BH107" s="16" t="s">
        <v>0</v>
      </c>
      <c r="BI107" s="16" t="s">
        <v>0</v>
      </c>
      <c r="BJ107" s="16" t="s">
        <v>0</v>
      </c>
      <c r="BK107" s="16" t="s">
        <v>0</v>
      </c>
      <c r="BL107" s="16" t="s">
        <v>0</v>
      </c>
      <c r="BM107" s="16" t="s">
        <v>0</v>
      </c>
      <c r="BN107" s="16" t="s">
        <v>0</v>
      </c>
      <c r="BO107" s="16"/>
      <c r="BP107" s="16" t="s">
        <v>0</v>
      </c>
      <c r="BQ107" s="39" t="s">
        <v>0</v>
      </c>
      <c r="BR107" s="39" t="s">
        <v>0</v>
      </c>
      <c r="BS107" s="39" t="s">
        <v>0</v>
      </c>
      <c r="BT107" s="39" t="s">
        <v>0</v>
      </c>
      <c r="BU107" s="39" t="s">
        <v>0</v>
      </c>
      <c r="BV107" s="39" t="s">
        <v>0</v>
      </c>
      <c r="BW107" s="39" t="s">
        <v>0</v>
      </c>
    </row>
  </sheetData>
  <sheetProtection algorithmName="SHA-512" hashValue="V3b9vWVMwq5xz2/ubrWz4oatAU8aJVL0sNQsGmJRk2hSaw6l6yRhbawu2M8B01tW68w8eBLHlQQas3bJQ3TVLg==" saltValue="rQeoxNbWbzZaSj13IKHrYw==" spinCount="100000" sheet="1" objects="1" scenarios="1"/>
  <mergeCells count="6">
    <mergeCell ref="C107:F107"/>
    <mergeCell ref="B2:Z4"/>
    <mergeCell ref="AC5:AE5"/>
    <mergeCell ref="B5:F5"/>
    <mergeCell ref="G5:P5"/>
    <mergeCell ref="Q5:Z5"/>
  </mergeCells>
  <dataValidations count="2">
    <dataValidation type="list" allowBlank="1" showInputMessage="1" showErrorMessage="1" sqref="D7:D106">
      <formula1>OBRAS</formula1>
    </dataValidation>
    <dataValidation type="list" allowBlank="1" showInputMessage="1" showErrorMessage="1" sqref="E7:E106">
      <formula1>FASE_DA_OBRA</formula1>
    </dataValidation>
  </dataValidations>
  <pageMargins left="0.511811024" right="0.511811024" top="0.78740157499999996" bottom="0.78740157499999996" header="0.31496062000000002" footer="0.31496062000000002"/>
  <pageSetup paperSize="9" scale="23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pageSetUpPr fitToPage="1"/>
  </sheetPr>
  <dimension ref="A1:U73"/>
  <sheetViews>
    <sheetView showGridLines="0" zoomScale="70" zoomScaleNormal="70" zoomScaleSheetLayoutView="70" workbookViewId="0">
      <pane ySplit="4" topLeftCell="A5" activePane="bottomLeft" state="frozen"/>
      <selection activeCell="C6" sqref="C6:C11"/>
      <selection pane="bottomLeft" activeCell="B7" sqref="B7"/>
    </sheetView>
  </sheetViews>
  <sheetFormatPr defaultColWidth="0" defaultRowHeight="15" zeroHeight="1" x14ac:dyDescent="0.25"/>
  <cols>
    <col min="1" max="1" width="2.7109375" style="1" customWidth="1"/>
    <col min="2" max="16" width="18.7109375" style="1" customWidth="1"/>
    <col min="17" max="18" width="15.7109375" style="1" customWidth="1"/>
    <col min="19" max="19" width="16.85546875" style="1" bestFit="1" customWidth="1"/>
    <col min="20" max="20" width="16.85546875" style="1" customWidth="1"/>
    <col min="21" max="21" width="2.7109375" style="1" customWidth="1"/>
    <col min="22" max="16384" width="9.140625" style="1" hidden="1"/>
  </cols>
  <sheetData>
    <row r="1" spans="2:20" x14ac:dyDescent="0.25"/>
    <row r="2" spans="2:20" ht="30" customHeight="1" x14ac:dyDescent="0.25">
      <c r="B2" s="189" t="s">
        <v>313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2:20" ht="30" customHeight="1" x14ac:dyDescent="0.25"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2:20" ht="30" customHeight="1" x14ac:dyDescent="0.25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2:20" ht="30" customHeight="1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2:20" customFormat="1" ht="30" customHeight="1" x14ac:dyDescent="0.25">
      <c r="G6" s="1"/>
      <c r="I6" s="190">
        <v>2014</v>
      </c>
      <c r="J6" s="191"/>
      <c r="K6" s="191"/>
      <c r="L6" s="192"/>
      <c r="M6" s="190">
        <v>2015</v>
      </c>
      <c r="N6" s="191"/>
      <c r="O6" s="191"/>
      <c r="P6" s="192"/>
      <c r="Q6" s="190">
        <v>2016</v>
      </c>
      <c r="R6" s="191"/>
      <c r="S6" s="191"/>
      <c r="T6" s="192"/>
    </row>
    <row r="7" spans="2:20" s="44" customFormat="1" ht="30" customHeight="1" x14ac:dyDescent="0.35">
      <c r="B7" s="45"/>
      <c r="C7" s="45">
        <v>2014</v>
      </c>
      <c r="D7" s="45">
        <v>2015</v>
      </c>
      <c r="E7" s="45">
        <v>2016</v>
      </c>
      <c r="F7" s="43"/>
      <c r="H7" s="45"/>
      <c r="I7" s="45" t="s">
        <v>317</v>
      </c>
      <c r="J7" s="45" t="s">
        <v>318</v>
      </c>
      <c r="K7" s="45" t="s">
        <v>319</v>
      </c>
      <c r="L7" s="45" t="s">
        <v>320</v>
      </c>
      <c r="M7" s="45" t="s">
        <v>317</v>
      </c>
      <c r="N7" s="45" t="s">
        <v>318</v>
      </c>
      <c r="O7" s="45" t="s">
        <v>319</v>
      </c>
      <c r="P7" s="45" t="s">
        <v>320</v>
      </c>
      <c r="Q7" s="45" t="s">
        <v>317</v>
      </c>
      <c r="R7" s="45" t="s">
        <v>318</v>
      </c>
      <c r="S7" s="45" t="s">
        <v>319</v>
      </c>
      <c r="T7" s="45" t="s">
        <v>320</v>
      </c>
    </row>
    <row r="8" spans="2:20" ht="30" customHeight="1" x14ac:dyDescent="0.25">
      <c r="B8" s="46" t="s">
        <v>316</v>
      </c>
      <c r="C8" s="50">
        <f>SUM(I8:L8)</f>
        <v>0</v>
      </c>
      <c r="D8" s="50">
        <f>SUM(M8:P8)</f>
        <v>0</v>
      </c>
      <c r="E8" s="50">
        <f>SUM(Q8:T8)</f>
        <v>0</v>
      </c>
      <c r="F8" s="42"/>
      <c r="H8" s="46" t="s">
        <v>316</v>
      </c>
      <c r="I8" s="50">
        <f>SUM($D$37:$D$39)</f>
        <v>0</v>
      </c>
      <c r="J8" s="50">
        <f>SUM($D$40:$D$42)</f>
        <v>0</v>
      </c>
      <c r="K8" s="50">
        <f>SUM($D$43:$D$45)</f>
        <v>0</v>
      </c>
      <c r="L8" s="50">
        <f>SUM($D$46:$D$48)</f>
        <v>0</v>
      </c>
      <c r="M8" s="50">
        <f>SUM($D$49:$D$51)</f>
        <v>0</v>
      </c>
      <c r="N8" s="50">
        <f>SUM($D$52:$D$54)</f>
        <v>0</v>
      </c>
      <c r="O8" s="50">
        <f>SUM($D$55:$D$57)</f>
        <v>0</v>
      </c>
      <c r="P8" s="50">
        <f>SUM($D$58:$D$60)</f>
        <v>0</v>
      </c>
      <c r="Q8" s="50">
        <f>SUM($D$61:$D$63)</f>
        <v>0</v>
      </c>
      <c r="R8" s="50">
        <f>SUM($D$64:$D$66)</f>
        <v>0</v>
      </c>
      <c r="S8" s="50">
        <f>SUM($D$67:$D$69)</f>
        <v>0</v>
      </c>
      <c r="T8" s="50">
        <f>SUM($D$70:$D$72)</f>
        <v>0</v>
      </c>
    </row>
    <row r="9" spans="2:20" ht="30" customHeight="1" x14ac:dyDescent="0.25">
      <c r="B9" s="46" t="s">
        <v>311</v>
      </c>
      <c r="C9" s="70">
        <f>SUM(I9:L9)</f>
        <v>0</v>
      </c>
      <c r="D9" s="70">
        <f>SUM(M9:P9)</f>
        <v>0</v>
      </c>
      <c r="E9" s="70">
        <f>SUM(Q9:T9)</f>
        <v>0</v>
      </c>
      <c r="F9" s="42"/>
      <c r="H9" s="46" t="s">
        <v>312</v>
      </c>
      <c r="I9" s="70">
        <f>SUM($M$37:$M$39)</f>
        <v>0</v>
      </c>
      <c r="J9" s="70">
        <f>SUM($M$40:$M$42)</f>
        <v>0</v>
      </c>
      <c r="K9" s="70">
        <f>SUM($M$43:$M$45)</f>
        <v>0</v>
      </c>
      <c r="L9" s="70">
        <f>SUM($M$46:$M$48)</f>
        <v>0</v>
      </c>
      <c r="M9" s="70">
        <f>SUM($M$49:$M$51)</f>
        <v>0</v>
      </c>
      <c r="N9" s="70">
        <f>SUM($M$52:$M$54)</f>
        <v>0</v>
      </c>
      <c r="O9" s="70">
        <f>SUM($M$55:$M$57)</f>
        <v>0</v>
      </c>
      <c r="P9" s="70">
        <f>SUM($M$58:$M$60)</f>
        <v>0</v>
      </c>
      <c r="Q9" s="70">
        <f>SUM($M$61:$M$63)</f>
        <v>0</v>
      </c>
      <c r="R9" s="70">
        <f>SUM($M$64:$M$66)</f>
        <v>0</v>
      </c>
      <c r="S9" s="70">
        <f>SUM($M$67:$M$69)</f>
        <v>0</v>
      </c>
      <c r="T9" s="70">
        <f>SUM($M$70:$M$72)</f>
        <v>0</v>
      </c>
    </row>
    <row r="10" spans="2:20" ht="30" customHeight="1" x14ac:dyDescent="0.25">
      <c r="B10" s="46" t="s">
        <v>309</v>
      </c>
      <c r="C10" s="70">
        <f>IF(C8=0,0,C9/C8)</f>
        <v>0</v>
      </c>
      <c r="D10" s="70">
        <f>IF(D8=0,0,D9/D8)</f>
        <v>0</v>
      </c>
      <c r="E10" s="70">
        <f>IF(E8=0,0,E9/E8)</f>
        <v>0</v>
      </c>
      <c r="F10" s="42"/>
      <c r="H10" s="46" t="s">
        <v>309</v>
      </c>
      <c r="I10" s="70">
        <f t="shared" ref="I10:S10" si="0">IF(I8=0,0,I9/I8)</f>
        <v>0</v>
      </c>
      <c r="J10" s="70">
        <f t="shared" si="0"/>
        <v>0</v>
      </c>
      <c r="K10" s="70">
        <f t="shared" si="0"/>
        <v>0</v>
      </c>
      <c r="L10" s="70">
        <f t="shared" si="0"/>
        <v>0</v>
      </c>
      <c r="M10" s="70">
        <f t="shared" si="0"/>
        <v>0</v>
      </c>
      <c r="N10" s="70">
        <f t="shared" si="0"/>
        <v>0</v>
      </c>
      <c r="O10" s="70">
        <f t="shared" si="0"/>
        <v>0</v>
      </c>
      <c r="P10" s="70">
        <f t="shared" si="0"/>
        <v>0</v>
      </c>
      <c r="Q10" s="70">
        <f t="shared" si="0"/>
        <v>0</v>
      </c>
      <c r="R10" s="70">
        <f>IF(R8=0,0,R9/R8)</f>
        <v>0</v>
      </c>
      <c r="S10" s="70">
        <f t="shared" si="0"/>
        <v>0</v>
      </c>
      <c r="T10" s="70">
        <f>IF(T8=0,0,T9/T8)</f>
        <v>0</v>
      </c>
    </row>
    <row r="11" spans="2:20" ht="30" customHeight="1" x14ac:dyDescent="0.25">
      <c r="B11" s="48" t="s">
        <v>314</v>
      </c>
      <c r="C11" s="72">
        <f t="shared" ref="C11:C15" si="1">SUM(I11:L11)</f>
        <v>0</v>
      </c>
      <c r="D11" s="72">
        <f t="shared" ref="D11:D15" si="2">SUM(M11:P11)</f>
        <v>0</v>
      </c>
      <c r="E11" s="72">
        <f t="shared" ref="E11:E15" si="3">SUM(Q11:T11)</f>
        <v>0</v>
      </c>
      <c r="F11" s="42"/>
      <c r="H11" s="48" t="s">
        <v>314</v>
      </c>
      <c r="I11" s="72">
        <f>-SUM($O$37:$O$39)</f>
        <v>0</v>
      </c>
      <c r="J11" s="72">
        <f>-SUM($O$40:$O$42)</f>
        <v>0</v>
      </c>
      <c r="K11" s="72">
        <f>-SUM($O$43:$O$45)</f>
        <v>0</v>
      </c>
      <c r="L11" s="72">
        <f>-SUM($O$46:$O$48)</f>
        <v>0</v>
      </c>
      <c r="M11" s="72">
        <f>-SUM($O$49:$O$51)</f>
        <v>0</v>
      </c>
      <c r="N11" s="72">
        <f>-SUM($O$52:$O$54)</f>
        <v>0</v>
      </c>
      <c r="O11" s="72">
        <f>-SUM($O$55:$O$57)</f>
        <v>0</v>
      </c>
      <c r="P11" s="72">
        <f>-SUM($O$58:$O$60)</f>
        <v>0</v>
      </c>
      <c r="Q11" s="72">
        <f>-SUM($O$61:$O$63)</f>
        <v>0</v>
      </c>
      <c r="R11" s="72">
        <f>-SUM($O$64:$O$66)</f>
        <v>0</v>
      </c>
      <c r="S11" s="72">
        <f>-SUM($O$67:$O$69)</f>
        <v>0</v>
      </c>
      <c r="T11" s="72">
        <f>-SUM($O$70:$O$72)</f>
        <v>0</v>
      </c>
    </row>
    <row r="12" spans="2:20" ht="30" customHeight="1" x14ac:dyDescent="0.25">
      <c r="B12" s="48" t="s">
        <v>297</v>
      </c>
      <c r="C12" s="72">
        <f t="shared" si="1"/>
        <v>0</v>
      </c>
      <c r="D12" s="72">
        <f t="shared" si="2"/>
        <v>0</v>
      </c>
      <c r="E12" s="72">
        <f t="shared" si="3"/>
        <v>0</v>
      </c>
      <c r="F12" s="42"/>
      <c r="H12" s="48" t="s">
        <v>297</v>
      </c>
      <c r="I12" s="72">
        <f>-SUM($P$37:$P$39)</f>
        <v>0</v>
      </c>
      <c r="J12" s="72">
        <f>-SUM($P$40:$P$42)</f>
        <v>0</v>
      </c>
      <c r="K12" s="72">
        <f>-SUM($P$43:$P$45)</f>
        <v>0</v>
      </c>
      <c r="L12" s="72">
        <f>-SUM($P$46:$P$48)</f>
        <v>0</v>
      </c>
      <c r="M12" s="72">
        <f>-SUM($P$49:$P$51)</f>
        <v>0</v>
      </c>
      <c r="N12" s="72">
        <f>-SUM($P$52:$P$54)</f>
        <v>0</v>
      </c>
      <c r="O12" s="72">
        <f>-SUM($P$55:$P$57)</f>
        <v>0</v>
      </c>
      <c r="P12" s="72">
        <f>-SUM($P$58:$P$60)</f>
        <v>0</v>
      </c>
      <c r="Q12" s="72">
        <f>-SUM($P$61:$P$63)</f>
        <v>0</v>
      </c>
      <c r="R12" s="72">
        <f>-SUM($P$64:$P$66)</f>
        <v>0</v>
      </c>
      <c r="S12" s="72">
        <f>-SUM($P$67:$P$69)</f>
        <v>0</v>
      </c>
      <c r="T12" s="72">
        <f>-SUM($P$70:$P$72)</f>
        <v>0</v>
      </c>
    </row>
    <row r="13" spans="2:20" ht="30" customHeight="1" x14ac:dyDescent="0.25">
      <c r="B13" s="48" t="s">
        <v>315</v>
      </c>
      <c r="C13" s="72">
        <f t="shared" si="1"/>
        <v>0</v>
      </c>
      <c r="D13" s="72">
        <f t="shared" si="2"/>
        <v>0</v>
      </c>
      <c r="E13" s="72">
        <f t="shared" si="3"/>
        <v>0</v>
      </c>
      <c r="F13" s="42"/>
      <c r="H13" s="48" t="s">
        <v>315</v>
      </c>
      <c r="I13" s="72">
        <f>-SUM($Q$37:$Q$39)</f>
        <v>0</v>
      </c>
      <c r="J13" s="72">
        <f>-SUM($Q$40:$Q$42)</f>
        <v>0</v>
      </c>
      <c r="K13" s="72">
        <f>-SUM($Q$43:$Q$45)</f>
        <v>0</v>
      </c>
      <c r="L13" s="72">
        <f>-SUM($Q$46:$Q$48)</f>
        <v>0</v>
      </c>
      <c r="M13" s="72">
        <f>-SUM($Q$49:$Q$51)</f>
        <v>0</v>
      </c>
      <c r="N13" s="72">
        <f>-SUM($Q$52:$Q$54)</f>
        <v>0</v>
      </c>
      <c r="O13" s="72">
        <f>-SUM($Q$55:$Q$57)</f>
        <v>0</v>
      </c>
      <c r="P13" s="72">
        <f>-SUM($Q$58:$Q$60)</f>
        <v>0</v>
      </c>
      <c r="Q13" s="72">
        <f>-SUM($Q$61:$Q$63)</f>
        <v>0</v>
      </c>
      <c r="R13" s="72">
        <f>-SUM($Q$64:$Q$66)</f>
        <v>0</v>
      </c>
      <c r="S13" s="72">
        <f>-SUM($Q$67:$Q$69)</f>
        <v>0</v>
      </c>
      <c r="T13" s="72">
        <f>-SUM($Q$70:$Q$72)</f>
        <v>0</v>
      </c>
    </row>
    <row r="14" spans="2:20" ht="30" customHeight="1" x14ac:dyDescent="0.25">
      <c r="B14" s="47" t="s">
        <v>108</v>
      </c>
      <c r="C14" s="73">
        <f t="shared" si="1"/>
        <v>0</v>
      </c>
      <c r="D14" s="73">
        <f t="shared" si="2"/>
        <v>0</v>
      </c>
      <c r="E14" s="73">
        <f t="shared" si="3"/>
        <v>0</v>
      </c>
      <c r="F14" s="42"/>
      <c r="H14" s="47" t="s">
        <v>108</v>
      </c>
      <c r="I14" s="73">
        <f>-SUM($R$37:$R$39)</f>
        <v>0</v>
      </c>
      <c r="J14" s="73">
        <f>-SUM($R$40:$R$42)</f>
        <v>0</v>
      </c>
      <c r="K14" s="73">
        <f>-SUM($R$43:$R$45)</f>
        <v>0</v>
      </c>
      <c r="L14" s="73">
        <f>-SUM($R$46:$R$48)</f>
        <v>0</v>
      </c>
      <c r="M14" s="73">
        <f>-SUM($R$49:$R$51)</f>
        <v>0</v>
      </c>
      <c r="N14" s="73">
        <f>-SUM($R$52:$R$54)</f>
        <v>0</v>
      </c>
      <c r="O14" s="73">
        <f>-SUM($R$55:$R$57)</f>
        <v>0</v>
      </c>
      <c r="P14" s="73">
        <f>-SUM($R$58:$R$60)</f>
        <v>0</v>
      </c>
      <c r="Q14" s="73">
        <f>-SUM($R$61:$R$63)</f>
        <v>0</v>
      </c>
      <c r="R14" s="73">
        <f>-SUM($R$64:$R$66)</f>
        <v>0</v>
      </c>
      <c r="S14" s="73">
        <f>-SUM($R$67:$R$69)</f>
        <v>0</v>
      </c>
      <c r="T14" s="73">
        <f>-SUM($R$70:$R$72)</f>
        <v>0</v>
      </c>
    </row>
    <row r="15" spans="2:20" ht="30" customHeight="1" x14ac:dyDescent="0.25">
      <c r="B15" s="49" t="s">
        <v>91</v>
      </c>
      <c r="C15" s="71">
        <f t="shared" si="1"/>
        <v>0</v>
      </c>
      <c r="D15" s="71">
        <f t="shared" si="2"/>
        <v>0</v>
      </c>
      <c r="E15" s="71">
        <f t="shared" si="3"/>
        <v>0</v>
      </c>
      <c r="F15" s="42"/>
      <c r="H15" s="49" t="s">
        <v>91</v>
      </c>
      <c r="I15" s="71">
        <f>SUM($S$37:$S$39)</f>
        <v>0</v>
      </c>
      <c r="J15" s="71">
        <f>SUM($S$40:$S$42)</f>
        <v>0</v>
      </c>
      <c r="K15" s="71">
        <f>SUM($S$43:$S$45)</f>
        <v>0</v>
      </c>
      <c r="L15" s="71">
        <f>SUM($S$46:$S$48)</f>
        <v>0</v>
      </c>
      <c r="M15" s="71">
        <f>SUM($S$49:$S$51)</f>
        <v>0</v>
      </c>
      <c r="N15" s="71">
        <f>SUM($S$52:$S$54)</f>
        <v>0</v>
      </c>
      <c r="O15" s="71">
        <f>SUM($S$55:$S$57)</f>
        <v>0</v>
      </c>
      <c r="P15" s="71">
        <f>SUM($S$58:$S$60)</f>
        <v>0</v>
      </c>
      <c r="Q15" s="71">
        <f>SUM($S$61:$S$63)</f>
        <v>0</v>
      </c>
      <c r="R15" s="71">
        <f>SUM($S$64:$S$66)</f>
        <v>0</v>
      </c>
      <c r="S15" s="71">
        <f>SUM($S$67:$S$69)</f>
        <v>0</v>
      </c>
      <c r="T15" s="71">
        <f>SUM($S$70:$S$72)</f>
        <v>0</v>
      </c>
    </row>
    <row r="16" spans="2:20" ht="30" customHeight="1" x14ac:dyDescent="0.25">
      <c r="B16" s="49" t="s">
        <v>299</v>
      </c>
      <c r="C16" s="51">
        <f t="shared" ref="C16:E16" si="4">IF(C8=0,0,C15/C9)</f>
        <v>0</v>
      </c>
      <c r="D16" s="51">
        <f t="shared" si="4"/>
        <v>0</v>
      </c>
      <c r="E16" s="51">
        <f t="shared" si="4"/>
        <v>0</v>
      </c>
      <c r="F16" s="42"/>
      <c r="H16" s="49" t="s">
        <v>299</v>
      </c>
      <c r="I16" s="51">
        <f t="shared" ref="I16:T16" si="5">IF(I8=0,0,I15/I9)</f>
        <v>0</v>
      </c>
      <c r="J16" s="51">
        <f t="shared" si="5"/>
        <v>0</v>
      </c>
      <c r="K16" s="51">
        <f t="shared" si="5"/>
        <v>0</v>
      </c>
      <c r="L16" s="51">
        <f t="shared" si="5"/>
        <v>0</v>
      </c>
      <c r="M16" s="51">
        <f t="shared" si="5"/>
        <v>0</v>
      </c>
      <c r="N16" s="51">
        <f t="shared" si="5"/>
        <v>0</v>
      </c>
      <c r="O16" s="51">
        <f t="shared" si="5"/>
        <v>0</v>
      </c>
      <c r="P16" s="51">
        <f t="shared" si="5"/>
        <v>0</v>
      </c>
      <c r="Q16" s="51">
        <f t="shared" si="5"/>
        <v>0</v>
      </c>
      <c r="R16" s="51">
        <f t="shared" si="5"/>
        <v>0</v>
      </c>
      <c r="S16" s="51">
        <f t="shared" si="5"/>
        <v>0</v>
      </c>
      <c r="T16" s="51">
        <f t="shared" si="5"/>
        <v>0</v>
      </c>
    </row>
    <row r="17" spans="2:20" customFormat="1" ht="30" customHeight="1" x14ac:dyDescent="0.25"/>
    <row r="18" spans="2:20" ht="15" customHeight="1" x14ac:dyDescent="0.25">
      <c r="B18" s="59"/>
      <c r="C18" s="60"/>
      <c r="D18" s="60"/>
      <c r="E18" s="60"/>
      <c r="F18" s="60"/>
      <c r="G18" s="60"/>
      <c r="H18" s="60"/>
      <c r="I18" s="60"/>
      <c r="J18" s="60"/>
      <c r="K18" s="60"/>
      <c r="L18" s="61"/>
      <c r="M18" s="61"/>
      <c r="N18" s="61"/>
      <c r="O18" s="61"/>
      <c r="P18" s="61"/>
      <c r="Q18" s="61"/>
      <c r="R18" s="61"/>
      <c r="S18" s="61"/>
      <c r="T18" s="62"/>
    </row>
    <row r="19" spans="2:20" ht="15" customHeight="1" x14ac:dyDescent="0.25">
      <c r="B19" s="63"/>
      <c r="C19" s="53"/>
      <c r="D19" s="53"/>
      <c r="E19" s="53"/>
      <c r="F19" s="53"/>
      <c r="G19" s="53"/>
      <c r="H19" s="53"/>
      <c r="I19" s="53"/>
      <c r="J19" s="53"/>
      <c r="K19" s="53"/>
      <c r="L19" s="37"/>
      <c r="M19" s="37"/>
      <c r="N19" s="37"/>
      <c r="O19" s="37"/>
      <c r="P19" s="37"/>
      <c r="Q19" s="37"/>
      <c r="R19" s="37"/>
      <c r="S19" s="37"/>
      <c r="T19" s="64"/>
    </row>
    <row r="20" spans="2:20" ht="15" customHeight="1" x14ac:dyDescent="0.25">
      <c r="B20" s="63"/>
      <c r="C20" s="53"/>
      <c r="D20" s="53"/>
      <c r="E20" s="53"/>
      <c r="F20" s="53"/>
      <c r="G20" s="53"/>
      <c r="H20" s="53"/>
      <c r="I20" s="53"/>
      <c r="J20" s="53"/>
      <c r="K20" s="53"/>
      <c r="L20" s="37"/>
      <c r="M20" s="37"/>
      <c r="N20" s="37"/>
      <c r="O20" s="37"/>
      <c r="P20" s="37"/>
      <c r="Q20" s="37"/>
      <c r="R20" s="37"/>
      <c r="S20" s="37"/>
      <c r="T20" s="64"/>
    </row>
    <row r="21" spans="2:20" ht="15" customHeight="1" x14ac:dyDescent="0.25">
      <c r="B21" s="63"/>
      <c r="C21" s="53"/>
      <c r="D21" s="53"/>
      <c r="E21" s="53"/>
      <c r="F21" s="53"/>
      <c r="G21" s="53"/>
      <c r="H21" s="53"/>
      <c r="I21" s="53"/>
      <c r="J21" s="53"/>
      <c r="K21" s="53"/>
      <c r="L21" s="37"/>
      <c r="M21" s="37"/>
      <c r="N21" s="37"/>
      <c r="O21" s="37"/>
      <c r="P21" s="37"/>
      <c r="Q21" s="37"/>
      <c r="R21" s="37"/>
      <c r="S21" s="37"/>
      <c r="T21" s="64"/>
    </row>
    <row r="22" spans="2:20" ht="15" customHeight="1" x14ac:dyDescent="0.25">
      <c r="B22" s="63"/>
      <c r="C22" s="53"/>
      <c r="D22" s="53"/>
      <c r="E22" s="53"/>
      <c r="F22" s="53"/>
      <c r="G22" s="53"/>
      <c r="H22" s="53"/>
      <c r="I22" s="53"/>
      <c r="J22" s="53"/>
      <c r="K22" s="53"/>
      <c r="L22" s="37"/>
      <c r="M22" s="37"/>
      <c r="N22" s="37"/>
      <c r="O22" s="37"/>
      <c r="P22" s="37"/>
      <c r="Q22" s="37"/>
      <c r="R22" s="37"/>
      <c r="S22" s="37"/>
      <c r="T22" s="64"/>
    </row>
    <row r="23" spans="2:20" ht="15" customHeight="1" x14ac:dyDescent="0.25">
      <c r="B23" s="63"/>
      <c r="C23" s="53"/>
      <c r="D23" s="53"/>
      <c r="E23" s="53"/>
      <c r="F23" s="53"/>
      <c r="G23" s="53"/>
      <c r="H23" s="53"/>
      <c r="I23" s="53"/>
      <c r="J23" s="53"/>
      <c r="K23" s="53"/>
      <c r="L23" s="37"/>
      <c r="M23" s="37"/>
      <c r="N23" s="37"/>
      <c r="O23" s="37"/>
      <c r="P23" s="37"/>
      <c r="Q23" s="37"/>
      <c r="R23" s="37"/>
      <c r="S23" s="37"/>
      <c r="T23" s="64"/>
    </row>
    <row r="24" spans="2:20" ht="15" customHeight="1" x14ac:dyDescent="0.25">
      <c r="B24" s="63"/>
      <c r="C24" s="53"/>
      <c r="D24" s="53"/>
      <c r="E24" s="53"/>
      <c r="F24" s="53"/>
      <c r="G24" s="53"/>
      <c r="H24" s="53"/>
      <c r="I24" s="53"/>
      <c r="J24" s="53"/>
      <c r="K24" s="53"/>
      <c r="L24" s="37"/>
      <c r="M24" s="37"/>
      <c r="N24" s="37"/>
      <c r="O24" s="37"/>
      <c r="P24" s="37"/>
      <c r="Q24" s="37"/>
      <c r="R24" s="37"/>
      <c r="S24" s="37"/>
      <c r="T24" s="64"/>
    </row>
    <row r="25" spans="2:20" ht="15" customHeight="1" x14ac:dyDescent="0.25">
      <c r="B25" s="63"/>
      <c r="C25" s="53"/>
      <c r="D25" s="53"/>
      <c r="E25" s="53"/>
      <c r="F25" s="53"/>
      <c r="G25" s="53"/>
      <c r="H25" s="53"/>
      <c r="I25" s="53"/>
      <c r="J25" s="53"/>
      <c r="K25" s="53"/>
      <c r="L25" s="37"/>
      <c r="M25" s="37"/>
      <c r="N25" s="37"/>
      <c r="O25" s="37"/>
      <c r="P25" s="37"/>
      <c r="Q25" s="37"/>
      <c r="R25" s="37"/>
      <c r="S25" s="37"/>
      <c r="T25" s="64"/>
    </row>
    <row r="26" spans="2:20" ht="15" customHeight="1" x14ac:dyDescent="0.25">
      <c r="B26" s="63"/>
      <c r="C26" s="53"/>
      <c r="D26" s="53"/>
      <c r="E26" s="53"/>
      <c r="F26" s="53"/>
      <c r="G26" s="53"/>
      <c r="H26" s="53"/>
      <c r="I26" s="53"/>
      <c r="J26" s="53"/>
      <c r="K26" s="53"/>
      <c r="L26" s="37"/>
      <c r="M26" s="37"/>
      <c r="N26" s="37"/>
      <c r="O26" s="37"/>
      <c r="P26" s="37"/>
      <c r="Q26" s="37"/>
      <c r="R26" s="37"/>
      <c r="S26" s="37"/>
      <c r="T26" s="64"/>
    </row>
    <row r="27" spans="2:20" ht="15" customHeight="1" x14ac:dyDescent="0.25">
      <c r="B27" s="63"/>
      <c r="C27" s="53"/>
      <c r="D27" s="53"/>
      <c r="E27" s="53"/>
      <c r="F27" s="53"/>
      <c r="G27" s="53"/>
      <c r="H27" s="53"/>
      <c r="I27" s="53"/>
      <c r="J27" s="53"/>
      <c r="K27" s="53"/>
      <c r="L27" s="37"/>
      <c r="M27" s="37"/>
      <c r="N27" s="37"/>
      <c r="O27" s="37"/>
      <c r="P27" s="37"/>
      <c r="Q27" s="37"/>
      <c r="R27" s="37"/>
      <c r="S27" s="37"/>
      <c r="T27" s="64"/>
    </row>
    <row r="28" spans="2:20" ht="15" customHeight="1" x14ac:dyDescent="0.25">
      <c r="B28" s="63"/>
      <c r="C28" s="53"/>
      <c r="D28" s="53"/>
      <c r="E28" s="53"/>
      <c r="F28" s="53"/>
      <c r="G28" s="53"/>
      <c r="H28" s="53"/>
      <c r="I28" s="53"/>
      <c r="J28" s="53"/>
      <c r="K28" s="53"/>
      <c r="L28" s="37"/>
      <c r="M28" s="37"/>
      <c r="N28" s="37"/>
      <c r="O28" s="37"/>
      <c r="P28" s="37"/>
      <c r="Q28" s="37"/>
      <c r="R28" s="37"/>
      <c r="S28" s="37"/>
      <c r="T28" s="64"/>
    </row>
    <row r="29" spans="2:20" ht="15" customHeight="1" x14ac:dyDescent="0.25">
      <c r="B29" s="63"/>
      <c r="C29" s="53"/>
      <c r="D29" s="53"/>
      <c r="E29" s="53"/>
      <c r="F29" s="53"/>
      <c r="G29" s="53"/>
      <c r="H29" s="53"/>
      <c r="I29" s="53"/>
      <c r="J29" s="53"/>
      <c r="K29" s="53"/>
      <c r="L29" s="37"/>
      <c r="M29" s="37"/>
      <c r="N29" s="37"/>
      <c r="O29" s="37"/>
      <c r="P29" s="37"/>
      <c r="Q29" s="37"/>
      <c r="R29" s="37"/>
      <c r="S29" s="37"/>
      <c r="T29" s="64"/>
    </row>
    <row r="30" spans="2:20" ht="15" customHeight="1" x14ac:dyDescent="0.25">
      <c r="B30" s="63"/>
      <c r="C30" s="53"/>
      <c r="D30" s="53"/>
      <c r="E30" s="53"/>
      <c r="F30" s="53"/>
      <c r="G30" s="53"/>
      <c r="H30" s="53"/>
      <c r="I30" s="53"/>
      <c r="J30" s="53"/>
      <c r="K30" s="53"/>
      <c r="L30" s="37"/>
      <c r="M30" s="37"/>
      <c r="N30" s="37"/>
      <c r="O30" s="37"/>
      <c r="P30" s="37"/>
      <c r="Q30" s="37"/>
      <c r="R30" s="37"/>
      <c r="S30" s="37"/>
      <c r="T30" s="64"/>
    </row>
    <row r="31" spans="2:20" ht="15" customHeight="1" x14ac:dyDescent="0.25">
      <c r="B31" s="63"/>
      <c r="C31" s="53"/>
      <c r="D31" s="53"/>
      <c r="E31" s="53"/>
      <c r="F31" s="53"/>
      <c r="G31" s="53"/>
      <c r="H31" s="53"/>
      <c r="I31" s="53"/>
      <c r="J31" s="53"/>
      <c r="K31" s="53"/>
      <c r="L31" s="37"/>
      <c r="M31" s="37"/>
      <c r="N31" s="37"/>
      <c r="O31" s="37"/>
      <c r="P31" s="37"/>
      <c r="Q31" s="37"/>
      <c r="R31" s="37"/>
      <c r="S31" s="37"/>
      <c r="T31" s="64"/>
    </row>
    <row r="32" spans="2:20" ht="15" customHeight="1" x14ac:dyDescent="0.25">
      <c r="B32" s="63"/>
      <c r="C32" s="53"/>
      <c r="D32" s="53"/>
      <c r="E32" s="53"/>
      <c r="F32" s="53"/>
      <c r="G32" s="53"/>
      <c r="H32" s="53"/>
      <c r="I32" s="53"/>
      <c r="J32" s="53"/>
      <c r="K32" s="53"/>
      <c r="L32" s="37"/>
      <c r="M32" s="37"/>
      <c r="N32" s="37"/>
      <c r="O32" s="37"/>
      <c r="P32" s="37"/>
      <c r="Q32" s="37"/>
      <c r="R32" s="37"/>
      <c r="S32" s="37"/>
      <c r="T32" s="64"/>
    </row>
    <row r="33" spans="1:20" ht="15" customHeight="1" x14ac:dyDescent="0.25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7"/>
      <c r="M33" s="67"/>
      <c r="N33" s="67"/>
      <c r="O33" s="67"/>
      <c r="P33" s="67"/>
      <c r="Q33" s="67"/>
      <c r="R33" s="67"/>
      <c r="S33" s="67"/>
      <c r="T33" s="68"/>
    </row>
    <row r="34" spans="1:20" ht="15" customHeight="1" x14ac:dyDescent="0.25">
      <c r="B34" s="52"/>
      <c r="C34" s="42"/>
      <c r="D34" s="42"/>
      <c r="E34" s="42"/>
      <c r="F34" s="42"/>
      <c r="G34" s="42"/>
      <c r="H34" s="42"/>
      <c r="I34" s="42"/>
      <c r="J34" s="42"/>
      <c r="K34" s="42"/>
    </row>
    <row r="35" spans="1:20" ht="30" customHeight="1" x14ac:dyDescent="0.25">
      <c r="B35" s="42"/>
      <c r="C35" s="42"/>
      <c r="D35" s="42"/>
      <c r="E35" s="193" t="s">
        <v>310</v>
      </c>
      <c r="F35" s="193"/>
      <c r="G35" s="193"/>
      <c r="H35" s="193"/>
      <c r="I35" s="193"/>
      <c r="J35" s="193"/>
      <c r="K35" s="193"/>
      <c r="L35" s="193"/>
      <c r="M35" s="194" t="s">
        <v>109</v>
      </c>
      <c r="N35" s="194"/>
      <c r="O35" s="194"/>
      <c r="P35" s="194"/>
      <c r="Q35" s="194"/>
      <c r="R35" s="194"/>
      <c r="S35" s="194"/>
      <c r="T35" s="194"/>
    </row>
    <row r="36" spans="1:20" ht="30" x14ac:dyDescent="0.25">
      <c r="B36" s="54" t="s">
        <v>307</v>
      </c>
      <c r="C36" s="55" t="s">
        <v>302</v>
      </c>
      <c r="D36" s="55" t="s">
        <v>316</v>
      </c>
      <c r="E36" s="24" t="s">
        <v>308</v>
      </c>
      <c r="F36" s="24" t="s">
        <v>309</v>
      </c>
      <c r="G36" s="24" t="s">
        <v>92</v>
      </c>
      <c r="H36" s="24" t="s">
        <v>297</v>
      </c>
      <c r="I36" s="24" t="s">
        <v>298</v>
      </c>
      <c r="J36" s="24" t="s">
        <v>108</v>
      </c>
      <c r="K36" s="24" t="s">
        <v>91</v>
      </c>
      <c r="L36" s="24" t="s">
        <v>299</v>
      </c>
      <c r="M36" s="26" t="s">
        <v>311</v>
      </c>
      <c r="N36" s="26" t="s">
        <v>309</v>
      </c>
      <c r="O36" s="26" t="s">
        <v>92</v>
      </c>
      <c r="P36" s="26" t="s">
        <v>297</v>
      </c>
      <c r="Q36" s="26" t="s">
        <v>298</v>
      </c>
      <c r="R36" s="26" t="s">
        <v>108</v>
      </c>
      <c r="S36" s="26" t="s">
        <v>91</v>
      </c>
      <c r="T36" s="26" t="s">
        <v>299</v>
      </c>
    </row>
    <row r="37" spans="1:20" x14ac:dyDescent="0.25">
      <c r="A37" s="1">
        <v>2014</v>
      </c>
      <c r="B37" s="56" t="str">
        <f>MONTH(C37)&amp;YEAR(C37)</f>
        <v>12014</v>
      </c>
      <c r="C37" s="69">
        <v>41640</v>
      </c>
      <c r="D37" s="57">
        <f>COUNTIF('Gestão de Contratos'!BC$7:BC$106,'DASHBOARD 1'!B37)</f>
        <v>0</v>
      </c>
      <c r="E37" s="74">
        <f>SUMIF('Gestão de Contratos'!$BC$7:$BC$106,'DASHBOARD 1'!B37,'Gestão de Contratos'!$I$7:$I$106)</f>
        <v>0</v>
      </c>
      <c r="F37" s="75">
        <f>IF(D37=0,0,E37/D37)</f>
        <v>0</v>
      </c>
      <c r="G37" s="74">
        <f>SUMIF('Gestão de Contratos'!$BC$7:$BC$106,'DASHBOARD 1'!B37,'Gestão de Contratos'!$J$7:$J$106)</f>
        <v>0</v>
      </c>
      <c r="H37" s="74">
        <f>SUMIF('Gestão de Contratos'!$BC$7:$BC$106,'DASHBOARD 1'!B37,'Gestão de Contratos'!$K$7:$K$106)</f>
        <v>0</v>
      </c>
      <c r="I37" s="74">
        <f>SUMIF('Gestão de Contratos'!$BC$7:$BC$106,'DASHBOARD 1'!B37,'Gestão de Contratos'!$L$7:$L$106)</f>
        <v>0</v>
      </c>
      <c r="J37" s="74">
        <f>SUMIF('Gestão de Contratos'!$BC$7:$BC$106,'DASHBOARD 1'!B37,'Gestão de Contratos'!$M$7:$M$106)</f>
        <v>0</v>
      </c>
      <c r="K37" s="74">
        <f>SUMIF('Gestão de Contratos'!$BC$7:$BC$106,'DASHBOARD 1'!B37,'Gestão de Contratos'!$N$7:$N$106)</f>
        <v>0</v>
      </c>
      <c r="L37" s="58">
        <f t="shared" ref="L37:L72" si="6">IF(E37=0,0,K37/E37)</f>
        <v>0</v>
      </c>
      <c r="M37" s="74">
        <f>SUMIF('Gestão de Contratos'!$BC$7:$BC$106,'DASHBOARD 1'!B37,'Gestão de Contratos'!$S$7:$S$106)</f>
        <v>0</v>
      </c>
      <c r="N37" s="75">
        <f>IF(D37=0,0,B37/D37)</f>
        <v>0</v>
      </c>
      <c r="O37" s="74">
        <f>SUMIF('Gestão de Contratos'!$BC$7:$BC$106,'DASHBOARD 1'!B37,'Gestão de Contratos'!$T$7:$T$106)</f>
        <v>0</v>
      </c>
      <c r="P37" s="74">
        <f>SUMIF('Gestão de Contratos'!$BC$7:$BC$106,'DASHBOARD 1'!B37,'Gestão de Contratos'!$U$7:$U$106)</f>
        <v>0</v>
      </c>
      <c r="Q37" s="74">
        <f>SUMIF('Gestão de Contratos'!$BC$7:$BC$106,'DASHBOARD 1'!B37,'Gestão de Contratos'!$V$7:$V$106)</f>
        <v>0</v>
      </c>
      <c r="R37" s="74">
        <f>SUMIF('Gestão de Contratos'!$BC$7:$BC$106,'DASHBOARD 1'!B37,'Gestão de Contratos'!$W$7:$W$106)</f>
        <v>0</v>
      </c>
      <c r="S37" s="74">
        <f>SUMIF('Gestão de Contratos'!$BC$7:$BC$106,'DASHBOARD 1'!B37,'Gestão de Contratos'!$X$7:$X$106)</f>
        <v>0</v>
      </c>
      <c r="T37" s="58">
        <f t="shared" ref="T37:T72" si="7">IF(M37=0,0,S37/M37)</f>
        <v>0</v>
      </c>
    </row>
    <row r="38" spans="1:20" x14ac:dyDescent="0.25">
      <c r="A38" s="1">
        <v>2014</v>
      </c>
      <c r="B38" s="56" t="str">
        <f t="shared" ref="B38:B72" si="8">MONTH(C38)&amp;YEAR(C38)</f>
        <v>22014</v>
      </c>
      <c r="C38" s="69">
        <v>41671</v>
      </c>
      <c r="D38" s="57">
        <f>COUNTIF('Gestão de Contratos'!BC$7:BC$106,'DASHBOARD 1'!B38)</f>
        <v>0</v>
      </c>
      <c r="E38" s="74">
        <f>SUMIF('Gestão de Contratos'!$BC$7:$BC$106,'DASHBOARD 1'!B38,'Gestão de Contratos'!$I$7:$I$106)</f>
        <v>0</v>
      </c>
      <c r="F38" s="75">
        <f t="shared" ref="F38:F72" si="9">IF(D38=0,0,E38/D38)</f>
        <v>0</v>
      </c>
      <c r="G38" s="74">
        <f>SUMIF('Gestão de Contratos'!$BC$7:$BC$106,'DASHBOARD 1'!B38,'Gestão de Contratos'!$J$7:$J$106)</f>
        <v>0</v>
      </c>
      <c r="H38" s="74">
        <f>SUMIF('Gestão de Contratos'!$BC$7:$BC$106,'DASHBOARD 1'!B38,'Gestão de Contratos'!$K$7:$K$106)</f>
        <v>0</v>
      </c>
      <c r="I38" s="74">
        <f>SUMIF('Gestão de Contratos'!$BC$7:$BC$106,'DASHBOARD 1'!B38,'Gestão de Contratos'!$L$7:$L$106)</f>
        <v>0</v>
      </c>
      <c r="J38" s="74">
        <f>SUMIF('Gestão de Contratos'!$BC$7:$BC$106,'DASHBOARD 1'!B38,'Gestão de Contratos'!$M$7:$M$106)</f>
        <v>0</v>
      </c>
      <c r="K38" s="74">
        <f>SUMIF('Gestão de Contratos'!$BC$7:$BC$106,'DASHBOARD 1'!B38,'Gestão de Contratos'!$N$7:$N$106)</f>
        <v>0</v>
      </c>
      <c r="L38" s="58">
        <f t="shared" si="6"/>
        <v>0</v>
      </c>
      <c r="M38" s="74">
        <f>SUMIF('Gestão de Contratos'!$BC$7:$BC$106,'DASHBOARD 1'!B38,'Gestão de Contratos'!$S$7:$S$106)</f>
        <v>0</v>
      </c>
      <c r="N38" s="75">
        <f t="shared" ref="N38:N72" si="10">IF(D38=0,0,B38/D38)</f>
        <v>0</v>
      </c>
      <c r="O38" s="74">
        <f>SUMIF('Gestão de Contratos'!$BC$7:$BC$106,'DASHBOARD 1'!B38,'Gestão de Contratos'!$T$7:$T$106)</f>
        <v>0</v>
      </c>
      <c r="P38" s="74">
        <f>SUMIF('Gestão de Contratos'!$BC$7:$BC$106,'DASHBOARD 1'!B38,'Gestão de Contratos'!$U$7:$U$106)</f>
        <v>0</v>
      </c>
      <c r="Q38" s="74">
        <f>SUMIF('Gestão de Contratos'!$BC$7:$BC$106,'DASHBOARD 1'!B38,'Gestão de Contratos'!$V$7:$V$106)</f>
        <v>0</v>
      </c>
      <c r="R38" s="74">
        <f>SUMIF('Gestão de Contratos'!$BC$7:$BC$106,'DASHBOARD 1'!B38,'Gestão de Contratos'!$W$7:$W$106)</f>
        <v>0</v>
      </c>
      <c r="S38" s="74">
        <f>SUMIF('Gestão de Contratos'!$BC$7:$BC$106,'DASHBOARD 1'!B38,'Gestão de Contratos'!$X$7:$X$106)</f>
        <v>0</v>
      </c>
      <c r="T38" s="58">
        <f t="shared" si="7"/>
        <v>0</v>
      </c>
    </row>
    <row r="39" spans="1:20" x14ac:dyDescent="0.25">
      <c r="A39" s="1">
        <v>2014</v>
      </c>
      <c r="B39" s="56" t="str">
        <f t="shared" si="8"/>
        <v>32014</v>
      </c>
      <c r="C39" s="69">
        <v>41699</v>
      </c>
      <c r="D39" s="57">
        <f>COUNTIF('Gestão de Contratos'!BC$7:BC$106,'DASHBOARD 1'!B39)</f>
        <v>0</v>
      </c>
      <c r="E39" s="74">
        <f>SUMIF('Gestão de Contratos'!$BC$7:$BC$106,'DASHBOARD 1'!B39,'Gestão de Contratos'!$I$7:$I$106)</f>
        <v>0</v>
      </c>
      <c r="F39" s="75">
        <f t="shared" si="9"/>
        <v>0</v>
      </c>
      <c r="G39" s="74">
        <f>SUMIF('Gestão de Contratos'!$BC$7:$BC$106,'DASHBOARD 1'!B39,'Gestão de Contratos'!$J$7:$J$106)</f>
        <v>0</v>
      </c>
      <c r="H39" s="74">
        <f>SUMIF('Gestão de Contratos'!$BC$7:$BC$106,'DASHBOARD 1'!B39,'Gestão de Contratos'!$K$7:$K$106)</f>
        <v>0</v>
      </c>
      <c r="I39" s="74">
        <f>SUMIF('Gestão de Contratos'!$BC$7:$BC$106,'DASHBOARD 1'!B39,'Gestão de Contratos'!$L$7:$L$106)</f>
        <v>0</v>
      </c>
      <c r="J39" s="74">
        <f>SUMIF('Gestão de Contratos'!$BC$7:$BC$106,'DASHBOARD 1'!B39,'Gestão de Contratos'!$M$7:$M$106)</f>
        <v>0</v>
      </c>
      <c r="K39" s="74">
        <f>SUMIF('Gestão de Contratos'!$BC$7:$BC$106,'DASHBOARD 1'!B39,'Gestão de Contratos'!$N$7:$N$106)</f>
        <v>0</v>
      </c>
      <c r="L39" s="58">
        <f t="shared" si="6"/>
        <v>0</v>
      </c>
      <c r="M39" s="74">
        <f>SUMIF('Gestão de Contratos'!$BC$7:$BC$106,'DASHBOARD 1'!B39,'Gestão de Contratos'!$S$7:$S$106)</f>
        <v>0</v>
      </c>
      <c r="N39" s="75">
        <f t="shared" si="10"/>
        <v>0</v>
      </c>
      <c r="O39" s="74">
        <f>SUMIF('Gestão de Contratos'!$BC$7:$BC$106,'DASHBOARD 1'!B39,'Gestão de Contratos'!$T$7:$T$106)</f>
        <v>0</v>
      </c>
      <c r="P39" s="74">
        <f>SUMIF('Gestão de Contratos'!$BC$7:$BC$106,'DASHBOARD 1'!B39,'Gestão de Contratos'!$U$7:$U$106)</f>
        <v>0</v>
      </c>
      <c r="Q39" s="74">
        <f>SUMIF('Gestão de Contratos'!$BC$7:$BC$106,'DASHBOARD 1'!B39,'Gestão de Contratos'!$V$7:$V$106)</f>
        <v>0</v>
      </c>
      <c r="R39" s="74">
        <f>SUMIF('Gestão de Contratos'!$BC$7:$BC$106,'DASHBOARD 1'!B39,'Gestão de Contratos'!$W$7:$W$106)</f>
        <v>0</v>
      </c>
      <c r="S39" s="74">
        <f>SUMIF('Gestão de Contratos'!$BC$7:$BC$106,'DASHBOARD 1'!B39,'Gestão de Contratos'!$X$7:$X$106)</f>
        <v>0</v>
      </c>
      <c r="T39" s="58">
        <f t="shared" si="7"/>
        <v>0</v>
      </c>
    </row>
    <row r="40" spans="1:20" x14ac:dyDescent="0.25">
      <c r="A40" s="1">
        <v>2014</v>
      </c>
      <c r="B40" s="56" t="str">
        <f t="shared" si="8"/>
        <v>42014</v>
      </c>
      <c r="C40" s="69">
        <v>41730</v>
      </c>
      <c r="D40" s="57">
        <f>COUNTIF('Gestão de Contratos'!BC$7:BC$106,'DASHBOARD 1'!B40)</f>
        <v>0</v>
      </c>
      <c r="E40" s="74">
        <f>SUMIF('Gestão de Contratos'!$BC$7:$BC$106,'DASHBOARD 1'!B40,'Gestão de Contratos'!$I$7:$I$106)</f>
        <v>0</v>
      </c>
      <c r="F40" s="75">
        <f t="shared" si="9"/>
        <v>0</v>
      </c>
      <c r="G40" s="74">
        <f>SUMIF('Gestão de Contratos'!$BC$7:$BC$106,'DASHBOARD 1'!B40,'Gestão de Contratos'!$J$7:$J$106)</f>
        <v>0</v>
      </c>
      <c r="H40" s="74">
        <f>SUMIF('Gestão de Contratos'!$BC$7:$BC$106,'DASHBOARD 1'!B40,'Gestão de Contratos'!$K$7:$K$106)</f>
        <v>0</v>
      </c>
      <c r="I40" s="74">
        <f>SUMIF('Gestão de Contratos'!$BC$7:$BC$106,'DASHBOARD 1'!B40,'Gestão de Contratos'!$L$7:$L$106)</f>
        <v>0</v>
      </c>
      <c r="J40" s="74">
        <f>SUMIF('Gestão de Contratos'!$BC$7:$BC$106,'DASHBOARD 1'!B40,'Gestão de Contratos'!$M$7:$M$106)</f>
        <v>0</v>
      </c>
      <c r="K40" s="74">
        <f>SUMIF('Gestão de Contratos'!$BC$7:$BC$106,'DASHBOARD 1'!B40,'Gestão de Contratos'!$N$7:$N$106)</f>
        <v>0</v>
      </c>
      <c r="L40" s="58">
        <f t="shared" si="6"/>
        <v>0</v>
      </c>
      <c r="M40" s="74">
        <f>SUMIF('Gestão de Contratos'!$BC$7:$BC$106,'DASHBOARD 1'!B40,'Gestão de Contratos'!$S$7:$S$106)</f>
        <v>0</v>
      </c>
      <c r="N40" s="75">
        <f t="shared" si="10"/>
        <v>0</v>
      </c>
      <c r="O40" s="74">
        <f>SUMIF('Gestão de Contratos'!$BC$7:$BC$106,'DASHBOARD 1'!B40,'Gestão de Contratos'!$T$7:$T$106)</f>
        <v>0</v>
      </c>
      <c r="P40" s="74">
        <f>SUMIF('Gestão de Contratos'!$BC$7:$BC$106,'DASHBOARD 1'!B40,'Gestão de Contratos'!$U$7:$U$106)</f>
        <v>0</v>
      </c>
      <c r="Q40" s="74">
        <f>SUMIF('Gestão de Contratos'!$BC$7:$BC$106,'DASHBOARD 1'!B40,'Gestão de Contratos'!$V$7:$V$106)</f>
        <v>0</v>
      </c>
      <c r="R40" s="74">
        <f>SUMIF('Gestão de Contratos'!$BC$7:$BC$106,'DASHBOARD 1'!B40,'Gestão de Contratos'!$W$7:$W$106)</f>
        <v>0</v>
      </c>
      <c r="S40" s="74">
        <f>SUMIF('Gestão de Contratos'!$BC$7:$BC$106,'DASHBOARD 1'!B40,'Gestão de Contratos'!$X$7:$X$106)</f>
        <v>0</v>
      </c>
      <c r="T40" s="58">
        <f t="shared" si="7"/>
        <v>0</v>
      </c>
    </row>
    <row r="41" spans="1:20" x14ac:dyDescent="0.25">
      <c r="A41" s="1">
        <v>2014</v>
      </c>
      <c r="B41" s="56" t="str">
        <f t="shared" si="8"/>
        <v>52014</v>
      </c>
      <c r="C41" s="69">
        <v>41760</v>
      </c>
      <c r="D41" s="57">
        <f>COUNTIF('Gestão de Contratos'!BC$7:BC$106,'DASHBOARD 1'!B41)</f>
        <v>0</v>
      </c>
      <c r="E41" s="74">
        <f>SUMIF('Gestão de Contratos'!$BC$7:$BC$106,'DASHBOARD 1'!B41,'Gestão de Contratos'!$I$7:$I$106)</f>
        <v>0</v>
      </c>
      <c r="F41" s="75">
        <f t="shared" si="9"/>
        <v>0</v>
      </c>
      <c r="G41" s="74">
        <f>SUMIF('Gestão de Contratos'!$BC$7:$BC$106,'DASHBOARD 1'!B41,'Gestão de Contratos'!$J$7:$J$106)</f>
        <v>0</v>
      </c>
      <c r="H41" s="74">
        <f>SUMIF('Gestão de Contratos'!$BC$7:$BC$106,'DASHBOARD 1'!B41,'Gestão de Contratos'!$K$7:$K$106)</f>
        <v>0</v>
      </c>
      <c r="I41" s="74">
        <f>SUMIF('Gestão de Contratos'!$BC$7:$BC$106,'DASHBOARD 1'!B41,'Gestão de Contratos'!$L$7:$L$106)</f>
        <v>0</v>
      </c>
      <c r="J41" s="74">
        <f>SUMIF('Gestão de Contratos'!$BC$7:$BC$106,'DASHBOARD 1'!B41,'Gestão de Contratos'!$M$7:$M$106)</f>
        <v>0</v>
      </c>
      <c r="K41" s="74">
        <f>SUMIF('Gestão de Contratos'!$BC$7:$BC$106,'DASHBOARD 1'!B41,'Gestão de Contratos'!$N$7:$N$106)</f>
        <v>0</v>
      </c>
      <c r="L41" s="58">
        <f t="shared" si="6"/>
        <v>0</v>
      </c>
      <c r="M41" s="74">
        <f>SUMIF('Gestão de Contratos'!$BC$7:$BC$106,'DASHBOARD 1'!B41,'Gestão de Contratos'!$S$7:$S$106)</f>
        <v>0</v>
      </c>
      <c r="N41" s="75">
        <f t="shared" si="10"/>
        <v>0</v>
      </c>
      <c r="O41" s="74">
        <f>SUMIF('Gestão de Contratos'!$BC$7:$BC$106,'DASHBOARD 1'!B41,'Gestão de Contratos'!$T$7:$T$106)</f>
        <v>0</v>
      </c>
      <c r="P41" s="74">
        <f>SUMIF('Gestão de Contratos'!$BC$7:$BC$106,'DASHBOARD 1'!B41,'Gestão de Contratos'!$U$7:$U$106)</f>
        <v>0</v>
      </c>
      <c r="Q41" s="74">
        <f>SUMIF('Gestão de Contratos'!$BC$7:$BC$106,'DASHBOARD 1'!B41,'Gestão de Contratos'!$V$7:$V$106)</f>
        <v>0</v>
      </c>
      <c r="R41" s="74">
        <f>SUMIF('Gestão de Contratos'!$BC$7:$BC$106,'DASHBOARD 1'!B41,'Gestão de Contratos'!$W$7:$W$106)</f>
        <v>0</v>
      </c>
      <c r="S41" s="74">
        <f>SUMIF('Gestão de Contratos'!$BC$7:$BC$106,'DASHBOARD 1'!B41,'Gestão de Contratos'!$X$7:$X$106)</f>
        <v>0</v>
      </c>
      <c r="T41" s="58">
        <f t="shared" si="7"/>
        <v>0</v>
      </c>
    </row>
    <row r="42" spans="1:20" x14ac:dyDescent="0.25">
      <c r="A42" s="1">
        <v>2014</v>
      </c>
      <c r="B42" s="56" t="str">
        <f t="shared" si="8"/>
        <v>62014</v>
      </c>
      <c r="C42" s="69">
        <v>41791</v>
      </c>
      <c r="D42" s="57">
        <f>COUNTIF('Gestão de Contratos'!BC$7:BC$106,'DASHBOARD 1'!B42)</f>
        <v>0</v>
      </c>
      <c r="E42" s="74">
        <f>SUMIF('Gestão de Contratos'!$BC$7:$BC$106,'DASHBOARD 1'!B42,'Gestão de Contratos'!$I$7:$I$106)</f>
        <v>0</v>
      </c>
      <c r="F42" s="75">
        <f t="shared" si="9"/>
        <v>0</v>
      </c>
      <c r="G42" s="74">
        <f>SUMIF('Gestão de Contratos'!$BC$7:$BC$106,'DASHBOARD 1'!B42,'Gestão de Contratos'!$J$7:$J$106)</f>
        <v>0</v>
      </c>
      <c r="H42" s="74">
        <f>SUMIF('Gestão de Contratos'!$BC$7:$BC$106,'DASHBOARD 1'!B42,'Gestão de Contratos'!$K$7:$K$106)</f>
        <v>0</v>
      </c>
      <c r="I42" s="74">
        <f>SUMIF('Gestão de Contratos'!$BC$7:$BC$106,'DASHBOARD 1'!B42,'Gestão de Contratos'!$L$7:$L$106)</f>
        <v>0</v>
      </c>
      <c r="J42" s="74">
        <f>SUMIF('Gestão de Contratos'!$BC$7:$BC$106,'DASHBOARD 1'!B42,'Gestão de Contratos'!$M$7:$M$106)</f>
        <v>0</v>
      </c>
      <c r="K42" s="74">
        <f>SUMIF('Gestão de Contratos'!$BC$7:$BC$106,'DASHBOARD 1'!B42,'Gestão de Contratos'!$N$7:$N$106)</f>
        <v>0</v>
      </c>
      <c r="L42" s="58">
        <f t="shared" si="6"/>
        <v>0</v>
      </c>
      <c r="M42" s="74">
        <f>SUMIF('Gestão de Contratos'!$BC$7:$BC$106,'DASHBOARD 1'!B42,'Gestão de Contratos'!$S$7:$S$106)</f>
        <v>0</v>
      </c>
      <c r="N42" s="75">
        <f t="shared" si="10"/>
        <v>0</v>
      </c>
      <c r="O42" s="74">
        <f>SUMIF('Gestão de Contratos'!$BC$7:$BC$106,'DASHBOARD 1'!B42,'Gestão de Contratos'!$T$7:$T$106)</f>
        <v>0</v>
      </c>
      <c r="P42" s="74">
        <f>SUMIF('Gestão de Contratos'!$BC$7:$BC$106,'DASHBOARD 1'!B42,'Gestão de Contratos'!$U$7:$U$106)</f>
        <v>0</v>
      </c>
      <c r="Q42" s="74">
        <f>SUMIF('Gestão de Contratos'!$BC$7:$BC$106,'DASHBOARD 1'!B42,'Gestão de Contratos'!$V$7:$V$106)</f>
        <v>0</v>
      </c>
      <c r="R42" s="74">
        <f>SUMIF('Gestão de Contratos'!$BC$7:$BC$106,'DASHBOARD 1'!B42,'Gestão de Contratos'!$W$7:$W$106)</f>
        <v>0</v>
      </c>
      <c r="S42" s="74">
        <f>SUMIF('Gestão de Contratos'!$BC$7:$BC$106,'DASHBOARD 1'!B42,'Gestão de Contratos'!$X$7:$X$106)</f>
        <v>0</v>
      </c>
      <c r="T42" s="58">
        <f t="shared" si="7"/>
        <v>0</v>
      </c>
    </row>
    <row r="43" spans="1:20" x14ac:dyDescent="0.25">
      <c r="A43" s="1">
        <v>2014</v>
      </c>
      <c r="B43" s="56" t="str">
        <f t="shared" si="8"/>
        <v>72014</v>
      </c>
      <c r="C43" s="69">
        <v>41821</v>
      </c>
      <c r="D43" s="57">
        <f>COUNTIF('Gestão de Contratos'!BC$7:BC$106,'DASHBOARD 1'!B43)</f>
        <v>0</v>
      </c>
      <c r="E43" s="74">
        <f>SUMIF('Gestão de Contratos'!$BC$7:$BC$106,'DASHBOARD 1'!B43,'Gestão de Contratos'!$I$7:$I$106)</f>
        <v>0</v>
      </c>
      <c r="F43" s="75">
        <f t="shared" si="9"/>
        <v>0</v>
      </c>
      <c r="G43" s="74">
        <f>SUMIF('Gestão de Contratos'!$BC$7:$BC$106,'DASHBOARD 1'!B43,'Gestão de Contratos'!$J$7:$J$106)</f>
        <v>0</v>
      </c>
      <c r="H43" s="74">
        <f>SUMIF('Gestão de Contratos'!$BC$7:$BC$106,'DASHBOARD 1'!B43,'Gestão de Contratos'!$K$7:$K$106)</f>
        <v>0</v>
      </c>
      <c r="I43" s="74">
        <f>SUMIF('Gestão de Contratos'!$BC$7:$BC$106,'DASHBOARD 1'!B43,'Gestão de Contratos'!$L$7:$L$106)</f>
        <v>0</v>
      </c>
      <c r="J43" s="74">
        <f>SUMIF('Gestão de Contratos'!$BC$7:$BC$106,'DASHBOARD 1'!B43,'Gestão de Contratos'!$M$7:$M$106)</f>
        <v>0</v>
      </c>
      <c r="K43" s="74">
        <f>SUMIF('Gestão de Contratos'!$BC$7:$BC$106,'DASHBOARD 1'!B43,'Gestão de Contratos'!$N$7:$N$106)</f>
        <v>0</v>
      </c>
      <c r="L43" s="58">
        <f t="shared" si="6"/>
        <v>0</v>
      </c>
      <c r="M43" s="74">
        <f>SUMIF('Gestão de Contratos'!$BC$7:$BC$106,'DASHBOARD 1'!B43,'Gestão de Contratos'!$S$7:$S$106)</f>
        <v>0</v>
      </c>
      <c r="N43" s="75">
        <f t="shared" si="10"/>
        <v>0</v>
      </c>
      <c r="O43" s="74">
        <f>SUMIF('Gestão de Contratos'!$BC$7:$BC$106,'DASHBOARD 1'!B43,'Gestão de Contratos'!$T$7:$T$106)</f>
        <v>0</v>
      </c>
      <c r="P43" s="74">
        <f>SUMIF('Gestão de Contratos'!$BC$7:$BC$106,'DASHBOARD 1'!B43,'Gestão de Contratos'!$U$7:$U$106)</f>
        <v>0</v>
      </c>
      <c r="Q43" s="74">
        <f>SUMIF('Gestão de Contratos'!$BC$7:$BC$106,'DASHBOARD 1'!B43,'Gestão de Contratos'!$V$7:$V$106)</f>
        <v>0</v>
      </c>
      <c r="R43" s="74">
        <f>SUMIF('Gestão de Contratos'!$BC$7:$BC$106,'DASHBOARD 1'!B43,'Gestão de Contratos'!$W$7:$W$106)</f>
        <v>0</v>
      </c>
      <c r="S43" s="74">
        <f>SUMIF('Gestão de Contratos'!$BC$7:$BC$106,'DASHBOARD 1'!B43,'Gestão de Contratos'!$X$7:$X$106)</f>
        <v>0</v>
      </c>
      <c r="T43" s="58">
        <f t="shared" si="7"/>
        <v>0</v>
      </c>
    </row>
    <row r="44" spans="1:20" x14ac:dyDescent="0.25">
      <c r="A44" s="1">
        <v>2014</v>
      </c>
      <c r="B44" s="56" t="str">
        <f t="shared" si="8"/>
        <v>82014</v>
      </c>
      <c r="C44" s="69">
        <v>41852</v>
      </c>
      <c r="D44" s="57">
        <f>COUNTIF('Gestão de Contratos'!BC$7:BC$106,'DASHBOARD 1'!B44)</f>
        <v>0</v>
      </c>
      <c r="E44" s="74">
        <f>SUMIF('Gestão de Contratos'!$BC$7:$BC$106,'DASHBOARD 1'!B44,'Gestão de Contratos'!$I$7:$I$106)</f>
        <v>0</v>
      </c>
      <c r="F44" s="75">
        <f t="shared" si="9"/>
        <v>0</v>
      </c>
      <c r="G44" s="74">
        <f>SUMIF('Gestão de Contratos'!$BC$7:$BC$106,'DASHBOARD 1'!B44,'Gestão de Contratos'!$J$7:$J$106)</f>
        <v>0</v>
      </c>
      <c r="H44" s="74">
        <f>SUMIF('Gestão de Contratos'!$BC$7:$BC$106,'DASHBOARD 1'!B44,'Gestão de Contratos'!$K$7:$K$106)</f>
        <v>0</v>
      </c>
      <c r="I44" s="74">
        <f>SUMIF('Gestão de Contratos'!$BC$7:$BC$106,'DASHBOARD 1'!B44,'Gestão de Contratos'!$L$7:$L$106)</f>
        <v>0</v>
      </c>
      <c r="J44" s="74">
        <f>SUMIF('Gestão de Contratos'!$BC$7:$BC$106,'DASHBOARD 1'!B44,'Gestão de Contratos'!$M$7:$M$106)</f>
        <v>0</v>
      </c>
      <c r="K44" s="74">
        <f>SUMIF('Gestão de Contratos'!$BC$7:$BC$106,'DASHBOARD 1'!B44,'Gestão de Contratos'!$N$7:$N$106)</f>
        <v>0</v>
      </c>
      <c r="L44" s="58">
        <f t="shared" si="6"/>
        <v>0</v>
      </c>
      <c r="M44" s="74">
        <f>SUMIF('Gestão de Contratos'!$BC$7:$BC$106,'DASHBOARD 1'!B44,'Gestão de Contratos'!$S$7:$S$106)</f>
        <v>0</v>
      </c>
      <c r="N44" s="75">
        <f t="shared" si="10"/>
        <v>0</v>
      </c>
      <c r="O44" s="74">
        <f>SUMIF('Gestão de Contratos'!$BC$7:$BC$106,'DASHBOARD 1'!B44,'Gestão de Contratos'!$T$7:$T$106)</f>
        <v>0</v>
      </c>
      <c r="P44" s="74">
        <f>SUMIF('Gestão de Contratos'!$BC$7:$BC$106,'DASHBOARD 1'!B44,'Gestão de Contratos'!$U$7:$U$106)</f>
        <v>0</v>
      </c>
      <c r="Q44" s="74">
        <f>SUMIF('Gestão de Contratos'!$BC$7:$BC$106,'DASHBOARD 1'!B44,'Gestão de Contratos'!$V$7:$V$106)</f>
        <v>0</v>
      </c>
      <c r="R44" s="74">
        <f>SUMIF('Gestão de Contratos'!$BC$7:$BC$106,'DASHBOARD 1'!B44,'Gestão de Contratos'!$W$7:$W$106)</f>
        <v>0</v>
      </c>
      <c r="S44" s="74">
        <f>SUMIF('Gestão de Contratos'!$BC$7:$BC$106,'DASHBOARD 1'!B44,'Gestão de Contratos'!$X$7:$X$106)</f>
        <v>0</v>
      </c>
      <c r="T44" s="58">
        <f t="shared" si="7"/>
        <v>0</v>
      </c>
    </row>
    <row r="45" spans="1:20" x14ac:dyDescent="0.25">
      <c r="A45" s="1">
        <v>2014</v>
      </c>
      <c r="B45" s="56" t="str">
        <f t="shared" si="8"/>
        <v>92014</v>
      </c>
      <c r="C45" s="69">
        <v>41883</v>
      </c>
      <c r="D45" s="57">
        <f>COUNTIF('Gestão de Contratos'!BC$7:BC$106,'DASHBOARD 1'!B45)</f>
        <v>0</v>
      </c>
      <c r="E45" s="74">
        <f>SUMIF('Gestão de Contratos'!$BC$7:$BC$106,'DASHBOARD 1'!B45,'Gestão de Contratos'!$I$7:$I$106)</f>
        <v>0</v>
      </c>
      <c r="F45" s="75">
        <f t="shared" si="9"/>
        <v>0</v>
      </c>
      <c r="G45" s="74">
        <f>SUMIF('Gestão de Contratos'!$BC$7:$BC$106,'DASHBOARD 1'!B45,'Gestão de Contratos'!$J$7:$J$106)</f>
        <v>0</v>
      </c>
      <c r="H45" s="74">
        <f>SUMIF('Gestão de Contratos'!$BC$7:$BC$106,'DASHBOARD 1'!B45,'Gestão de Contratos'!$K$7:$K$106)</f>
        <v>0</v>
      </c>
      <c r="I45" s="74">
        <f>SUMIF('Gestão de Contratos'!$BC$7:$BC$106,'DASHBOARD 1'!B45,'Gestão de Contratos'!$L$7:$L$106)</f>
        <v>0</v>
      </c>
      <c r="J45" s="74">
        <f>SUMIF('Gestão de Contratos'!$BC$7:$BC$106,'DASHBOARD 1'!B45,'Gestão de Contratos'!$M$7:$M$106)</f>
        <v>0</v>
      </c>
      <c r="K45" s="74">
        <f>SUMIF('Gestão de Contratos'!$BC$7:$BC$106,'DASHBOARD 1'!B45,'Gestão de Contratos'!$N$7:$N$106)</f>
        <v>0</v>
      </c>
      <c r="L45" s="58">
        <f t="shared" si="6"/>
        <v>0</v>
      </c>
      <c r="M45" s="74">
        <f>SUMIF('Gestão de Contratos'!$BC$7:$BC$106,'DASHBOARD 1'!B45,'Gestão de Contratos'!$S$7:$S$106)</f>
        <v>0</v>
      </c>
      <c r="N45" s="75">
        <f t="shared" si="10"/>
        <v>0</v>
      </c>
      <c r="O45" s="74">
        <f>SUMIF('Gestão de Contratos'!$BC$7:$BC$106,'DASHBOARD 1'!B45,'Gestão de Contratos'!$T$7:$T$106)</f>
        <v>0</v>
      </c>
      <c r="P45" s="74">
        <f>SUMIF('Gestão de Contratos'!$BC$7:$BC$106,'DASHBOARD 1'!B45,'Gestão de Contratos'!$U$7:$U$106)</f>
        <v>0</v>
      </c>
      <c r="Q45" s="74">
        <f>SUMIF('Gestão de Contratos'!$BC$7:$BC$106,'DASHBOARD 1'!B45,'Gestão de Contratos'!$V$7:$V$106)</f>
        <v>0</v>
      </c>
      <c r="R45" s="74">
        <f>SUMIF('Gestão de Contratos'!$BC$7:$BC$106,'DASHBOARD 1'!B45,'Gestão de Contratos'!$W$7:$W$106)</f>
        <v>0</v>
      </c>
      <c r="S45" s="74">
        <f>SUMIF('Gestão de Contratos'!$BC$7:$BC$106,'DASHBOARD 1'!B45,'Gestão de Contratos'!$X$7:$X$106)</f>
        <v>0</v>
      </c>
      <c r="T45" s="58">
        <f t="shared" si="7"/>
        <v>0</v>
      </c>
    </row>
    <row r="46" spans="1:20" x14ac:dyDescent="0.25">
      <c r="A46" s="1">
        <v>2014</v>
      </c>
      <c r="B46" s="56" t="str">
        <f t="shared" si="8"/>
        <v>102014</v>
      </c>
      <c r="C46" s="69">
        <v>41913</v>
      </c>
      <c r="D46" s="57">
        <f>COUNTIF('Gestão de Contratos'!BC$7:BC$106,'DASHBOARD 1'!B46)</f>
        <v>0</v>
      </c>
      <c r="E46" s="74">
        <f>SUMIF('Gestão de Contratos'!$BC$7:$BC$106,'DASHBOARD 1'!B46,'Gestão de Contratos'!$I$7:$I$106)</f>
        <v>0</v>
      </c>
      <c r="F46" s="75">
        <f t="shared" si="9"/>
        <v>0</v>
      </c>
      <c r="G46" s="74">
        <f>SUMIF('Gestão de Contratos'!$BC$7:$BC$106,'DASHBOARD 1'!B46,'Gestão de Contratos'!$J$7:$J$106)</f>
        <v>0</v>
      </c>
      <c r="H46" s="74">
        <f>SUMIF('Gestão de Contratos'!$BC$7:$BC$106,'DASHBOARD 1'!B46,'Gestão de Contratos'!$K$7:$K$106)</f>
        <v>0</v>
      </c>
      <c r="I46" s="74">
        <f>SUMIF('Gestão de Contratos'!$BC$7:$BC$106,'DASHBOARD 1'!B46,'Gestão de Contratos'!$L$7:$L$106)</f>
        <v>0</v>
      </c>
      <c r="J46" s="74">
        <f>SUMIF('Gestão de Contratos'!$BC$7:$BC$106,'DASHBOARD 1'!B46,'Gestão de Contratos'!$M$7:$M$106)</f>
        <v>0</v>
      </c>
      <c r="K46" s="74">
        <f>SUMIF('Gestão de Contratos'!$BC$7:$BC$106,'DASHBOARD 1'!B46,'Gestão de Contratos'!$N$7:$N$106)</f>
        <v>0</v>
      </c>
      <c r="L46" s="58">
        <f t="shared" si="6"/>
        <v>0</v>
      </c>
      <c r="M46" s="74">
        <f>SUMIF('Gestão de Contratos'!$BC$7:$BC$106,'DASHBOARD 1'!B46,'Gestão de Contratos'!$S$7:$S$106)</f>
        <v>0</v>
      </c>
      <c r="N46" s="75">
        <f t="shared" si="10"/>
        <v>0</v>
      </c>
      <c r="O46" s="74">
        <f>SUMIF('Gestão de Contratos'!$BC$7:$BC$106,'DASHBOARD 1'!B46,'Gestão de Contratos'!$T$7:$T$106)</f>
        <v>0</v>
      </c>
      <c r="P46" s="74">
        <f>SUMIF('Gestão de Contratos'!$BC$7:$BC$106,'DASHBOARD 1'!B46,'Gestão de Contratos'!$U$7:$U$106)</f>
        <v>0</v>
      </c>
      <c r="Q46" s="74">
        <f>SUMIF('Gestão de Contratos'!$BC$7:$BC$106,'DASHBOARD 1'!B46,'Gestão de Contratos'!$V$7:$V$106)</f>
        <v>0</v>
      </c>
      <c r="R46" s="74">
        <f>SUMIF('Gestão de Contratos'!$BC$7:$BC$106,'DASHBOARD 1'!B46,'Gestão de Contratos'!$W$7:$W$106)</f>
        <v>0</v>
      </c>
      <c r="S46" s="74">
        <f>SUMIF('Gestão de Contratos'!$BC$7:$BC$106,'DASHBOARD 1'!B46,'Gestão de Contratos'!$X$7:$X$106)</f>
        <v>0</v>
      </c>
      <c r="T46" s="58">
        <f t="shared" si="7"/>
        <v>0</v>
      </c>
    </row>
    <row r="47" spans="1:20" x14ac:dyDescent="0.25">
      <c r="A47" s="1">
        <v>2014</v>
      </c>
      <c r="B47" s="56" t="str">
        <f t="shared" si="8"/>
        <v>112014</v>
      </c>
      <c r="C47" s="69">
        <v>41944</v>
      </c>
      <c r="D47" s="57">
        <f>COUNTIF('Gestão de Contratos'!BC$7:BC$106,'DASHBOARD 1'!B47)</f>
        <v>0</v>
      </c>
      <c r="E47" s="74">
        <f>SUMIF('Gestão de Contratos'!$BC$7:$BC$106,'DASHBOARD 1'!B47,'Gestão de Contratos'!$I$7:$I$106)</f>
        <v>0</v>
      </c>
      <c r="F47" s="75">
        <f t="shared" si="9"/>
        <v>0</v>
      </c>
      <c r="G47" s="74">
        <f>SUMIF('Gestão de Contratos'!$BC$7:$BC$106,'DASHBOARD 1'!B47,'Gestão de Contratos'!$J$7:$J$106)</f>
        <v>0</v>
      </c>
      <c r="H47" s="74">
        <f>SUMIF('Gestão de Contratos'!$BC$7:$BC$106,'DASHBOARD 1'!B47,'Gestão de Contratos'!$K$7:$K$106)</f>
        <v>0</v>
      </c>
      <c r="I47" s="74">
        <f>SUMIF('Gestão de Contratos'!$BC$7:$BC$106,'DASHBOARD 1'!B47,'Gestão de Contratos'!$L$7:$L$106)</f>
        <v>0</v>
      </c>
      <c r="J47" s="74">
        <f>SUMIF('Gestão de Contratos'!$BC$7:$BC$106,'DASHBOARD 1'!B47,'Gestão de Contratos'!$M$7:$M$106)</f>
        <v>0</v>
      </c>
      <c r="K47" s="74">
        <f>SUMIF('Gestão de Contratos'!$BC$7:$BC$106,'DASHBOARD 1'!B47,'Gestão de Contratos'!$N$7:$N$106)</f>
        <v>0</v>
      </c>
      <c r="L47" s="58">
        <f t="shared" si="6"/>
        <v>0</v>
      </c>
      <c r="M47" s="74">
        <f>SUMIF('Gestão de Contratos'!$BC$7:$BC$106,'DASHBOARD 1'!B47,'Gestão de Contratos'!$S$7:$S$106)</f>
        <v>0</v>
      </c>
      <c r="N47" s="75">
        <f t="shared" si="10"/>
        <v>0</v>
      </c>
      <c r="O47" s="74">
        <f>SUMIF('Gestão de Contratos'!$BC$7:$BC$106,'DASHBOARD 1'!B47,'Gestão de Contratos'!$T$7:$T$106)</f>
        <v>0</v>
      </c>
      <c r="P47" s="74">
        <f>SUMIF('Gestão de Contratos'!$BC$7:$BC$106,'DASHBOARD 1'!B47,'Gestão de Contratos'!$U$7:$U$106)</f>
        <v>0</v>
      </c>
      <c r="Q47" s="74">
        <f>SUMIF('Gestão de Contratos'!$BC$7:$BC$106,'DASHBOARD 1'!B47,'Gestão de Contratos'!$V$7:$V$106)</f>
        <v>0</v>
      </c>
      <c r="R47" s="74">
        <f>SUMIF('Gestão de Contratos'!$BC$7:$BC$106,'DASHBOARD 1'!B47,'Gestão de Contratos'!$W$7:$W$106)</f>
        <v>0</v>
      </c>
      <c r="S47" s="74">
        <f>SUMIF('Gestão de Contratos'!$BC$7:$BC$106,'DASHBOARD 1'!B47,'Gestão de Contratos'!$X$7:$X$106)</f>
        <v>0</v>
      </c>
      <c r="T47" s="58">
        <f t="shared" si="7"/>
        <v>0</v>
      </c>
    </row>
    <row r="48" spans="1:20" x14ac:dyDescent="0.25">
      <c r="A48" s="1">
        <v>2014</v>
      </c>
      <c r="B48" s="56" t="str">
        <f t="shared" si="8"/>
        <v>122014</v>
      </c>
      <c r="C48" s="69">
        <v>41974</v>
      </c>
      <c r="D48" s="57">
        <f>COUNTIF('Gestão de Contratos'!BC$7:BC$106,'DASHBOARD 1'!B48)</f>
        <v>0</v>
      </c>
      <c r="E48" s="74">
        <f>SUMIF('Gestão de Contratos'!$BC$7:$BC$106,'DASHBOARD 1'!B48,'Gestão de Contratos'!$I$7:$I$106)</f>
        <v>0</v>
      </c>
      <c r="F48" s="75">
        <f t="shared" si="9"/>
        <v>0</v>
      </c>
      <c r="G48" s="74">
        <f>SUMIF('Gestão de Contratos'!$BC$7:$BC$106,'DASHBOARD 1'!B48,'Gestão de Contratos'!$J$7:$J$106)</f>
        <v>0</v>
      </c>
      <c r="H48" s="74">
        <f>SUMIF('Gestão de Contratos'!$BC$7:$BC$106,'DASHBOARD 1'!B48,'Gestão de Contratos'!$K$7:$K$106)</f>
        <v>0</v>
      </c>
      <c r="I48" s="74">
        <f>SUMIF('Gestão de Contratos'!$BC$7:$BC$106,'DASHBOARD 1'!B48,'Gestão de Contratos'!$L$7:$L$106)</f>
        <v>0</v>
      </c>
      <c r="J48" s="74">
        <f>SUMIF('Gestão de Contratos'!$BC$7:$BC$106,'DASHBOARD 1'!B48,'Gestão de Contratos'!$M$7:$M$106)</f>
        <v>0</v>
      </c>
      <c r="K48" s="74">
        <f>SUMIF('Gestão de Contratos'!$BC$7:$BC$106,'DASHBOARD 1'!B48,'Gestão de Contratos'!$N$7:$N$106)</f>
        <v>0</v>
      </c>
      <c r="L48" s="58">
        <f t="shared" si="6"/>
        <v>0</v>
      </c>
      <c r="M48" s="74">
        <f>SUMIF('Gestão de Contratos'!$BC$7:$BC$106,'DASHBOARD 1'!B48,'Gestão de Contratos'!$S$7:$S$106)</f>
        <v>0</v>
      </c>
      <c r="N48" s="75">
        <f t="shared" si="10"/>
        <v>0</v>
      </c>
      <c r="O48" s="74">
        <f>SUMIF('Gestão de Contratos'!$BC$7:$BC$106,'DASHBOARD 1'!B48,'Gestão de Contratos'!$T$7:$T$106)</f>
        <v>0</v>
      </c>
      <c r="P48" s="74">
        <f>SUMIF('Gestão de Contratos'!$BC$7:$BC$106,'DASHBOARD 1'!B48,'Gestão de Contratos'!$U$7:$U$106)</f>
        <v>0</v>
      </c>
      <c r="Q48" s="74">
        <f>SUMIF('Gestão de Contratos'!$BC$7:$BC$106,'DASHBOARD 1'!B48,'Gestão de Contratos'!$V$7:$V$106)</f>
        <v>0</v>
      </c>
      <c r="R48" s="74">
        <f>SUMIF('Gestão de Contratos'!$BC$7:$BC$106,'DASHBOARD 1'!B48,'Gestão de Contratos'!$W$7:$W$106)</f>
        <v>0</v>
      </c>
      <c r="S48" s="74">
        <f>SUMIF('Gestão de Contratos'!$BC$7:$BC$106,'DASHBOARD 1'!B48,'Gestão de Contratos'!$X$7:$X$106)</f>
        <v>0</v>
      </c>
      <c r="T48" s="58">
        <f t="shared" si="7"/>
        <v>0</v>
      </c>
    </row>
    <row r="49" spans="1:20" x14ac:dyDescent="0.25">
      <c r="A49" s="1">
        <v>2015</v>
      </c>
      <c r="B49" s="56" t="str">
        <f t="shared" si="8"/>
        <v>12015</v>
      </c>
      <c r="C49" s="69">
        <v>42005</v>
      </c>
      <c r="D49" s="57">
        <f>COUNTIF('Gestão de Contratos'!BC$7:BC$106,'DASHBOARD 1'!B49)</f>
        <v>0</v>
      </c>
      <c r="E49" s="74">
        <f>SUMIF('Gestão de Contratos'!$BC$7:$BC$106,'DASHBOARD 1'!B49,'Gestão de Contratos'!$I$7:$I$106)</f>
        <v>0</v>
      </c>
      <c r="F49" s="75">
        <f t="shared" si="9"/>
        <v>0</v>
      </c>
      <c r="G49" s="74">
        <f>SUMIF('Gestão de Contratos'!$BC$7:$BC$106,'DASHBOARD 1'!B49,'Gestão de Contratos'!$J$7:$J$106)</f>
        <v>0</v>
      </c>
      <c r="H49" s="74">
        <f>SUMIF('Gestão de Contratos'!$BC$7:$BC$106,'DASHBOARD 1'!B49,'Gestão de Contratos'!$K$7:$K$106)</f>
        <v>0</v>
      </c>
      <c r="I49" s="74">
        <f>SUMIF('Gestão de Contratos'!$BC$7:$BC$106,'DASHBOARD 1'!B49,'Gestão de Contratos'!$L$7:$L$106)</f>
        <v>0</v>
      </c>
      <c r="J49" s="74">
        <f>SUMIF('Gestão de Contratos'!$BC$7:$BC$106,'DASHBOARD 1'!B49,'Gestão de Contratos'!$M$7:$M$106)</f>
        <v>0</v>
      </c>
      <c r="K49" s="74">
        <f>SUMIF('Gestão de Contratos'!$BC$7:$BC$106,'DASHBOARD 1'!B49,'Gestão de Contratos'!$N$7:$N$106)</f>
        <v>0</v>
      </c>
      <c r="L49" s="58">
        <f t="shared" si="6"/>
        <v>0</v>
      </c>
      <c r="M49" s="74">
        <f>SUMIF('Gestão de Contratos'!$BC$7:$BC$106,'DASHBOARD 1'!B49,'Gestão de Contratos'!$S$7:$S$106)</f>
        <v>0</v>
      </c>
      <c r="N49" s="75">
        <f t="shared" si="10"/>
        <v>0</v>
      </c>
      <c r="O49" s="74">
        <f>SUMIF('Gestão de Contratos'!$BC$7:$BC$106,'DASHBOARD 1'!B49,'Gestão de Contratos'!$T$7:$T$106)</f>
        <v>0</v>
      </c>
      <c r="P49" s="74">
        <f>SUMIF('Gestão de Contratos'!$BC$7:$BC$106,'DASHBOARD 1'!B49,'Gestão de Contratos'!$U$7:$U$106)</f>
        <v>0</v>
      </c>
      <c r="Q49" s="74">
        <f>SUMIF('Gestão de Contratos'!$BC$7:$BC$106,'DASHBOARD 1'!B49,'Gestão de Contratos'!$V$7:$V$106)</f>
        <v>0</v>
      </c>
      <c r="R49" s="74">
        <f>SUMIF('Gestão de Contratos'!$BC$7:$BC$106,'DASHBOARD 1'!B49,'Gestão de Contratos'!$W$7:$W$106)</f>
        <v>0</v>
      </c>
      <c r="S49" s="74">
        <f>SUMIF('Gestão de Contratos'!$BC$7:$BC$106,'DASHBOARD 1'!B49,'Gestão de Contratos'!$X$7:$X$106)</f>
        <v>0</v>
      </c>
      <c r="T49" s="58">
        <f t="shared" si="7"/>
        <v>0</v>
      </c>
    </row>
    <row r="50" spans="1:20" x14ac:dyDescent="0.25">
      <c r="A50" s="1">
        <v>2015</v>
      </c>
      <c r="B50" s="56" t="str">
        <f t="shared" si="8"/>
        <v>22015</v>
      </c>
      <c r="C50" s="69">
        <v>42036</v>
      </c>
      <c r="D50" s="57">
        <f>COUNTIF('Gestão de Contratos'!BC$7:BC$106,'DASHBOARD 1'!B50)</f>
        <v>0</v>
      </c>
      <c r="E50" s="74">
        <f>SUMIF('Gestão de Contratos'!$BC$7:$BC$106,'DASHBOARD 1'!B50,'Gestão de Contratos'!$I$7:$I$106)</f>
        <v>0</v>
      </c>
      <c r="F50" s="75">
        <f t="shared" si="9"/>
        <v>0</v>
      </c>
      <c r="G50" s="74">
        <f>SUMIF('Gestão de Contratos'!$BC$7:$BC$106,'DASHBOARD 1'!B50,'Gestão de Contratos'!$J$7:$J$106)</f>
        <v>0</v>
      </c>
      <c r="H50" s="74">
        <f>SUMIF('Gestão de Contratos'!$BC$7:$BC$106,'DASHBOARD 1'!B50,'Gestão de Contratos'!$K$7:$K$106)</f>
        <v>0</v>
      </c>
      <c r="I50" s="74">
        <f>SUMIF('Gestão de Contratos'!$BC$7:$BC$106,'DASHBOARD 1'!B50,'Gestão de Contratos'!$L$7:$L$106)</f>
        <v>0</v>
      </c>
      <c r="J50" s="74">
        <f>SUMIF('Gestão de Contratos'!$BC$7:$BC$106,'DASHBOARD 1'!B50,'Gestão de Contratos'!$M$7:$M$106)</f>
        <v>0</v>
      </c>
      <c r="K50" s="74">
        <f>SUMIF('Gestão de Contratos'!$BC$7:$BC$106,'DASHBOARD 1'!B50,'Gestão de Contratos'!$N$7:$N$106)</f>
        <v>0</v>
      </c>
      <c r="L50" s="58">
        <f t="shared" si="6"/>
        <v>0</v>
      </c>
      <c r="M50" s="74">
        <f>SUMIF('Gestão de Contratos'!$BC$7:$BC$106,'DASHBOARD 1'!B50,'Gestão de Contratos'!$S$7:$S$106)</f>
        <v>0</v>
      </c>
      <c r="N50" s="75">
        <f t="shared" si="10"/>
        <v>0</v>
      </c>
      <c r="O50" s="74">
        <f>SUMIF('Gestão de Contratos'!$BC$7:$BC$106,'DASHBOARD 1'!B50,'Gestão de Contratos'!$T$7:$T$106)</f>
        <v>0</v>
      </c>
      <c r="P50" s="74">
        <f>SUMIF('Gestão de Contratos'!$BC$7:$BC$106,'DASHBOARD 1'!B50,'Gestão de Contratos'!$U$7:$U$106)</f>
        <v>0</v>
      </c>
      <c r="Q50" s="74">
        <f>SUMIF('Gestão de Contratos'!$BC$7:$BC$106,'DASHBOARD 1'!B50,'Gestão de Contratos'!$V$7:$V$106)</f>
        <v>0</v>
      </c>
      <c r="R50" s="74">
        <f>SUMIF('Gestão de Contratos'!$BC$7:$BC$106,'DASHBOARD 1'!B50,'Gestão de Contratos'!$W$7:$W$106)</f>
        <v>0</v>
      </c>
      <c r="S50" s="74">
        <f>SUMIF('Gestão de Contratos'!$BC$7:$BC$106,'DASHBOARD 1'!B50,'Gestão de Contratos'!$X$7:$X$106)</f>
        <v>0</v>
      </c>
      <c r="T50" s="58">
        <f t="shared" si="7"/>
        <v>0</v>
      </c>
    </row>
    <row r="51" spans="1:20" x14ac:dyDescent="0.25">
      <c r="A51" s="1">
        <v>2015</v>
      </c>
      <c r="B51" s="56" t="str">
        <f t="shared" si="8"/>
        <v>32015</v>
      </c>
      <c r="C51" s="69">
        <v>42064</v>
      </c>
      <c r="D51" s="57">
        <f>COUNTIF('Gestão de Contratos'!BC$7:BC$106,'DASHBOARD 1'!B51)</f>
        <v>0</v>
      </c>
      <c r="E51" s="74">
        <f>SUMIF('Gestão de Contratos'!$BC$7:$BC$106,'DASHBOARD 1'!B51,'Gestão de Contratos'!$I$7:$I$106)</f>
        <v>0</v>
      </c>
      <c r="F51" s="75">
        <f t="shared" si="9"/>
        <v>0</v>
      </c>
      <c r="G51" s="74">
        <f>SUMIF('Gestão de Contratos'!$BC$7:$BC$106,'DASHBOARD 1'!B51,'Gestão de Contratos'!$J$7:$J$106)</f>
        <v>0</v>
      </c>
      <c r="H51" s="74">
        <f>SUMIF('Gestão de Contratos'!$BC$7:$BC$106,'DASHBOARD 1'!B51,'Gestão de Contratos'!$K$7:$K$106)</f>
        <v>0</v>
      </c>
      <c r="I51" s="74">
        <f>SUMIF('Gestão de Contratos'!$BC$7:$BC$106,'DASHBOARD 1'!B51,'Gestão de Contratos'!$L$7:$L$106)</f>
        <v>0</v>
      </c>
      <c r="J51" s="74">
        <f>SUMIF('Gestão de Contratos'!$BC$7:$BC$106,'DASHBOARD 1'!B51,'Gestão de Contratos'!$M$7:$M$106)</f>
        <v>0</v>
      </c>
      <c r="K51" s="74">
        <f>SUMIF('Gestão de Contratos'!$BC$7:$BC$106,'DASHBOARD 1'!B51,'Gestão de Contratos'!$N$7:$N$106)</f>
        <v>0</v>
      </c>
      <c r="L51" s="58">
        <f t="shared" si="6"/>
        <v>0</v>
      </c>
      <c r="M51" s="74">
        <f>SUMIF('Gestão de Contratos'!$BC$7:$BC$106,'DASHBOARD 1'!B51,'Gestão de Contratos'!$S$7:$S$106)</f>
        <v>0</v>
      </c>
      <c r="N51" s="75">
        <f t="shared" si="10"/>
        <v>0</v>
      </c>
      <c r="O51" s="74">
        <f>SUMIF('Gestão de Contratos'!$BC$7:$BC$106,'DASHBOARD 1'!B51,'Gestão de Contratos'!$T$7:$T$106)</f>
        <v>0</v>
      </c>
      <c r="P51" s="74">
        <f>SUMIF('Gestão de Contratos'!$BC$7:$BC$106,'DASHBOARD 1'!B51,'Gestão de Contratos'!$U$7:$U$106)</f>
        <v>0</v>
      </c>
      <c r="Q51" s="74">
        <f>SUMIF('Gestão de Contratos'!$BC$7:$BC$106,'DASHBOARD 1'!B51,'Gestão de Contratos'!$V$7:$V$106)</f>
        <v>0</v>
      </c>
      <c r="R51" s="74">
        <f>SUMIF('Gestão de Contratos'!$BC$7:$BC$106,'DASHBOARD 1'!B51,'Gestão de Contratos'!$W$7:$W$106)</f>
        <v>0</v>
      </c>
      <c r="S51" s="74">
        <f>SUMIF('Gestão de Contratos'!$BC$7:$BC$106,'DASHBOARD 1'!B51,'Gestão de Contratos'!$X$7:$X$106)</f>
        <v>0</v>
      </c>
      <c r="T51" s="58">
        <f t="shared" si="7"/>
        <v>0</v>
      </c>
    </row>
    <row r="52" spans="1:20" x14ac:dyDescent="0.25">
      <c r="A52" s="1">
        <v>2015</v>
      </c>
      <c r="B52" s="56" t="str">
        <f t="shared" si="8"/>
        <v>42015</v>
      </c>
      <c r="C52" s="69">
        <v>42095</v>
      </c>
      <c r="D52" s="57">
        <f>COUNTIF('Gestão de Contratos'!BC$7:BC$106,'DASHBOARD 1'!B52)</f>
        <v>0</v>
      </c>
      <c r="E52" s="74">
        <f>SUMIF('Gestão de Contratos'!$BC$7:$BC$106,'DASHBOARD 1'!B52,'Gestão de Contratos'!$I$7:$I$106)</f>
        <v>0</v>
      </c>
      <c r="F52" s="75">
        <f t="shared" si="9"/>
        <v>0</v>
      </c>
      <c r="G52" s="74">
        <f>SUMIF('Gestão de Contratos'!$BC$7:$BC$106,'DASHBOARD 1'!B52,'Gestão de Contratos'!$J$7:$J$106)</f>
        <v>0</v>
      </c>
      <c r="H52" s="74">
        <f>SUMIF('Gestão de Contratos'!$BC$7:$BC$106,'DASHBOARD 1'!B52,'Gestão de Contratos'!$K$7:$K$106)</f>
        <v>0</v>
      </c>
      <c r="I52" s="74">
        <f>SUMIF('Gestão de Contratos'!$BC$7:$BC$106,'DASHBOARD 1'!B52,'Gestão de Contratos'!$L$7:$L$106)</f>
        <v>0</v>
      </c>
      <c r="J52" s="74">
        <f>SUMIF('Gestão de Contratos'!$BC$7:$BC$106,'DASHBOARD 1'!B52,'Gestão de Contratos'!$M$7:$M$106)</f>
        <v>0</v>
      </c>
      <c r="K52" s="74">
        <f>SUMIF('Gestão de Contratos'!$BC$7:$BC$106,'DASHBOARD 1'!B52,'Gestão de Contratos'!$N$7:$N$106)</f>
        <v>0</v>
      </c>
      <c r="L52" s="58">
        <f t="shared" si="6"/>
        <v>0</v>
      </c>
      <c r="M52" s="74">
        <f>SUMIF('Gestão de Contratos'!$BC$7:$BC$106,'DASHBOARD 1'!B52,'Gestão de Contratos'!$S$7:$S$106)</f>
        <v>0</v>
      </c>
      <c r="N52" s="75">
        <f t="shared" si="10"/>
        <v>0</v>
      </c>
      <c r="O52" s="74">
        <f>SUMIF('Gestão de Contratos'!$BC$7:$BC$106,'DASHBOARD 1'!B52,'Gestão de Contratos'!$T$7:$T$106)</f>
        <v>0</v>
      </c>
      <c r="P52" s="74">
        <f>SUMIF('Gestão de Contratos'!$BC$7:$BC$106,'DASHBOARD 1'!B52,'Gestão de Contratos'!$U$7:$U$106)</f>
        <v>0</v>
      </c>
      <c r="Q52" s="74">
        <f>SUMIF('Gestão de Contratos'!$BC$7:$BC$106,'DASHBOARD 1'!B52,'Gestão de Contratos'!$V$7:$V$106)</f>
        <v>0</v>
      </c>
      <c r="R52" s="74">
        <f>SUMIF('Gestão de Contratos'!$BC$7:$BC$106,'DASHBOARD 1'!B52,'Gestão de Contratos'!$W$7:$W$106)</f>
        <v>0</v>
      </c>
      <c r="S52" s="74">
        <f>SUMIF('Gestão de Contratos'!$BC$7:$BC$106,'DASHBOARD 1'!B52,'Gestão de Contratos'!$X$7:$X$106)</f>
        <v>0</v>
      </c>
      <c r="T52" s="58">
        <f t="shared" si="7"/>
        <v>0</v>
      </c>
    </row>
    <row r="53" spans="1:20" x14ac:dyDescent="0.25">
      <c r="A53" s="1">
        <v>2015</v>
      </c>
      <c r="B53" s="56" t="str">
        <f t="shared" si="8"/>
        <v>52015</v>
      </c>
      <c r="C53" s="69">
        <v>42125</v>
      </c>
      <c r="D53" s="57">
        <f>COUNTIF('Gestão de Contratos'!BC$7:BC$106,'DASHBOARD 1'!B53)</f>
        <v>0</v>
      </c>
      <c r="E53" s="74">
        <f>SUMIF('Gestão de Contratos'!$BC$7:$BC$106,'DASHBOARD 1'!B53,'Gestão de Contratos'!$I$7:$I$106)</f>
        <v>0</v>
      </c>
      <c r="F53" s="75">
        <f t="shared" si="9"/>
        <v>0</v>
      </c>
      <c r="G53" s="74">
        <f>SUMIF('Gestão de Contratos'!$BC$7:$BC$106,'DASHBOARD 1'!B53,'Gestão de Contratos'!$J$7:$J$106)</f>
        <v>0</v>
      </c>
      <c r="H53" s="74">
        <f>SUMIF('Gestão de Contratos'!$BC$7:$BC$106,'DASHBOARD 1'!B53,'Gestão de Contratos'!$K$7:$K$106)</f>
        <v>0</v>
      </c>
      <c r="I53" s="74">
        <f>SUMIF('Gestão de Contratos'!$BC$7:$BC$106,'DASHBOARD 1'!B53,'Gestão de Contratos'!$L$7:$L$106)</f>
        <v>0</v>
      </c>
      <c r="J53" s="74">
        <f>SUMIF('Gestão de Contratos'!$BC$7:$BC$106,'DASHBOARD 1'!B53,'Gestão de Contratos'!$M$7:$M$106)</f>
        <v>0</v>
      </c>
      <c r="K53" s="74">
        <f>SUMIF('Gestão de Contratos'!$BC$7:$BC$106,'DASHBOARD 1'!B53,'Gestão de Contratos'!$N$7:$N$106)</f>
        <v>0</v>
      </c>
      <c r="L53" s="58">
        <f t="shared" si="6"/>
        <v>0</v>
      </c>
      <c r="M53" s="74">
        <f>SUMIF('Gestão de Contratos'!$BC$7:$BC$106,'DASHBOARD 1'!B53,'Gestão de Contratos'!$S$7:$S$106)</f>
        <v>0</v>
      </c>
      <c r="N53" s="75">
        <f t="shared" si="10"/>
        <v>0</v>
      </c>
      <c r="O53" s="74">
        <f>SUMIF('Gestão de Contratos'!$BC$7:$BC$106,'DASHBOARD 1'!B53,'Gestão de Contratos'!$T$7:$T$106)</f>
        <v>0</v>
      </c>
      <c r="P53" s="74">
        <f>SUMIF('Gestão de Contratos'!$BC$7:$BC$106,'DASHBOARD 1'!B53,'Gestão de Contratos'!$U$7:$U$106)</f>
        <v>0</v>
      </c>
      <c r="Q53" s="74">
        <f>SUMIF('Gestão de Contratos'!$BC$7:$BC$106,'DASHBOARD 1'!B53,'Gestão de Contratos'!$V$7:$V$106)</f>
        <v>0</v>
      </c>
      <c r="R53" s="74">
        <f>SUMIF('Gestão de Contratos'!$BC$7:$BC$106,'DASHBOARD 1'!B53,'Gestão de Contratos'!$W$7:$W$106)</f>
        <v>0</v>
      </c>
      <c r="S53" s="74">
        <f>SUMIF('Gestão de Contratos'!$BC$7:$BC$106,'DASHBOARD 1'!B53,'Gestão de Contratos'!$X$7:$X$106)</f>
        <v>0</v>
      </c>
      <c r="T53" s="58">
        <f t="shared" si="7"/>
        <v>0</v>
      </c>
    </row>
    <row r="54" spans="1:20" x14ac:dyDescent="0.25">
      <c r="A54" s="1">
        <v>2015</v>
      </c>
      <c r="B54" s="56" t="str">
        <f t="shared" si="8"/>
        <v>62015</v>
      </c>
      <c r="C54" s="69">
        <v>42156</v>
      </c>
      <c r="D54" s="57">
        <f>COUNTIF('Gestão de Contratos'!BC$7:BC$106,'DASHBOARD 1'!B54)</f>
        <v>0</v>
      </c>
      <c r="E54" s="74">
        <f>SUMIF('Gestão de Contratos'!$BC$7:$BC$106,'DASHBOARD 1'!B54,'Gestão de Contratos'!$I$7:$I$106)</f>
        <v>0</v>
      </c>
      <c r="F54" s="75">
        <f t="shared" si="9"/>
        <v>0</v>
      </c>
      <c r="G54" s="74">
        <f>SUMIF('Gestão de Contratos'!$BC$7:$BC$106,'DASHBOARD 1'!B54,'Gestão de Contratos'!$J$7:$J$106)</f>
        <v>0</v>
      </c>
      <c r="H54" s="74">
        <f>SUMIF('Gestão de Contratos'!$BC$7:$BC$106,'DASHBOARD 1'!B54,'Gestão de Contratos'!$K$7:$K$106)</f>
        <v>0</v>
      </c>
      <c r="I54" s="74">
        <f>SUMIF('Gestão de Contratos'!$BC$7:$BC$106,'DASHBOARD 1'!B54,'Gestão de Contratos'!$L$7:$L$106)</f>
        <v>0</v>
      </c>
      <c r="J54" s="74">
        <f>SUMIF('Gestão de Contratos'!$BC$7:$BC$106,'DASHBOARD 1'!B54,'Gestão de Contratos'!$M$7:$M$106)</f>
        <v>0</v>
      </c>
      <c r="K54" s="74">
        <f>SUMIF('Gestão de Contratos'!$BC$7:$BC$106,'DASHBOARD 1'!B54,'Gestão de Contratos'!$N$7:$N$106)</f>
        <v>0</v>
      </c>
      <c r="L54" s="58">
        <f t="shared" si="6"/>
        <v>0</v>
      </c>
      <c r="M54" s="74">
        <f>SUMIF('Gestão de Contratos'!$BC$7:$BC$106,'DASHBOARD 1'!B54,'Gestão de Contratos'!$S$7:$S$106)</f>
        <v>0</v>
      </c>
      <c r="N54" s="75">
        <f t="shared" si="10"/>
        <v>0</v>
      </c>
      <c r="O54" s="74">
        <f>SUMIF('Gestão de Contratos'!$BC$7:$BC$106,'DASHBOARD 1'!B54,'Gestão de Contratos'!$T$7:$T$106)</f>
        <v>0</v>
      </c>
      <c r="P54" s="74">
        <f>SUMIF('Gestão de Contratos'!$BC$7:$BC$106,'DASHBOARD 1'!B54,'Gestão de Contratos'!$U$7:$U$106)</f>
        <v>0</v>
      </c>
      <c r="Q54" s="74">
        <f>SUMIF('Gestão de Contratos'!$BC$7:$BC$106,'DASHBOARD 1'!B54,'Gestão de Contratos'!$V$7:$V$106)</f>
        <v>0</v>
      </c>
      <c r="R54" s="74">
        <f>SUMIF('Gestão de Contratos'!$BC$7:$BC$106,'DASHBOARD 1'!B54,'Gestão de Contratos'!$W$7:$W$106)</f>
        <v>0</v>
      </c>
      <c r="S54" s="74">
        <f>SUMIF('Gestão de Contratos'!$BC$7:$BC$106,'DASHBOARD 1'!B54,'Gestão de Contratos'!$X$7:$X$106)</f>
        <v>0</v>
      </c>
      <c r="T54" s="58">
        <f t="shared" si="7"/>
        <v>0</v>
      </c>
    </row>
    <row r="55" spans="1:20" x14ac:dyDescent="0.25">
      <c r="A55" s="1">
        <v>2015</v>
      </c>
      <c r="B55" s="56" t="str">
        <f t="shared" si="8"/>
        <v>72015</v>
      </c>
      <c r="C55" s="69">
        <v>42186</v>
      </c>
      <c r="D55" s="57">
        <f>COUNTIF('Gestão de Contratos'!BC$7:BC$106,'DASHBOARD 1'!B55)</f>
        <v>0</v>
      </c>
      <c r="E55" s="74">
        <f>SUMIF('Gestão de Contratos'!$BC$7:$BC$106,'DASHBOARD 1'!B55,'Gestão de Contratos'!$I$7:$I$106)</f>
        <v>0</v>
      </c>
      <c r="F55" s="75">
        <f t="shared" si="9"/>
        <v>0</v>
      </c>
      <c r="G55" s="74">
        <f>SUMIF('Gestão de Contratos'!$BC$7:$BC$106,'DASHBOARD 1'!B55,'Gestão de Contratos'!$J$7:$J$106)</f>
        <v>0</v>
      </c>
      <c r="H55" s="74">
        <f>SUMIF('Gestão de Contratos'!$BC$7:$BC$106,'DASHBOARD 1'!B55,'Gestão de Contratos'!$K$7:$K$106)</f>
        <v>0</v>
      </c>
      <c r="I55" s="74">
        <f>SUMIF('Gestão de Contratos'!$BC$7:$BC$106,'DASHBOARD 1'!B55,'Gestão de Contratos'!$L$7:$L$106)</f>
        <v>0</v>
      </c>
      <c r="J55" s="74">
        <f>SUMIF('Gestão de Contratos'!$BC$7:$BC$106,'DASHBOARD 1'!B55,'Gestão de Contratos'!$M$7:$M$106)</f>
        <v>0</v>
      </c>
      <c r="K55" s="74">
        <f>SUMIF('Gestão de Contratos'!$BC$7:$BC$106,'DASHBOARD 1'!B55,'Gestão de Contratos'!$N$7:$N$106)</f>
        <v>0</v>
      </c>
      <c r="L55" s="58">
        <f t="shared" si="6"/>
        <v>0</v>
      </c>
      <c r="M55" s="74">
        <f>SUMIF('Gestão de Contratos'!$BC$7:$BC$106,'DASHBOARD 1'!B55,'Gestão de Contratos'!$S$7:$S$106)</f>
        <v>0</v>
      </c>
      <c r="N55" s="75">
        <f t="shared" si="10"/>
        <v>0</v>
      </c>
      <c r="O55" s="74">
        <f>SUMIF('Gestão de Contratos'!$BC$7:$BC$106,'DASHBOARD 1'!B55,'Gestão de Contratos'!$T$7:$T$106)</f>
        <v>0</v>
      </c>
      <c r="P55" s="74">
        <f>SUMIF('Gestão de Contratos'!$BC$7:$BC$106,'DASHBOARD 1'!B55,'Gestão de Contratos'!$U$7:$U$106)</f>
        <v>0</v>
      </c>
      <c r="Q55" s="74">
        <f>SUMIF('Gestão de Contratos'!$BC$7:$BC$106,'DASHBOARD 1'!B55,'Gestão de Contratos'!$V$7:$V$106)</f>
        <v>0</v>
      </c>
      <c r="R55" s="74">
        <f>SUMIF('Gestão de Contratos'!$BC$7:$BC$106,'DASHBOARD 1'!B55,'Gestão de Contratos'!$W$7:$W$106)</f>
        <v>0</v>
      </c>
      <c r="S55" s="74">
        <f>SUMIF('Gestão de Contratos'!$BC$7:$BC$106,'DASHBOARD 1'!B55,'Gestão de Contratos'!$X$7:$X$106)</f>
        <v>0</v>
      </c>
      <c r="T55" s="58">
        <f t="shared" si="7"/>
        <v>0</v>
      </c>
    </row>
    <row r="56" spans="1:20" x14ac:dyDescent="0.25">
      <c r="A56" s="1">
        <v>2015</v>
      </c>
      <c r="B56" s="56" t="str">
        <f t="shared" si="8"/>
        <v>82015</v>
      </c>
      <c r="C56" s="69">
        <v>42217</v>
      </c>
      <c r="D56" s="57">
        <f>COUNTIF('Gestão de Contratos'!BC$7:BC$106,'DASHBOARD 1'!B56)</f>
        <v>0</v>
      </c>
      <c r="E56" s="74">
        <f>SUMIF('Gestão de Contratos'!$BC$7:$BC$106,'DASHBOARD 1'!B56,'Gestão de Contratos'!$I$7:$I$106)</f>
        <v>0</v>
      </c>
      <c r="F56" s="75">
        <f t="shared" si="9"/>
        <v>0</v>
      </c>
      <c r="G56" s="74">
        <f>SUMIF('Gestão de Contratos'!$BC$7:$BC$106,'DASHBOARD 1'!B56,'Gestão de Contratos'!$J$7:$J$106)</f>
        <v>0</v>
      </c>
      <c r="H56" s="74">
        <f>SUMIF('Gestão de Contratos'!$BC$7:$BC$106,'DASHBOARD 1'!B56,'Gestão de Contratos'!$K$7:$K$106)</f>
        <v>0</v>
      </c>
      <c r="I56" s="74">
        <f>SUMIF('Gestão de Contratos'!$BC$7:$BC$106,'DASHBOARD 1'!B56,'Gestão de Contratos'!$L$7:$L$106)</f>
        <v>0</v>
      </c>
      <c r="J56" s="74">
        <f>SUMIF('Gestão de Contratos'!$BC$7:$BC$106,'DASHBOARD 1'!B56,'Gestão de Contratos'!$M$7:$M$106)</f>
        <v>0</v>
      </c>
      <c r="K56" s="74">
        <f>SUMIF('Gestão de Contratos'!$BC$7:$BC$106,'DASHBOARD 1'!B56,'Gestão de Contratos'!$N$7:$N$106)</f>
        <v>0</v>
      </c>
      <c r="L56" s="58">
        <f t="shared" si="6"/>
        <v>0</v>
      </c>
      <c r="M56" s="74">
        <f>SUMIF('Gestão de Contratos'!$BC$7:$BC$106,'DASHBOARD 1'!B56,'Gestão de Contratos'!$S$7:$S$106)</f>
        <v>0</v>
      </c>
      <c r="N56" s="75">
        <f t="shared" si="10"/>
        <v>0</v>
      </c>
      <c r="O56" s="74">
        <f>SUMIF('Gestão de Contratos'!$BC$7:$BC$106,'DASHBOARD 1'!B56,'Gestão de Contratos'!$T$7:$T$106)</f>
        <v>0</v>
      </c>
      <c r="P56" s="74">
        <f>SUMIF('Gestão de Contratos'!$BC$7:$BC$106,'DASHBOARD 1'!B56,'Gestão de Contratos'!$U$7:$U$106)</f>
        <v>0</v>
      </c>
      <c r="Q56" s="74">
        <f>SUMIF('Gestão de Contratos'!$BC$7:$BC$106,'DASHBOARD 1'!B56,'Gestão de Contratos'!$V$7:$V$106)</f>
        <v>0</v>
      </c>
      <c r="R56" s="74">
        <f>SUMIF('Gestão de Contratos'!$BC$7:$BC$106,'DASHBOARD 1'!B56,'Gestão de Contratos'!$W$7:$W$106)</f>
        <v>0</v>
      </c>
      <c r="S56" s="74">
        <f>SUMIF('Gestão de Contratos'!$BC$7:$BC$106,'DASHBOARD 1'!B56,'Gestão de Contratos'!$X$7:$X$106)</f>
        <v>0</v>
      </c>
      <c r="T56" s="58">
        <f t="shared" si="7"/>
        <v>0</v>
      </c>
    </row>
    <row r="57" spans="1:20" x14ac:dyDescent="0.25">
      <c r="A57" s="1">
        <v>2015</v>
      </c>
      <c r="B57" s="56" t="str">
        <f t="shared" si="8"/>
        <v>92015</v>
      </c>
      <c r="C57" s="69">
        <v>42248</v>
      </c>
      <c r="D57" s="57">
        <f>COUNTIF('Gestão de Contratos'!BC$7:BC$106,'DASHBOARD 1'!B57)</f>
        <v>0</v>
      </c>
      <c r="E57" s="74">
        <f>SUMIF('Gestão de Contratos'!$BC$7:$BC$106,'DASHBOARD 1'!B57,'Gestão de Contratos'!$I$7:$I$106)</f>
        <v>0</v>
      </c>
      <c r="F57" s="75">
        <f t="shared" si="9"/>
        <v>0</v>
      </c>
      <c r="G57" s="74">
        <f>SUMIF('Gestão de Contratos'!$BC$7:$BC$106,'DASHBOARD 1'!B57,'Gestão de Contratos'!$J$7:$J$106)</f>
        <v>0</v>
      </c>
      <c r="H57" s="74">
        <f>SUMIF('Gestão de Contratos'!$BC$7:$BC$106,'DASHBOARD 1'!B57,'Gestão de Contratos'!$K$7:$K$106)</f>
        <v>0</v>
      </c>
      <c r="I57" s="74">
        <f>SUMIF('Gestão de Contratos'!$BC$7:$BC$106,'DASHBOARD 1'!B57,'Gestão de Contratos'!$L$7:$L$106)</f>
        <v>0</v>
      </c>
      <c r="J57" s="74">
        <f>SUMIF('Gestão de Contratos'!$BC$7:$BC$106,'DASHBOARD 1'!B57,'Gestão de Contratos'!$M$7:$M$106)</f>
        <v>0</v>
      </c>
      <c r="K57" s="74">
        <f>SUMIF('Gestão de Contratos'!$BC$7:$BC$106,'DASHBOARD 1'!B57,'Gestão de Contratos'!$N$7:$N$106)</f>
        <v>0</v>
      </c>
      <c r="L57" s="58">
        <f t="shared" si="6"/>
        <v>0</v>
      </c>
      <c r="M57" s="74">
        <f>SUMIF('Gestão de Contratos'!$BC$7:$BC$106,'DASHBOARD 1'!B57,'Gestão de Contratos'!$S$7:$S$106)</f>
        <v>0</v>
      </c>
      <c r="N57" s="75">
        <f t="shared" si="10"/>
        <v>0</v>
      </c>
      <c r="O57" s="74">
        <f>SUMIF('Gestão de Contratos'!$BC$7:$BC$106,'DASHBOARD 1'!B57,'Gestão de Contratos'!$T$7:$T$106)</f>
        <v>0</v>
      </c>
      <c r="P57" s="74">
        <f>SUMIF('Gestão de Contratos'!$BC$7:$BC$106,'DASHBOARD 1'!B57,'Gestão de Contratos'!$U$7:$U$106)</f>
        <v>0</v>
      </c>
      <c r="Q57" s="74">
        <f>SUMIF('Gestão de Contratos'!$BC$7:$BC$106,'DASHBOARD 1'!B57,'Gestão de Contratos'!$V$7:$V$106)</f>
        <v>0</v>
      </c>
      <c r="R57" s="74">
        <f>SUMIF('Gestão de Contratos'!$BC$7:$BC$106,'DASHBOARD 1'!B57,'Gestão de Contratos'!$W$7:$W$106)</f>
        <v>0</v>
      </c>
      <c r="S57" s="74">
        <f>SUMIF('Gestão de Contratos'!$BC$7:$BC$106,'DASHBOARD 1'!B57,'Gestão de Contratos'!$X$7:$X$106)</f>
        <v>0</v>
      </c>
      <c r="T57" s="58">
        <f t="shared" si="7"/>
        <v>0</v>
      </c>
    </row>
    <row r="58" spans="1:20" x14ac:dyDescent="0.25">
      <c r="A58" s="1">
        <v>2015</v>
      </c>
      <c r="B58" s="56" t="str">
        <f t="shared" si="8"/>
        <v>102015</v>
      </c>
      <c r="C58" s="69">
        <v>42278</v>
      </c>
      <c r="D58" s="57">
        <f>COUNTIF('Gestão de Contratos'!BC$7:BC$106,'DASHBOARD 1'!B58)</f>
        <v>0</v>
      </c>
      <c r="E58" s="74">
        <f>SUMIF('Gestão de Contratos'!$BC$7:$BC$106,'DASHBOARD 1'!B58,'Gestão de Contratos'!$I$7:$I$106)</f>
        <v>0</v>
      </c>
      <c r="F58" s="75">
        <f t="shared" si="9"/>
        <v>0</v>
      </c>
      <c r="G58" s="74">
        <f>SUMIF('Gestão de Contratos'!$BC$7:$BC$106,'DASHBOARD 1'!B58,'Gestão de Contratos'!$J$7:$J$106)</f>
        <v>0</v>
      </c>
      <c r="H58" s="74">
        <f>SUMIF('Gestão de Contratos'!$BC$7:$BC$106,'DASHBOARD 1'!B58,'Gestão de Contratos'!$K$7:$K$106)</f>
        <v>0</v>
      </c>
      <c r="I58" s="74">
        <f>SUMIF('Gestão de Contratos'!$BC$7:$BC$106,'DASHBOARD 1'!B58,'Gestão de Contratos'!$L$7:$L$106)</f>
        <v>0</v>
      </c>
      <c r="J58" s="74">
        <f>SUMIF('Gestão de Contratos'!$BC$7:$BC$106,'DASHBOARD 1'!B58,'Gestão de Contratos'!$M$7:$M$106)</f>
        <v>0</v>
      </c>
      <c r="K58" s="74">
        <f>SUMIF('Gestão de Contratos'!$BC$7:$BC$106,'DASHBOARD 1'!B58,'Gestão de Contratos'!$N$7:$N$106)</f>
        <v>0</v>
      </c>
      <c r="L58" s="58">
        <f t="shared" si="6"/>
        <v>0</v>
      </c>
      <c r="M58" s="74">
        <f>SUMIF('Gestão de Contratos'!$BC$7:$BC$106,'DASHBOARD 1'!B58,'Gestão de Contratos'!$S$7:$S$106)</f>
        <v>0</v>
      </c>
      <c r="N58" s="75">
        <f t="shared" si="10"/>
        <v>0</v>
      </c>
      <c r="O58" s="74">
        <f>SUMIF('Gestão de Contratos'!$BC$7:$BC$106,'DASHBOARD 1'!B58,'Gestão de Contratos'!$T$7:$T$106)</f>
        <v>0</v>
      </c>
      <c r="P58" s="74">
        <f>SUMIF('Gestão de Contratos'!$BC$7:$BC$106,'DASHBOARD 1'!B58,'Gestão de Contratos'!$U$7:$U$106)</f>
        <v>0</v>
      </c>
      <c r="Q58" s="74">
        <f>SUMIF('Gestão de Contratos'!$BC$7:$BC$106,'DASHBOARD 1'!B58,'Gestão de Contratos'!$V$7:$V$106)</f>
        <v>0</v>
      </c>
      <c r="R58" s="74">
        <f>SUMIF('Gestão de Contratos'!$BC$7:$BC$106,'DASHBOARD 1'!B58,'Gestão de Contratos'!$W$7:$W$106)</f>
        <v>0</v>
      </c>
      <c r="S58" s="74">
        <f>SUMIF('Gestão de Contratos'!$BC$7:$BC$106,'DASHBOARD 1'!B58,'Gestão de Contratos'!$X$7:$X$106)</f>
        <v>0</v>
      </c>
      <c r="T58" s="58">
        <f t="shared" si="7"/>
        <v>0</v>
      </c>
    </row>
    <row r="59" spans="1:20" x14ac:dyDescent="0.25">
      <c r="A59" s="1">
        <v>2015</v>
      </c>
      <c r="B59" s="56" t="str">
        <f t="shared" si="8"/>
        <v>112015</v>
      </c>
      <c r="C59" s="69">
        <v>42309</v>
      </c>
      <c r="D59" s="57">
        <f>COUNTIF('Gestão de Contratos'!BC$7:BC$106,'DASHBOARD 1'!B59)</f>
        <v>0</v>
      </c>
      <c r="E59" s="74">
        <f>SUMIF('Gestão de Contratos'!$BC$7:$BC$106,'DASHBOARD 1'!B59,'Gestão de Contratos'!$I$7:$I$106)</f>
        <v>0</v>
      </c>
      <c r="F59" s="75">
        <f t="shared" si="9"/>
        <v>0</v>
      </c>
      <c r="G59" s="74">
        <f>SUMIF('Gestão de Contratos'!$BC$7:$BC$106,'DASHBOARD 1'!B59,'Gestão de Contratos'!$J$7:$J$106)</f>
        <v>0</v>
      </c>
      <c r="H59" s="74">
        <f>SUMIF('Gestão de Contratos'!$BC$7:$BC$106,'DASHBOARD 1'!B59,'Gestão de Contratos'!$K$7:$K$106)</f>
        <v>0</v>
      </c>
      <c r="I59" s="74">
        <f>SUMIF('Gestão de Contratos'!$BC$7:$BC$106,'DASHBOARD 1'!B59,'Gestão de Contratos'!$L$7:$L$106)</f>
        <v>0</v>
      </c>
      <c r="J59" s="74">
        <f>SUMIF('Gestão de Contratos'!$BC$7:$BC$106,'DASHBOARD 1'!B59,'Gestão de Contratos'!$M$7:$M$106)</f>
        <v>0</v>
      </c>
      <c r="K59" s="74">
        <f>SUMIF('Gestão de Contratos'!$BC$7:$BC$106,'DASHBOARD 1'!B59,'Gestão de Contratos'!$N$7:$N$106)</f>
        <v>0</v>
      </c>
      <c r="L59" s="58">
        <f t="shared" si="6"/>
        <v>0</v>
      </c>
      <c r="M59" s="74">
        <f>SUMIF('Gestão de Contratos'!$BC$7:$BC$106,'DASHBOARD 1'!B59,'Gestão de Contratos'!$S$7:$S$106)</f>
        <v>0</v>
      </c>
      <c r="N59" s="75">
        <f t="shared" si="10"/>
        <v>0</v>
      </c>
      <c r="O59" s="74">
        <f>SUMIF('Gestão de Contratos'!$BC$7:$BC$106,'DASHBOARD 1'!B59,'Gestão de Contratos'!$T$7:$T$106)</f>
        <v>0</v>
      </c>
      <c r="P59" s="74">
        <f>SUMIF('Gestão de Contratos'!$BC$7:$BC$106,'DASHBOARD 1'!B59,'Gestão de Contratos'!$U$7:$U$106)</f>
        <v>0</v>
      </c>
      <c r="Q59" s="74">
        <f>SUMIF('Gestão de Contratos'!$BC$7:$BC$106,'DASHBOARD 1'!B59,'Gestão de Contratos'!$V$7:$V$106)</f>
        <v>0</v>
      </c>
      <c r="R59" s="74">
        <f>SUMIF('Gestão de Contratos'!$BC$7:$BC$106,'DASHBOARD 1'!B59,'Gestão de Contratos'!$W$7:$W$106)</f>
        <v>0</v>
      </c>
      <c r="S59" s="74">
        <f>SUMIF('Gestão de Contratos'!$BC$7:$BC$106,'DASHBOARD 1'!B59,'Gestão de Contratos'!$X$7:$X$106)</f>
        <v>0</v>
      </c>
      <c r="T59" s="58">
        <f t="shared" si="7"/>
        <v>0</v>
      </c>
    </row>
    <row r="60" spans="1:20" x14ac:dyDescent="0.25">
      <c r="A60" s="1">
        <v>2015</v>
      </c>
      <c r="B60" s="56" t="str">
        <f t="shared" si="8"/>
        <v>122015</v>
      </c>
      <c r="C60" s="69">
        <v>42339</v>
      </c>
      <c r="D60" s="57">
        <f>COUNTIF('Gestão de Contratos'!BC$7:BC$106,'DASHBOARD 1'!B60)</f>
        <v>0</v>
      </c>
      <c r="E60" s="74">
        <f>SUMIF('Gestão de Contratos'!$BC$7:$BC$106,'DASHBOARD 1'!B60,'Gestão de Contratos'!$I$7:$I$106)</f>
        <v>0</v>
      </c>
      <c r="F60" s="75">
        <f t="shared" si="9"/>
        <v>0</v>
      </c>
      <c r="G60" s="74">
        <f>SUMIF('Gestão de Contratos'!$BC$7:$BC$106,'DASHBOARD 1'!B60,'Gestão de Contratos'!$J$7:$J$106)</f>
        <v>0</v>
      </c>
      <c r="H60" s="74">
        <f>SUMIF('Gestão de Contratos'!$BC$7:$BC$106,'DASHBOARD 1'!B60,'Gestão de Contratos'!$K$7:$K$106)</f>
        <v>0</v>
      </c>
      <c r="I60" s="74">
        <f>SUMIF('Gestão de Contratos'!$BC$7:$BC$106,'DASHBOARD 1'!B60,'Gestão de Contratos'!$L$7:$L$106)</f>
        <v>0</v>
      </c>
      <c r="J60" s="74">
        <f>SUMIF('Gestão de Contratos'!$BC$7:$BC$106,'DASHBOARD 1'!B60,'Gestão de Contratos'!$M$7:$M$106)</f>
        <v>0</v>
      </c>
      <c r="K60" s="74">
        <f>SUMIF('Gestão de Contratos'!$BC$7:$BC$106,'DASHBOARD 1'!B60,'Gestão de Contratos'!$N$7:$N$106)</f>
        <v>0</v>
      </c>
      <c r="L60" s="58">
        <f t="shared" si="6"/>
        <v>0</v>
      </c>
      <c r="M60" s="74">
        <f>SUMIF('Gestão de Contratos'!$BC$7:$BC$106,'DASHBOARD 1'!B60,'Gestão de Contratos'!$S$7:$S$106)</f>
        <v>0</v>
      </c>
      <c r="N60" s="75">
        <f t="shared" si="10"/>
        <v>0</v>
      </c>
      <c r="O60" s="74">
        <f>SUMIF('Gestão de Contratos'!$BC$7:$BC$106,'DASHBOARD 1'!B60,'Gestão de Contratos'!$T$7:$T$106)</f>
        <v>0</v>
      </c>
      <c r="P60" s="74">
        <f>SUMIF('Gestão de Contratos'!$BC$7:$BC$106,'DASHBOARD 1'!B60,'Gestão de Contratos'!$U$7:$U$106)</f>
        <v>0</v>
      </c>
      <c r="Q60" s="74">
        <f>SUMIF('Gestão de Contratos'!$BC$7:$BC$106,'DASHBOARD 1'!B60,'Gestão de Contratos'!$V$7:$V$106)</f>
        <v>0</v>
      </c>
      <c r="R60" s="74">
        <f>SUMIF('Gestão de Contratos'!$BC$7:$BC$106,'DASHBOARD 1'!B60,'Gestão de Contratos'!$W$7:$W$106)</f>
        <v>0</v>
      </c>
      <c r="S60" s="74">
        <f>SUMIF('Gestão de Contratos'!$BC$7:$BC$106,'DASHBOARD 1'!B60,'Gestão de Contratos'!$X$7:$X$106)</f>
        <v>0</v>
      </c>
      <c r="T60" s="58">
        <f t="shared" si="7"/>
        <v>0</v>
      </c>
    </row>
    <row r="61" spans="1:20" x14ac:dyDescent="0.25">
      <c r="A61" s="1">
        <v>2016</v>
      </c>
      <c r="B61" s="56" t="str">
        <f t="shared" si="8"/>
        <v>12016</v>
      </c>
      <c r="C61" s="69">
        <v>42370</v>
      </c>
      <c r="D61" s="57">
        <f>COUNTIF('Gestão de Contratos'!BC$7:BC$106,'DASHBOARD 1'!B61)</f>
        <v>0</v>
      </c>
      <c r="E61" s="74">
        <f>SUMIF('Gestão de Contratos'!$BC$7:$BC$106,'DASHBOARD 1'!B61,'Gestão de Contratos'!$I$7:$I$106)</f>
        <v>0</v>
      </c>
      <c r="F61" s="75">
        <f t="shared" si="9"/>
        <v>0</v>
      </c>
      <c r="G61" s="74">
        <f>SUMIF('Gestão de Contratos'!$BC$7:$BC$106,'DASHBOARD 1'!B61,'Gestão de Contratos'!$J$7:$J$106)</f>
        <v>0</v>
      </c>
      <c r="H61" s="74">
        <f>SUMIF('Gestão de Contratos'!$BC$7:$BC$106,'DASHBOARD 1'!B61,'Gestão de Contratos'!$K$7:$K$106)</f>
        <v>0</v>
      </c>
      <c r="I61" s="74">
        <f>SUMIF('Gestão de Contratos'!$BC$7:$BC$106,'DASHBOARD 1'!B61,'Gestão de Contratos'!$L$7:$L$106)</f>
        <v>0</v>
      </c>
      <c r="J61" s="74">
        <f>SUMIF('Gestão de Contratos'!$BC$7:$BC$106,'DASHBOARD 1'!B61,'Gestão de Contratos'!$M$7:$M$106)</f>
        <v>0</v>
      </c>
      <c r="K61" s="74">
        <f>SUMIF('Gestão de Contratos'!$BC$7:$BC$106,'DASHBOARD 1'!B61,'Gestão de Contratos'!$N$7:$N$106)</f>
        <v>0</v>
      </c>
      <c r="L61" s="58">
        <f t="shared" si="6"/>
        <v>0</v>
      </c>
      <c r="M61" s="74">
        <f>SUMIF('Gestão de Contratos'!$BC$7:$BC$106,'DASHBOARD 1'!B61,'Gestão de Contratos'!$S$7:$S$106)</f>
        <v>0</v>
      </c>
      <c r="N61" s="75">
        <f t="shared" si="10"/>
        <v>0</v>
      </c>
      <c r="O61" s="74">
        <f>SUMIF('Gestão de Contratos'!$BC$7:$BC$106,'DASHBOARD 1'!B61,'Gestão de Contratos'!$T$7:$T$106)</f>
        <v>0</v>
      </c>
      <c r="P61" s="74">
        <f>SUMIF('Gestão de Contratos'!$BC$7:$BC$106,'DASHBOARD 1'!B61,'Gestão de Contratos'!$U$7:$U$106)</f>
        <v>0</v>
      </c>
      <c r="Q61" s="74">
        <f>SUMIF('Gestão de Contratos'!$BC$7:$BC$106,'DASHBOARD 1'!B61,'Gestão de Contratos'!$V$7:$V$106)</f>
        <v>0</v>
      </c>
      <c r="R61" s="74">
        <f>SUMIF('Gestão de Contratos'!$BC$7:$BC$106,'DASHBOARD 1'!B61,'Gestão de Contratos'!$W$7:$W$106)</f>
        <v>0</v>
      </c>
      <c r="S61" s="74">
        <f>SUMIF('Gestão de Contratos'!$BC$7:$BC$106,'DASHBOARD 1'!B61,'Gestão de Contratos'!$X$7:$X$106)</f>
        <v>0</v>
      </c>
      <c r="T61" s="58">
        <f t="shared" si="7"/>
        <v>0</v>
      </c>
    </row>
    <row r="62" spans="1:20" x14ac:dyDescent="0.25">
      <c r="A62" s="1">
        <v>2016</v>
      </c>
      <c r="B62" s="56" t="str">
        <f t="shared" si="8"/>
        <v>22016</v>
      </c>
      <c r="C62" s="69">
        <v>42401</v>
      </c>
      <c r="D62" s="57">
        <f>COUNTIF('Gestão de Contratos'!BC$7:BC$106,'DASHBOARD 1'!B62)</f>
        <v>0</v>
      </c>
      <c r="E62" s="74">
        <f>SUMIF('Gestão de Contratos'!$BC$7:$BC$106,'DASHBOARD 1'!B62,'Gestão de Contratos'!$I$7:$I$106)</f>
        <v>0</v>
      </c>
      <c r="F62" s="75">
        <f t="shared" si="9"/>
        <v>0</v>
      </c>
      <c r="G62" s="74">
        <f>SUMIF('Gestão de Contratos'!$BC$7:$BC$106,'DASHBOARD 1'!B62,'Gestão de Contratos'!$J$7:$J$106)</f>
        <v>0</v>
      </c>
      <c r="H62" s="74">
        <f>SUMIF('Gestão de Contratos'!$BC$7:$BC$106,'DASHBOARD 1'!B62,'Gestão de Contratos'!$K$7:$K$106)</f>
        <v>0</v>
      </c>
      <c r="I62" s="74">
        <f>SUMIF('Gestão de Contratos'!$BC$7:$BC$106,'DASHBOARD 1'!B62,'Gestão de Contratos'!$L$7:$L$106)</f>
        <v>0</v>
      </c>
      <c r="J62" s="74">
        <f>SUMIF('Gestão de Contratos'!$BC$7:$BC$106,'DASHBOARD 1'!B62,'Gestão de Contratos'!$M$7:$M$106)</f>
        <v>0</v>
      </c>
      <c r="K62" s="74">
        <f>SUMIF('Gestão de Contratos'!$BC$7:$BC$106,'DASHBOARD 1'!B62,'Gestão de Contratos'!$N$7:$N$106)</f>
        <v>0</v>
      </c>
      <c r="L62" s="58">
        <f t="shared" si="6"/>
        <v>0</v>
      </c>
      <c r="M62" s="74">
        <f>SUMIF('Gestão de Contratos'!$BC$7:$BC$106,'DASHBOARD 1'!B62,'Gestão de Contratos'!$S$7:$S$106)</f>
        <v>0</v>
      </c>
      <c r="N62" s="75">
        <f t="shared" si="10"/>
        <v>0</v>
      </c>
      <c r="O62" s="74">
        <f>SUMIF('Gestão de Contratos'!$BC$7:$BC$106,'DASHBOARD 1'!B62,'Gestão de Contratos'!$T$7:$T$106)</f>
        <v>0</v>
      </c>
      <c r="P62" s="74">
        <f>SUMIF('Gestão de Contratos'!$BC$7:$BC$106,'DASHBOARD 1'!B62,'Gestão de Contratos'!$U$7:$U$106)</f>
        <v>0</v>
      </c>
      <c r="Q62" s="74">
        <f>SUMIF('Gestão de Contratos'!$BC$7:$BC$106,'DASHBOARD 1'!B62,'Gestão de Contratos'!$V$7:$V$106)</f>
        <v>0</v>
      </c>
      <c r="R62" s="74">
        <f>SUMIF('Gestão de Contratos'!$BC$7:$BC$106,'DASHBOARD 1'!B62,'Gestão de Contratos'!$W$7:$W$106)</f>
        <v>0</v>
      </c>
      <c r="S62" s="74">
        <f>SUMIF('Gestão de Contratos'!$BC$7:$BC$106,'DASHBOARD 1'!B62,'Gestão de Contratos'!$X$7:$X$106)</f>
        <v>0</v>
      </c>
      <c r="T62" s="58">
        <f t="shared" si="7"/>
        <v>0</v>
      </c>
    </row>
    <row r="63" spans="1:20" x14ac:dyDescent="0.25">
      <c r="A63" s="1">
        <v>2016</v>
      </c>
      <c r="B63" s="56" t="str">
        <f t="shared" si="8"/>
        <v>32016</v>
      </c>
      <c r="C63" s="69">
        <v>42430</v>
      </c>
      <c r="D63" s="57">
        <f>COUNTIF('Gestão de Contratos'!BC$7:BC$106,'DASHBOARD 1'!B63)</f>
        <v>0</v>
      </c>
      <c r="E63" s="74">
        <f>SUMIF('Gestão de Contratos'!$BC$7:$BC$106,'DASHBOARD 1'!B63,'Gestão de Contratos'!$I$7:$I$106)</f>
        <v>0</v>
      </c>
      <c r="F63" s="75">
        <f t="shared" si="9"/>
        <v>0</v>
      </c>
      <c r="G63" s="74">
        <f>SUMIF('Gestão de Contratos'!$BC$7:$BC$106,'DASHBOARD 1'!B63,'Gestão de Contratos'!$J$7:$J$106)</f>
        <v>0</v>
      </c>
      <c r="H63" s="74">
        <f>SUMIF('Gestão de Contratos'!$BC$7:$BC$106,'DASHBOARD 1'!B63,'Gestão de Contratos'!$K$7:$K$106)</f>
        <v>0</v>
      </c>
      <c r="I63" s="74">
        <f>SUMIF('Gestão de Contratos'!$BC$7:$BC$106,'DASHBOARD 1'!B63,'Gestão de Contratos'!$L$7:$L$106)</f>
        <v>0</v>
      </c>
      <c r="J63" s="74">
        <f>SUMIF('Gestão de Contratos'!$BC$7:$BC$106,'DASHBOARD 1'!B63,'Gestão de Contratos'!$M$7:$M$106)</f>
        <v>0</v>
      </c>
      <c r="K63" s="74">
        <f>SUMIF('Gestão de Contratos'!$BC$7:$BC$106,'DASHBOARD 1'!B63,'Gestão de Contratos'!$N$7:$N$106)</f>
        <v>0</v>
      </c>
      <c r="L63" s="58">
        <f t="shared" si="6"/>
        <v>0</v>
      </c>
      <c r="M63" s="74">
        <f>SUMIF('Gestão de Contratos'!$BC$7:$BC$106,'DASHBOARD 1'!B63,'Gestão de Contratos'!$S$7:$S$106)</f>
        <v>0</v>
      </c>
      <c r="N63" s="75">
        <f t="shared" si="10"/>
        <v>0</v>
      </c>
      <c r="O63" s="74">
        <f>SUMIF('Gestão de Contratos'!$BC$7:$BC$106,'DASHBOARD 1'!B63,'Gestão de Contratos'!$T$7:$T$106)</f>
        <v>0</v>
      </c>
      <c r="P63" s="74">
        <f>SUMIF('Gestão de Contratos'!$BC$7:$BC$106,'DASHBOARD 1'!B63,'Gestão de Contratos'!$U$7:$U$106)</f>
        <v>0</v>
      </c>
      <c r="Q63" s="74">
        <f>SUMIF('Gestão de Contratos'!$BC$7:$BC$106,'DASHBOARD 1'!B63,'Gestão de Contratos'!$V$7:$V$106)</f>
        <v>0</v>
      </c>
      <c r="R63" s="74">
        <f>SUMIF('Gestão de Contratos'!$BC$7:$BC$106,'DASHBOARD 1'!B63,'Gestão de Contratos'!$W$7:$W$106)</f>
        <v>0</v>
      </c>
      <c r="S63" s="74">
        <f>SUMIF('Gestão de Contratos'!$BC$7:$BC$106,'DASHBOARD 1'!B63,'Gestão de Contratos'!$X$7:$X$106)</f>
        <v>0</v>
      </c>
      <c r="T63" s="58">
        <f t="shared" si="7"/>
        <v>0</v>
      </c>
    </row>
    <row r="64" spans="1:20" x14ac:dyDescent="0.25">
      <c r="A64" s="1">
        <v>2016</v>
      </c>
      <c r="B64" s="56" t="str">
        <f t="shared" si="8"/>
        <v>42016</v>
      </c>
      <c r="C64" s="69">
        <v>42461</v>
      </c>
      <c r="D64" s="57">
        <f>COUNTIF('Gestão de Contratos'!BC$7:BC$106,'DASHBOARD 1'!B64)</f>
        <v>0</v>
      </c>
      <c r="E64" s="74">
        <f>SUMIF('Gestão de Contratos'!$BC$7:$BC$106,'DASHBOARD 1'!B64,'Gestão de Contratos'!$I$7:$I$106)</f>
        <v>0</v>
      </c>
      <c r="F64" s="75">
        <f t="shared" si="9"/>
        <v>0</v>
      </c>
      <c r="G64" s="74">
        <f>SUMIF('Gestão de Contratos'!$BC$7:$BC$106,'DASHBOARD 1'!B64,'Gestão de Contratos'!$J$7:$J$106)</f>
        <v>0</v>
      </c>
      <c r="H64" s="74">
        <f>SUMIF('Gestão de Contratos'!$BC$7:$BC$106,'DASHBOARD 1'!B64,'Gestão de Contratos'!$K$7:$K$106)</f>
        <v>0</v>
      </c>
      <c r="I64" s="74">
        <f>SUMIF('Gestão de Contratos'!$BC$7:$BC$106,'DASHBOARD 1'!B64,'Gestão de Contratos'!$L$7:$L$106)</f>
        <v>0</v>
      </c>
      <c r="J64" s="74">
        <f>SUMIF('Gestão de Contratos'!$BC$7:$BC$106,'DASHBOARD 1'!B64,'Gestão de Contratos'!$M$7:$M$106)</f>
        <v>0</v>
      </c>
      <c r="K64" s="74">
        <f>SUMIF('Gestão de Contratos'!$BC$7:$BC$106,'DASHBOARD 1'!B64,'Gestão de Contratos'!$N$7:$N$106)</f>
        <v>0</v>
      </c>
      <c r="L64" s="58">
        <f t="shared" si="6"/>
        <v>0</v>
      </c>
      <c r="M64" s="74">
        <f>SUMIF('Gestão de Contratos'!$BC$7:$BC$106,'DASHBOARD 1'!B64,'Gestão de Contratos'!$S$7:$S$106)</f>
        <v>0</v>
      </c>
      <c r="N64" s="75">
        <f t="shared" si="10"/>
        <v>0</v>
      </c>
      <c r="O64" s="74">
        <f>SUMIF('Gestão de Contratos'!$BC$7:$BC$106,'DASHBOARD 1'!B64,'Gestão de Contratos'!$T$7:$T$106)</f>
        <v>0</v>
      </c>
      <c r="P64" s="74">
        <f>SUMIF('Gestão de Contratos'!$BC$7:$BC$106,'DASHBOARD 1'!B64,'Gestão de Contratos'!$U$7:$U$106)</f>
        <v>0</v>
      </c>
      <c r="Q64" s="74">
        <f>SUMIF('Gestão de Contratos'!$BC$7:$BC$106,'DASHBOARD 1'!B64,'Gestão de Contratos'!$V$7:$V$106)</f>
        <v>0</v>
      </c>
      <c r="R64" s="74">
        <f>SUMIF('Gestão de Contratos'!$BC$7:$BC$106,'DASHBOARD 1'!B64,'Gestão de Contratos'!$W$7:$W$106)</f>
        <v>0</v>
      </c>
      <c r="S64" s="74">
        <f>SUMIF('Gestão de Contratos'!$BC$7:$BC$106,'DASHBOARD 1'!B64,'Gestão de Contratos'!$X$7:$X$106)</f>
        <v>0</v>
      </c>
      <c r="T64" s="58">
        <f t="shared" si="7"/>
        <v>0</v>
      </c>
    </row>
    <row r="65" spans="1:20" x14ac:dyDescent="0.25">
      <c r="A65" s="1">
        <v>2016</v>
      </c>
      <c r="B65" s="56" t="str">
        <f t="shared" si="8"/>
        <v>52016</v>
      </c>
      <c r="C65" s="69">
        <v>42491</v>
      </c>
      <c r="D65" s="57">
        <f>COUNTIF('Gestão de Contratos'!BC$7:BC$106,'DASHBOARD 1'!B65)</f>
        <v>0</v>
      </c>
      <c r="E65" s="74">
        <f>SUMIF('Gestão de Contratos'!$BC$7:$BC$106,'DASHBOARD 1'!B65,'Gestão de Contratos'!$I$7:$I$106)</f>
        <v>0</v>
      </c>
      <c r="F65" s="75">
        <f t="shared" si="9"/>
        <v>0</v>
      </c>
      <c r="G65" s="74">
        <f>SUMIF('Gestão de Contratos'!$BC$7:$BC$106,'DASHBOARD 1'!B65,'Gestão de Contratos'!$J$7:$J$106)</f>
        <v>0</v>
      </c>
      <c r="H65" s="74">
        <f>SUMIF('Gestão de Contratos'!$BC$7:$BC$106,'DASHBOARD 1'!B65,'Gestão de Contratos'!$K$7:$K$106)</f>
        <v>0</v>
      </c>
      <c r="I65" s="74">
        <f>SUMIF('Gestão de Contratos'!$BC$7:$BC$106,'DASHBOARD 1'!B65,'Gestão de Contratos'!$L$7:$L$106)</f>
        <v>0</v>
      </c>
      <c r="J65" s="74">
        <f>SUMIF('Gestão de Contratos'!$BC$7:$BC$106,'DASHBOARD 1'!B65,'Gestão de Contratos'!$M$7:$M$106)</f>
        <v>0</v>
      </c>
      <c r="K65" s="74">
        <f>SUMIF('Gestão de Contratos'!$BC$7:$BC$106,'DASHBOARD 1'!B65,'Gestão de Contratos'!$N$7:$N$106)</f>
        <v>0</v>
      </c>
      <c r="L65" s="58">
        <f t="shared" si="6"/>
        <v>0</v>
      </c>
      <c r="M65" s="74">
        <f>SUMIF('Gestão de Contratos'!$BC$7:$BC$106,'DASHBOARD 1'!B65,'Gestão de Contratos'!$S$7:$S$106)</f>
        <v>0</v>
      </c>
      <c r="N65" s="75">
        <f t="shared" si="10"/>
        <v>0</v>
      </c>
      <c r="O65" s="74">
        <f>SUMIF('Gestão de Contratos'!$BC$7:$BC$106,'DASHBOARD 1'!B65,'Gestão de Contratos'!$T$7:$T$106)</f>
        <v>0</v>
      </c>
      <c r="P65" s="74">
        <f>SUMIF('Gestão de Contratos'!$BC$7:$BC$106,'DASHBOARD 1'!B65,'Gestão de Contratos'!$U$7:$U$106)</f>
        <v>0</v>
      </c>
      <c r="Q65" s="74">
        <f>SUMIF('Gestão de Contratos'!$BC$7:$BC$106,'DASHBOARD 1'!B65,'Gestão de Contratos'!$V$7:$V$106)</f>
        <v>0</v>
      </c>
      <c r="R65" s="74">
        <f>SUMIF('Gestão de Contratos'!$BC$7:$BC$106,'DASHBOARD 1'!B65,'Gestão de Contratos'!$W$7:$W$106)</f>
        <v>0</v>
      </c>
      <c r="S65" s="74">
        <f>SUMIF('Gestão de Contratos'!$BC$7:$BC$106,'DASHBOARD 1'!B65,'Gestão de Contratos'!$X$7:$X$106)</f>
        <v>0</v>
      </c>
      <c r="T65" s="58">
        <f t="shared" si="7"/>
        <v>0</v>
      </c>
    </row>
    <row r="66" spans="1:20" x14ac:dyDescent="0.25">
      <c r="A66" s="1">
        <v>2016</v>
      </c>
      <c r="B66" s="56" t="str">
        <f t="shared" si="8"/>
        <v>62016</v>
      </c>
      <c r="C66" s="69">
        <v>42522</v>
      </c>
      <c r="D66" s="57">
        <f>COUNTIF('Gestão de Contratos'!BC$7:BC$106,'DASHBOARD 1'!B66)</f>
        <v>0</v>
      </c>
      <c r="E66" s="74">
        <f>SUMIF('Gestão de Contratos'!$BC$7:$BC$106,'DASHBOARD 1'!B66,'Gestão de Contratos'!$I$7:$I$106)</f>
        <v>0</v>
      </c>
      <c r="F66" s="75">
        <f t="shared" si="9"/>
        <v>0</v>
      </c>
      <c r="G66" s="74">
        <f>SUMIF('Gestão de Contratos'!$BC$7:$BC$106,'DASHBOARD 1'!B66,'Gestão de Contratos'!$J$7:$J$106)</f>
        <v>0</v>
      </c>
      <c r="H66" s="74">
        <f>SUMIF('Gestão de Contratos'!$BC$7:$BC$106,'DASHBOARD 1'!B66,'Gestão de Contratos'!$K$7:$K$106)</f>
        <v>0</v>
      </c>
      <c r="I66" s="74">
        <f>SUMIF('Gestão de Contratos'!$BC$7:$BC$106,'DASHBOARD 1'!B66,'Gestão de Contratos'!$L$7:$L$106)</f>
        <v>0</v>
      </c>
      <c r="J66" s="74">
        <f>SUMIF('Gestão de Contratos'!$BC$7:$BC$106,'DASHBOARD 1'!B66,'Gestão de Contratos'!$M$7:$M$106)</f>
        <v>0</v>
      </c>
      <c r="K66" s="74">
        <f>SUMIF('Gestão de Contratos'!$BC$7:$BC$106,'DASHBOARD 1'!B66,'Gestão de Contratos'!$N$7:$N$106)</f>
        <v>0</v>
      </c>
      <c r="L66" s="58">
        <f t="shared" si="6"/>
        <v>0</v>
      </c>
      <c r="M66" s="74">
        <f>SUMIF('Gestão de Contratos'!$BC$7:$BC$106,'DASHBOARD 1'!B66,'Gestão de Contratos'!$S$7:$S$106)</f>
        <v>0</v>
      </c>
      <c r="N66" s="75">
        <f t="shared" si="10"/>
        <v>0</v>
      </c>
      <c r="O66" s="74">
        <f>SUMIF('Gestão de Contratos'!$BC$7:$BC$106,'DASHBOARD 1'!B66,'Gestão de Contratos'!$T$7:$T$106)</f>
        <v>0</v>
      </c>
      <c r="P66" s="74">
        <f>SUMIF('Gestão de Contratos'!$BC$7:$BC$106,'DASHBOARD 1'!B66,'Gestão de Contratos'!$U$7:$U$106)</f>
        <v>0</v>
      </c>
      <c r="Q66" s="74">
        <f>SUMIF('Gestão de Contratos'!$BC$7:$BC$106,'DASHBOARD 1'!B66,'Gestão de Contratos'!$V$7:$V$106)</f>
        <v>0</v>
      </c>
      <c r="R66" s="74">
        <f>SUMIF('Gestão de Contratos'!$BC$7:$BC$106,'DASHBOARD 1'!B66,'Gestão de Contratos'!$W$7:$W$106)</f>
        <v>0</v>
      </c>
      <c r="S66" s="74">
        <f>SUMIF('Gestão de Contratos'!$BC$7:$BC$106,'DASHBOARD 1'!B66,'Gestão de Contratos'!$X$7:$X$106)</f>
        <v>0</v>
      </c>
      <c r="T66" s="58">
        <f t="shared" si="7"/>
        <v>0</v>
      </c>
    </row>
    <row r="67" spans="1:20" x14ac:dyDescent="0.25">
      <c r="A67" s="1">
        <v>2016</v>
      </c>
      <c r="B67" s="56" t="str">
        <f t="shared" si="8"/>
        <v>72016</v>
      </c>
      <c r="C67" s="69">
        <v>42552</v>
      </c>
      <c r="D67" s="57">
        <f>COUNTIF('Gestão de Contratos'!BC$7:BC$106,'DASHBOARD 1'!B67)</f>
        <v>0</v>
      </c>
      <c r="E67" s="74">
        <f>SUMIF('Gestão de Contratos'!$BC$7:$BC$106,'DASHBOARD 1'!B67,'Gestão de Contratos'!$I$7:$I$106)</f>
        <v>0</v>
      </c>
      <c r="F67" s="75">
        <f t="shared" si="9"/>
        <v>0</v>
      </c>
      <c r="G67" s="74">
        <f>SUMIF('Gestão de Contratos'!$BC$7:$BC$106,'DASHBOARD 1'!B67,'Gestão de Contratos'!$J$7:$J$106)</f>
        <v>0</v>
      </c>
      <c r="H67" s="74">
        <f>SUMIF('Gestão de Contratos'!$BC$7:$BC$106,'DASHBOARD 1'!B67,'Gestão de Contratos'!$K$7:$K$106)</f>
        <v>0</v>
      </c>
      <c r="I67" s="74">
        <f>SUMIF('Gestão de Contratos'!$BC$7:$BC$106,'DASHBOARD 1'!B67,'Gestão de Contratos'!$L$7:$L$106)</f>
        <v>0</v>
      </c>
      <c r="J67" s="74">
        <f>SUMIF('Gestão de Contratos'!$BC$7:$BC$106,'DASHBOARD 1'!B67,'Gestão de Contratos'!$M$7:$M$106)</f>
        <v>0</v>
      </c>
      <c r="K67" s="74">
        <f>SUMIF('Gestão de Contratos'!$BC$7:$BC$106,'DASHBOARD 1'!B67,'Gestão de Contratos'!$N$7:$N$106)</f>
        <v>0</v>
      </c>
      <c r="L67" s="58">
        <f t="shared" si="6"/>
        <v>0</v>
      </c>
      <c r="M67" s="74">
        <f>SUMIF('Gestão de Contratos'!$BC$7:$BC$106,'DASHBOARD 1'!B67,'Gestão de Contratos'!$S$7:$S$106)</f>
        <v>0</v>
      </c>
      <c r="N67" s="75">
        <f t="shared" si="10"/>
        <v>0</v>
      </c>
      <c r="O67" s="74">
        <f>SUMIF('Gestão de Contratos'!$BC$7:$BC$106,'DASHBOARD 1'!B67,'Gestão de Contratos'!$T$7:$T$106)</f>
        <v>0</v>
      </c>
      <c r="P67" s="74">
        <f>SUMIF('Gestão de Contratos'!$BC$7:$BC$106,'DASHBOARD 1'!B67,'Gestão de Contratos'!$U$7:$U$106)</f>
        <v>0</v>
      </c>
      <c r="Q67" s="74">
        <f>SUMIF('Gestão de Contratos'!$BC$7:$BC$106,'DASHBOARD 1'!B67,'Gestão de Contratos'!$V$7:$V$106)</f>
        <v>0</v>
      </c>
      <c r="R67" s="74">
        <f>SUMIF('Gestão de Contratos'!$BC$7:$BC$106,'DASHBOARD 1'!B67,'Gestão de Contratos'!$W$7:$W$106)</f>
        <v>0</v>
      </c>
      <c r="S67" s="74">
        <f>SUMIF('Gestão de Contratos'!$BC$7:$BC$106,'DASHBOARD 1'!B67,'Gestão de Contratos'!$X$7:$X$106)</f>
        <v>0</v>
      </c>
      <c r="T67" s="58">
        <f t="shared" si="7"/>
        <v>0</v>
      </c>
    </row>
    <row r="68" spans="1:20" x14ac:dyDescent="0.25">
      <c r="A68" s="1">
        <v>2016</v>
      </c>
      <c r="B68" s="56" t="str">
        <f t="shared" si="8"/>
        <v>82016</v>
      </c>
      <c r="C68" s="69">
        <v>42583</v>
      </c>
      <c r="D68" s="57">
        <f>COUNTIF('Gestão de Contratos'!BC$7:BC$106,'DASHBOARD 1'!B68)</f>
        <v>0</v>
      </c>
      <c r="E68" s="74">
        <f>SUMIF('Gestão de Contratos'!$BC$7:$BC$106,'DASHBOARD 1'!B68,'Gestão de Contratos'!$I$7:$I$106)</f>
        <v>0</v>
      </c>
      <c r="F68" s="75">
        <f t="shared" si="9"/>
        <v>0</v>
      </c>
      <c r="G68" s="74">
        <f>SUMIF('Gestão de Contratos'!$BC$7:$BC$106,'DASHBOARD 1'!B68,'Gestão de Contratos'!$J$7:$J$106)</f>
        <v>0</v>
      </c>
      <c r="H68" s="74">
        <f>SUMIF('Gestão de Contratos'!$BC$7:$BC$106,'DASHBOARD 1'!B68,'Gestão de Contratos'!$K$7:$K$106)</f>
        <v>0</v>
      </c>
      <c r="I68" s="74">
        <f>SUMIF('Gestão de Contratos'!$BC$7:$BC$106,'DASHBOARD 1'!B68,'Gestão de Contratos'!$L$7:$L$106)</f>
        <v>0</v>
      </c>
      <c r="J68" s="74">
        <f>SUMIF('Gestão de Contratos'!$BC$7:$BC$106,'DASHBOARD 1'!B68,'Gestão de Contratos'!$M$7:$M$106)</f>
        <v>0</v>
      </c>
      <c r="K68" s="74">
        <f>SUMIF('Gestão de Contratos'!$BC$7:$BC$106,'DASHBOARD 1'!B68,'Gestão de Contratos'!$N$7:$N$106)</f>
        <v>0</v>
      </c>
      <c r="L68" s="58">
        <f t="shared" si="6"/>
        <v>0</v>
      </c>
      <c r="M68" s="74">
        <f>SUMIF('Gestão de Contratos'!$BC$7:$BC$106,'DASHBOARD 1'!B68,'Gestão de Contratos'!$S$7:$S$106)</f>
        <v>0</v>
      </c>
      <c r="N68" s="75">
        <f t="shared" si="10"/>
        <v>0</v>
      </c>
      <c r="O68" s="74">
        <f>SUMIF('Gestão de Contratos'!$BC$7:$BC$106,'DASHBOARD 1'!B68,'Gestão de Contratos'!$T$7:$T$106)</f>
        <v>0</v>
      </c>
      <c r="P68" s="74">
        <f>SUMIF('Gestão de Contratos'!$BC$7:$BC$106,'DASHBOARD 1'!B68,'Gestão de Contratos'!$U$7:$U$106)</f>
        <v>0</v>
      </c>
      <c r="Q68" s="74">
        <f>SUMIF('Gestão de Contratos'!$BC$7:$BC$106,'DASHBOARD 1'!B68,'Gestão de Contratos'!$V$7:$V$106)</f>
        <v>0</v>
      </c>
      <c r="R68" s="74">
        <f>SUMIF('Gestão de Contratos'!$BC$7:$BC$106,'DASHBOARD 1'!B68,'Gestão de Contratos'!$W$7:$W$106)</f>
        <v>0</v>
      </c>
      <c r="S68" s="74">
        <f>SUMIF('Gestão de Contratos'!$BC$7:$BC$106,'DASHBOARD 1'!B68,'Gestão de Contratos'!$X$7:$X$106)</f>
        <v>0</v>
      </c>
      <c r="T68" s="58">
        <f t="shared" si="7"/>
        <v>0</v>
      </c>
    </row>
    <row r="69" spans="1:20" x14ac:dyDescent="0.25">
      <c r="A69" s="1">
        <v>2016</v>
      </c>
      <c r="B69" s="56" t="str">
        <f t="shared" si="8"/>
        <v>92016</v>
      </c>
      <c r="C69" s="69">
        <v>42614</v>
      </c>
      <c r="D69" s="57">
        <f>COUNTIF('Gestão de Contratos'!BC$7:BC$106,'DASHBOARD 1'!B69)</f>
        <v>0</v>
      </c>
      <c r="E69" s="74">
        <f>SUMIF('Gestão de Contratos'!$BC$7:$BC$106,'DASHBOARD 1'!B69,'Gestão de Contratos'!$I$7:$I$106)</f>
        <v>0</v>
      </c>
      <c r="F69" s="75">
        <f t="shared" si="9"/>
        <v>0</v>
      </c>
      <c r="G69" s="74">
        <f>SUMIF('Gestão de Contratos'!$BC$7:$BC$106,'DASHBOARD 1'!B69,'Gestão de Contratos'!$J$7:$J$106)</f>
        <v>0</v>
      </c>
      <c r="H69" s="74">
        <f>SUMIF('Gestão de Contratos'!$BC$7:$BC$106,'DASHBOARD 1'!B69,'Gestão de Contratos'!$K$7:$K$106)</f>
        <v>0</v>
      </c>
      <c r="I69" s="74">
        <f>SUMIF('Gestão de Contratos'!$BC$7:$BC$106,'DASHBOARD 1'!B69,'Gestão de Contratos'!$L$7:$L$106)</f>
        <v>0</v>
      </c>
      <c r="J69" s="74">
        <f>SUMIF('Gestão de Contratos'!$BC$7:$BC$106,'DASHBOARD 1'!B69,'Gestão de Contratos'!$M$7:$M$106)</f>
        <v>0</v>
      </c>
      <c r="K69" s="74">
        <f>SUMIF('Gestão de Contratos'!$BC$7:$BC$106,'DASHBOARD 1'!B69,'Gestão de Contratos'!$N$7:$N$106)</f>
        <v>0</v>
      </c>
      <c r="L69" s="58">
        <f t="shared" si="6"/>
        <v>0</v>
      </c>
      <c r="M69" s="74">
        <f>SUMIF('Gestão de Contratos'!$BC$7:$BC$106,'DASHBOARD 1'!B69,'Gestão de Contratos'!$S$7:$S$106)</f>
        <v>0</v>
      </c>
      <c r="N69" s="75">
        <f t="shared" si="10"/>
        <v>0</v>
      </c>
      <c r="O69" s="74">
        <f>SUMIF('Gestão de Contratos'!$BC$7:$BC$106,'DASHBOARD 1'!B69,'Gestão de Contratos'!$T$7:$T$106)</f>
        <v>0</v>
      </c>
      <c r="P69" s="74">
        <f>SUMIF('Gestão de Contratos'!$BC$7:$BC$106,'DASHBOARD 1'!B69,'Gestão de Contratos'!$U$7:$U$106)</f>
        <v>0</v>
      </c>
      <c r="Q69" s="74">
        <f>SUMIF('Gestão de Contratos'!$BC$7:$BC$106,'DASHBOARD 1'!B69,'Gestão de Contratos'!$V$7:$V$106)</f>
        <v>0</v>
      </c>
      <c r="R69" s="74">
        <f>SUMIF('Gestão de Contratos'!$BC$7:$BC$106,'DASHBOARD 1'!B69,'Gestão de Contratos'!$W$7:$W$106)</f>
        <v>0</v>
      </c>
      <c r="S69" s="74">
        <f>SUMIF('Gestão de Contratos'!$BC$7:$BC$106,'DASHBOARD 1'!B69,'Gestão de Contratos'!$X$7:$X$106)</f>
        <v>0</v>
      </c>
      <c r="T69" s="58">
        <f t="shared" si="7"/>
        <v>0</v>
      </c>
    </row>
    <row r="70" spans="1:20" x14ac:dyDescent="0.25">
      <c r="A70" s="1">
        <v>2016</v>
      </c>
      <c r="B70" s="56" t="str">
        <f t="shared" si="8"/>
        <v>102016</v>
      </c>
      <c r="C70" s="69">
        <v>42644</v>
      </c>
      <c r="D70" s="57">
        <f>COUNTIF('Gestão de Contratos'!BC$7:BC$106,'DASHBOARD 1'!B70)</f>
        <v>0</v>
      </c>
      <c r="E70" s="74">
        <f>SUMIF('Gestão de Contratos'!$BC$7:$BC$106,'DASHBOARD 1'!B70,'Gestão de Contratos'!$I$7:$I$106)</f>
        <v>0</v>
      </c>
      <c r="F70" s="75">
        <f t="shared" si="9"/>
        <v>0</v>
      </c>
      <c r="G70" s="74">
        <f>SUMIF('Gestão de Contratos'!$BC$7:$BC$106,'DASHBOARD 1'!B70,'Gestão de Contratos'!$J$7:$J$106)</f>
        <v>0</v>
      </c>
      <c r="H70" s="74">
        <f>SUMIF('Gestão de Contratos'!$BC$7:$BC$106,'DASHBOARD 1'!B70,'Gestão de Contratos'!$K$7:$K$106)</f>
        <v>0</v>
      </c>
      <c r="I70" s="74">
        <f>SUMIF('Gestão de Contratos'!$BC$7:$BC$106,'DASHBOARD 1'!B70,'Gestão de Contratos'!$L$7:$L$106)</f>
        <v>0</v>
      </c>
      <c r="J70" s="74">
        <f>SUMIF('Gestão de Contratos'!$BC$7:$BC$106,'DASHBOARD 1'!B70,'Gestão de Contratos'!$M$7:$M$106)</f>
        <v>0</v>
      </c>
      <c r="K70" s="74">
        <f>SUMIF('Gestão de Contratos'!$BC$7:$BC$106,'DASHBOARD 1'!B70,'Gestão de Contratos'!$N$7:$N$106)</f>
        <v>0</v>
      </c>
      <c r="L70" s="58">
        <f t="shared" si="6"/>
        <v>0</v>
      </c>
      <c r="M70" s="74">
        <f>SUMIF('Gestão de Contratos'!$BC$7:$BC$106,'DASHBOARD 1'!B70,'Gestão de Contratos'!$S$7:$S$106)</f>
        <v>0</v>
      </c>
      <c r="N70" s="75">
        <f t="shared" si="10"/>
        <v>0</v>
      </c>
      <c r="O70" s="74">
        <f>SUMIF('Gestão de Contratos'!$BC$7:$BC$106,'DASHBOARD 1'!B70,'Gestão de Contratos'!$T$7:$T$106)</f>
        <v>0</v>
      </c>
      <c r="P70" s="74">
        <f>SUMIF('Gestão de Contratos'!$BC$7:$BC$106,'DASHBOARD 1'!B70,'Gestão de Contratos'!$U$7:$U$106)</f>
        <v>0</v>
      </c>
      <c r="Q70" s="74">
        <f>SUMIF('Gestão de Contratos'!$BC$7:$BC$106,'DASHBOARD 1'!B70,'Gestão de Contratos'!$V$7:$V$106)</f>
        <v>0</v>
      </c>
      <c r="R70" s="74">
        <f>SUMIF('Gestão de Contratos'!$BC$7:$BC$106,'DASHBOARD 1'!B70,'Gestão de Contratos'!$W$7:$W$106)</f>
        <v>0</v>
      </c>
      <c r="S70" s="74">
        <f>SUMIF('Gestão de Contratos'!$BC$7:$BC$106,'DASHBOARD 1'!B70,'Gestão de Contratos'!$X$7:$X$106)</f>
        <v>0</v>
      </c>
      <c r="T70" s="58">
        <f t="shared" si="7"/>
        <v>0</v>
      </c>
    </row>
    <row r="71" spans="1:20" x14ac:dyDescent="0.25">
      <c r="A71" s="1">
        <v>2016</v>
      </c>
      <c r="B71" s="56" t="str">
        <f t="shared" si="8"/>
        <v>112016</v>
      </c>
      <c r="C71" s="69">
        <v>42675</v>
      </c>
      <c r="D71" s="57">
        <f>COUNTIF('Gestão de Contratos'!BC$7:BC$106,'DASHBOARD 1'!B71)</f>
        <v>0</v>
      </c>
      <c r="E71" s="74">
        <f>SUMIF('Gestão de Contratos'!$BC$7:$BC$106,'DASHBOARD 1'!B71,'Gestão de Contratos'!$I$7:$I$106)</f>
        <v>0</v>
      </c>
      <c r="F71" s="75">
        <f t="shared" si="9"/>
        <v>0</v>
      </c>
      <c r="G71" s="74">
        <f>SUMIF('Gestão de Contratos'!$BC$7:$BC$106,'DASHBOARD 1'!B71,'Gestão de Contratos'!$J$7:$J$106)</f>
        <v>0</v>
      </c>
      <c r="H71" s="74">
        <f>SUMIF('Gestão de Contratos'!$BC$7:$BC$106,'DASHBOARD 1'!B71,'Gestão de Contratos'!$K$7:$K$106)</f>
        <v>0</v>
      </c>
      <c r="I71" s="74">
        <f>SUMIF('Gestão de Contratos'!$BC$7:$BC$106,'DASHBOARD 1'!B71,'Gestão de Contratos'!$L$7:$L$106)</f>
        <v>0</v>
      </c>
      <c r="J71" s="74">
        <f>SUMIF('Gestão de Contratos'!$BC$7:$BC$106,'DASHBOARD 1'!B71,'Gestão de Contratos'!$M$7:$M$106)</f>
        <v>0</v>
      </c>
      <c r="K71" s="74">
        <f>SUMIF('Gestão de Contratos'!$BC$7:$BC$106,'DASHBOARD 1'!B71,'Gestão de Contratos'!$N$7:$N$106)</f>
        <v>0</v>
      </c>
      <c r="L71" s="58">
        <f t="shared" si="6"/>
        <v>0</v>
      </c>
      <c r="M71" s="74">
        <f>SUMIF('Gestão de Contratos'!$BC$7:$BC$106,'DASHBOARD 1'!B71,'Gestão de Contratos'!$S$7:$S$106)</f>
        <v>0</v>
      </c>
      <c r="N71" s="75">
        <f t="shared" si="10"/>
        <v>0</v>
      </c>
      <c r="O71" s="74">
        <f>SUMIF('Gestão de Contratos'!$BC$7:$BC$106,'DASHBOARD 1'!B71,'Gestão de Contratos'!$T$7:$T$106)</f>
        <v>0</v>
      </c>
      <c r="P71" s="74">
        <f>SUMIF('Gestão de Contratos'!$BC$7:$BC$106,'DASHBOARD 1'!B71,'Gestão de Contratos'!$U$7:$U$106)</f>
        <v>0</v>
      </c>
      <c r="Q71" s="74">
        <f>SUMIF('Gestão de Contratos'!$BC$7:$BC$106,'DASHBOARD 1'!B71,'Gestão de Contratos'!$V$7:$V$106)</f>
        <v>0</v>
      </c>
      <c r="R71" s="74">
        <f>SUMIF('Gestão de Contratos'!$BC$7:$BC$106,'DASHBOARD 1'!B71,'Gestão de Contratos'!$W$7:$W$106)</f>
        <v>0</v>
      </c>
      <c r="S71" s="74">
        <f>SUMIF('Gestão de Contratos'!$BC$7:$BC$106,'DASHBOARD 1'!B71,'Gestão de Contratos'!$X$7:$X$106)</f>
        <v>0</v>
      </c>
      <c r="T71" s="58">
        <f t="shared" si="7"/>
        <v>0</v>
      </c>
    </row>
    <row r="72" spans="1:20" x14ac:dyDescent="0.25">
      <c r="A72" s="1">
        <v>2016</v>
      </c>
      <c r="B72" s="56" t="str">
        <f t="shared" si="8"/>
        <v>122016</v>
      </c>
      <c r="C72" s="69">
        <v>42705</v>
      </c>
      <c r="D72" s="57">
        <f>COUNTIF('Gestão de Contratos'!BC$7:BC$106,'DASHBOARD 1'!B72)</f>
        <v>0</v>
      </c>
      <c r="E72" s="74">
        <f>SUMIF('Gestão de Contratos'!$BC$7:$BC$106,'DASHBOARD 1'!B72,'Gestão de Contratos'!$I$7:$I$106)</f>
        <v>0</v>
      </c>
      <c r="F72" s="75">
        <f t="shared" si="9"/>
        <v>0</v>
      </c>
      <c r="G72" s="74">
        <f>SUMIF('Gestão de Contratos'!$BC$7:$BC$106,'DASHBOARD 1'!B72,'Gestão de Contratos'!$J$7:$J$106)</f>
        <v>0</v>
      </c>
      <c r="H72" s="74">
        <f>SUMIF('Gestão de Contratos'!$BC$7:$BC$106,'DASHBOARD 1'!B72,'Gestão de Contratos'!$K$7:$K$106)</f>
        <v>0</v>
      </c>
      <c r="I72" s="74">
        <f>SUMIF('Gestão de Contratos'!$BC$7:$BC$106,'DASHBOARD 1'!B72,'Gestão de Contratos'!$L$7:$L$106)</f>
        <v>0</v>
      </c>
      <c r="J72" s="74">
        <f>SUMIF('Gestão de Contratos'!$BC$7:$BC$106,'DASHBOARD 1'!B72,'Gestão de Contratos'!$M$7:$M$106)</f>
        <v>0</v>
      </c>
      <c r="K72" s="74">
        <f>SUMIF('Gestão de Contratos'!$BC$7:$BC$106,'DASHBOARD 1'!B72,'Gestão de Contratos'!$N$7:$N$106)</f>
        <v>0</v>
      </c>
      <c r="L72" s="58">
        <f t="shared" si="6"/>
        <v>0</v>
      </c>
      <c r="M72" s="74">
        <f>SUMIF('Gestão de Contratos'!$BC$7:$BC$106,'DASHBOARD 1'!B72,'Gestão de Contratos'!$S$7:$S$106)</f>
        <v>0</v>
      </c>
      <c r="N72" s="75">
        <f t="shared" si="10"/>
        <v>0</v>
      </c>
      <c r="O72" s="74">
        <f>SUMIF('Gestão de Contratos'!$BC$7:$BC$106,'DASHBOARD 1'!B72,'Gestão de Contratos'!$T$7:$T$106)</f>
        <v>0</v>
      </c>
      <c r="P72" s="74">
        <f>SUMIF('Gestão de Contratos'!$BC$7:$BC$106,'DASHBOARD 1'!B72,'Gestão de Contratos'!$U$7:$U$106)</f>
        <v>0</v>
      </c>
      <c r="Q72" s="74">
        <f>SUMIF('Gestão de Contratos'!$BC$7:$BC$106,'DASHBOARD 1'!B72,'Gestão de Contratos'!$V$7:$V$106)</f>
        <v>0</v>
      </c>
      <c r="R72" s="74">
        <f>SUMIF('Gestão de Contratos'!$BC$7:$BC$106,'DASHBOARD 1'!B72,'Gestão de Contratos'!$W$7:$W$106)</f>
        <v>0</v>
      </c>
      <c r="S72" s="74">
        <f>SUMIF('Gestão de Contratos'!$BC$7:$BC$106,'DASHBOARD 1'!B72,'Gestão de Contratos'!$X$7:$X$106)</f>
        <v>0</v>
      </c>
      <c r="T72" s="58">
        <f t="shared" si="7"/>
        <v>0</v>
      </c>
    </row>
    <row r="73" spans="1:20" x14ac:dyDescent="0.25"/>
  </sheetData>
  <sheetProtection algorithmName="SHA-512" hashValue="4sUfi6cCHeJE7j/6HKxNZMGnxkThWeLOjdfNhNrtmi3CEB6YR1WjrGbQfYh2g0HzMI03eKFOzXlReaVNjU/Gfg==" saltValue="s0VGRJZJwNdK8j76A7fd8Q==" spinCount="100000" sheet="1" objects="1" scenarios="1"/>
  <mergeCells count="6">
    <mergeCell ref="B2:T4"/>
    <mergeCell ref="I6:L6"/>
    <mergeCell ref="M6:P6"/>
    <mergeCell ref="Q6:T6"/>
    <mergeCell ref="E35:L35"/>
    <mergeCell ref="M35:T35"/>
  </mergeCells>
  <pageMargins left="0.7" right="0.7" top="0.75" bottom="0.75" header="0.3" footer="0.3"/>
  <pageSetup paperSize="9" scale="37" orientation="landscape" horizontalDpi="4294967293" verticalDpi="4294967293" r:id="rId1"/>
  <rowBreaks count="1" manualBreakCount="1">
    <brk id="3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pageSetUpPr fitToPage="1"/>
  </sheetPr>
  <dimension ref="A1:U108"/>
  <sheetViews>
    <sheetView showGridLines="0" zoomScale="70" zoomScaleNormal="70" workbookViewId="0">
      <pane ySplit="4" topLeftCell="A29" activePane="bottomLeft" state="frozen"/>
      <selection activeCell="C6" sqref="C6:C11"/>
      <selection pane="bottomLeft" activeCell="A65" sqref="A65"/>
    </sheetView>
  </sheetViews>
  <sheetFormatPr defaultColWidth="0" defaultRowHeight="15" zeroHeight="1" x14ac:dyDescent="0.25"/>
  <cols>
    <col min="1" max="1" width="2.7109375" style="1" customWidth="1"/>
    <col min="2" max="20" width="18.7109375" style="1" customWidth="1"/>
    <col min="21" max="21" width="2.7109375" style="1" customWidth="1"/>
    <col min="22" max="16384" width="9.140625" style="1" hidden="1"/>
  </cols>
  <sheetData>
    <row r="1" spans="2:20" x14ac:dyDescent="0.25"/>
    <row r="2" spans="2:20" ht="30" customHeight="1" x14ac:dyDescent="0.25">
      <c r="B2" s="189" t="s">
        <v>321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2:20" ht="30" customHeight="1" x14ac:dyDescent="0.25"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2:20" ht="30" customHeight="1" x14ac:dyDescent="0.25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2:20" ht="30" customHeight="1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</row>
    <row r="6" spans="2:20" customFormat="1" ht="30" customHeight="1" x14ac:dyDescent="0.25">
      <c r="D6" s="199">
        <v>2014</v>
      </c>
      <c r="E6" s="199"/>
      <c r="F6" s="199"/>
      <c r="G6" s="199">
        <v>2015</v>
      </c>
      <c r="H6" s="199"/>
      <c r="I6" s="199"/>
      <c r="J6" s="199">
        <v>2016</v>
      </c>
      <c r="K6" s="199"/>
      <c r="L6" s="199"/>
      <c r="M6" s="77"/>
      <c r="N6" s="1"/>
      <c r="O6" s="197">
        <v>2014</v>
      </c>
      <c r="P6" s="198"/>
      <c r="Q6" s="197">
        <v>2015</v>
      </c>
      <c r="R6" s="198"/>
      <c r="S6" s="197">
        <v>2016</v>
      </c>
      <c r="T6" s="198"/>
    </row>
    <row r="7" spans="2:20" s="44" customFormat="1" ht="30" customHeight="1" x14ac:dyDescent="0.35">
      <c r="B7" s="200" t="s">
        <v>322</v>
      </c>
      <c r="C7" s="201"/>
      <c r="D7" s="76" t="s">
        <v>323</v>
      </c>
      <c r="E7" s="76" t="s">
        <v>324</v>
      </c>
      <c r="F7" s="76" t="s">
        <v>91</v>
      </c>
      <c r="G7" s="76" t="s">
        <v>323</v>
      </c>
      <c r="H7" s="76" t="s">
        <v>324</v>
      </c>
      <c r="I7" s="76" t="s">
        <v>91</v>
      </c>
      <c r="J7" s="76" t="s">
        <v>323</v>
      </c>
      <c r="K7" s="76" t="s">
        <v>324</v>
      </c>
      <c r="L7" s="76" t="s">
        <v>91</v>
      </c>
      <c r="M7" s="78"/>
      <c r="N7" s="76" t="s">
        <v>114</v>
      </c>
      <c r="O7" s="76" t="s">
        <v>324</v>
      </c>
      <c r="P7" s="76" t="s">
        <v>91</v>
      </c>
      <c r="Q7" s="76" t="s">
        <v>324</v>
      </c>
      <c r="R7" s="76" t="s">
        <v>91</v>
      </c>
      <c r="S7" s="76" t="s">
        <v>324</v>
      </c>
      <c r="T7" s="76" t="s">
        <v>91</v>
      </c>
    </row>
    <row r="8" spans="2:20" ht="30" customHeight="1" x14ac:dyDescent="0.25">
      <c r="B8" s="195" t="s">
        <v>118</v>
      </c>
      <c r="C8" s="196"/>
      <c r="D8" s="94">
        <f>COUNTIF('Gestão de Contratos'!$BI$7:$BI$106,'DASHBOARD 2'!D$6&amp;'DASHBOARD 2'!$B8)</f>
        <v>0</v>
      </c>
      <c r="E8" s="96">
        <f>SUMIF('Gestão de Contratos'!$BI$7:$BI$106,'DASHBOARD 2'!D$6&amp;'DASHBOARD 2'!$B8,'Gestão de Contratos'!$S$7:$S$106)</f>
        <v>0</v>
      </c>
      <c r="F8" s="97">
        <f>SUMIF('Gestão de Contratos'!$BI$7:$BI$106,'DASHBOARD 2'!D$6&amp;'DASHBOARD 2'!$B8,'Gestão de Contratos'!$X$7:$X$106)</f>
        <v>0</v>
      </c>
      <c r="G8" s="94">
        <f>COUNTIF('Gestão de Contratos'!$BI$7:$BI$106,'DASHBOARD 2'!G$6&amp;'DASHBOARD 2'!$B8)</f>
        <v>0</v>
      </c>
      <c r="H8" s="96">
        <f>SUMIF('Gestão de Contratos'!$BI$7:$BI$106,'DASHBOARD 2'!G$6&amp;'DASHBOARD 2'!$B8,'Gestão de Contratos'!$S$7:$S$106)</f>
        <v>0</v>
      </c>
      <c r="I8" s="97">
        <f>SUMIF('Gestão de Contratos'!$BI$7:$BI$106,'DASHBOARD 2'!G$6&amp;'DASHBOARD 2'!$B8,'Gestão de Contratos'!$X$7:$X$106)</f>
        <v>0</v>
      </c>
      <c r="J8" s="94">
        <f>COUNTIF('Gestão de Contratos'!$BI$7:$BI$106,'DASHBOARD 2'!J$6&amp;'DASHBOARD 2'!$B8)</f>
        <v>0</v>
      </c>
      <c r="K8" s="96">
        <f>SUMIF('Gestão de Contratos'!$BI$7:$BI$106,'DASHBOARD 2'!J$6&amp;'DASHBOARD 2'!$B8,'Gestão de Contratos'!$S$7:$S$106)</f>
        <v>0</v>
      </c>
      <c r="L8" s="97">
        <f>SUMIF('Gestão de Contratos'!$BI$7:$BI$106,'DASHBOARD 2'!J$6&amp;'DASHBOARD 2'!$B8,'Gestão de Contratos'!$X$7:$X$106)</f>
        <v>0</v>
      </c>
      <c r="M8" s="79"/>
      <c r="N8" s="83" t="s">
        <v>160</v>
      </c>
      <c r="O8" s="96">
        <f>SUMIF('Gestão de Contratos'!$BG$7:$BG$106,'DASHBOARD 2'!O$6&amp;'DASHBOARD 2'!$N8,'Gestão de Contratos'!$S$7:$S$106)</f>
        <v>0</v>
      </c>
      <c r="P8" s="97">
        <f>SUMIF('Gestão de Contratos'!$BG$7:$BG$106,'DASHBOARD 2'!O$6&amp;'DASHBOARD 2'!$N8,'Gestão de Contratos'!$X$7:$X$106)</f>
        <v>0</v>
      </c>
      <c r="Q8" s="96">
        <f>SUMIF('Gestão de Contratos'!$BG$7:$BG$106,'DASHBOARD 2'!Q$6&amp;'DASHBOARD 2'!$N8,'Gestão de Contratos'!$S$7:$S$106)</f>
        <v>0</v>
      </c>
      <c r="R8" s="97">
        <f>SUMIF('Gestão de Contratos'!$BG$7:$BG$106,'DASHBOARD 2'!Q$6&amp;'DASHBOARD 2'!$N8,'Gestão de Contratos'!$X$7:$X$106)</f>
        <v>0</v>
      </c>
      <c r="S8" s="96">
        <f>SUMIF('Gestão de Contratos'!$BG$7:$BG$106,'DASHBOARD 2'!S$6&amp;'DASHBOARD 2'!$N8,'Gestão de Contratos'!$S$7:$S$106)</f>
        <v>0</v>
      </c>
      <c r="T8" s="97">
        <f>SUMIF('Gestão de Contratos'!$BG$7:$BG$106,'DASHBOARD 2'!S$6&amp;'DASHBOARD 2'!$N8,'Gestão de Contratos'!$X$7:$X$106)</f>
        <v>0</v>
      </c>
    </row>
    <row r="9" spans="2:20" ht="30" customHeight="1" x14ac:dyDescent="0.25">
      <c r="B9" s="195" t="s">
        <v>117</v>
      </c>
      <c r="C9" s="196"/>
      <c r="D9" s="94">
        <f>COUNTIF('Gestão de Contratos'!$BI$7:$BI$106,'DASHBOARD 2'!D$6&amp;'DASHBOARD 2'!$B9)</f>
        <v>0</v>
      </c>
      <c r="E9" s="96">
        <f>SUMIF('Gestão de Contratos'!$BI$7:$BI$106,'DASHBOARD 2'!D$6&amp;'DASHBOARD 2'!$B9,'Gestão de Contratos'!$S$7:$S$106)</f>
        <v>0</v>
      </c>
      <c r="F9" s="97">
        <f>SUMIF('Gestão de Contratos'!$BI$7:$BI$106,'DASHBOARD 2'!D$6&amp;'DASHBOARD 2'!$B9,'Gestão de Contratos'!$X$7:$X$106)</f>
        <v>0</v>
      </c>
      <c r="G9" s="94">
        <f>COUNTIF('Gestão de Contratos'!$BI$7:$BI$106,'DASHBOARD 2'!G$6&amp;'DASHBOARD 2'!$B9)</f>
        <v>0</v>
      </c>
      <c r="H9" s="96">
        <f>SUMIF('Gestão de Contratos'!$BI$7:$BI$106,'DASHBOARD 2'!G$6&amp;'DASHBOARD 2'!$B9,'Gestão de Contratos'!$S$7:$S$106)</f>
        <v>0</v>
      </c>
      <c r="I9" s="97">
        <f>SUMIF('Gestão de Contratos'!$BI$7:$BI$106,'DASHBOARD 2'!G$6&amp;'DASHBOARD 2'!$B9,'Gestão de Contratos'!$X$7:$X$106)</f>
        <v>0</v>
      </c>
      <c r="J9" s="94">
        <f>COUNTIF('Gestão de Contratos'!$BI$7:$BI$106,'DASHBOARD 2'!J$6&amp;'DASHBOARD 2'!$B9)</f>
        <v>0</v>
      </c>
      <c r="K9" s="96">
        <f>SUMIF('Gestão de Contratos'!$BI$7:$BI$106,'DASHBOARD 2'!J$6&amp;'DASHBOARD 2'!$B9,'Gestão de Contratos'!$S$7:$S$106)</f>
        <v>0</v>
      </c>
      <c r="L9" s="97">
        <f>SUMIF('Gestão de Contratos'!$BI$7:$BI$106,'DASHBOARD 2'!J$6&amp;'DASHBOARD 2'!$B9,'Gestão de Contratos'!$X$7:$X$106)</f>
        <v>0</v>
      </c>
      <c r="M9" s="80"/>
      <c r="N9" s="84" t="s">
        <v>155</v>
      </c>
      <c r="O9" s="96">
        <f>SUMIF('Gestão de Contratos'!$BG$7:$BG$106,'DASHBOARD 2'!O$6&amp;'DASHBOARD 2'!$N9,'Gestão de Contratos'!$S$7:$S$106)</f>
        <v>0</v>
      </c>
      <c r="P9" s="97">
        <f>SUMIF('Gestão de Contratos'!$BG$7:$BG$106,'DASHBOARD 2'!O$6&amp;'DASHBOARD 2'!$N9,'Gestão de Contratos'!$X$7:$X$106)</f>
        <v>0</v>
      </c>
      <c r="Q9" s="96">
        <f>SUMIF('Gestão de Contratos'!$BG$7:$BG$106,'DASHBOARD 2'!Q$6&amp;'DASHBOARD 2'!$N9,'Gestão de Contratos'!$S$7:$S$106)</f>
        <v>0</v>
      </c>
      <c r="R9" s="97">
        <f>SUMIF('Gestão de Contratos'!$BG$7:$BG$106,'DASHBOARD 2'!Q$6&amp;'DASHBOARD 2'!$N9,'Gestão de Contratos'!$X$7:$X$106)</f>
        <v>0</v>
      </c>
      <c r="S9" s="96">
        <f>SUMIF('Gestão de Contratos'!$BG$7:$BG$106,'DASHBOARD 2'!S$6&amp;'DASHBOARD 2'!$N9,'Gestão de Contratos'!$S$7:$S$106)</f>
        <v>0</v>
      </c>
      <c r="T9" s="97">
        <f>SUMIF('Gestão de Contratos'!$BG$7:$BG$106,'DASHBOARD 2'!S$6&amp;'DASHBOARD 2'!$N9,'Gestão de Contratos'!$X$7:$X$106)</f>
        <v>0</v>
      </c>
    </row>
    <row r="10" spans="2:20" ht="30" customHeight="1" x14ac:dyDescent="0.25">
      <c r="B10" s="195" t="s">
        <v>123</v>
      </c>
      <c r="C10" s="196"/>
      <c r="D10" s="94">
        <f>COUNTIF('Gestão de Contratos'!$BI$7:$BI$106,'DASHBOARD 2'!D$6&amp;'DASHBOARD 2'!$B10)</f>
        <v>0</v>
      </c>
      <c r="E10" s="96">
        <f>SUMIF('Gestão de Contratos'!$BI$7:$BI$106,'DASHBOARD 2'!D$6&amp;'DASHBOARD 2'!$B10,'Gestão de Contratos'!$S$7:$S$106)</f>
        <v>0</v>
      </c>
      <c r="F10" s="97">
        <f>SUMIF('Gestão de Contratos'!$BI$7:$BI$106,'DASHBOARD 2'!D$6&amp;'DASHBOARD 2'!$B10,'Gestão de Contratos'!$X$7:$X$106)</f>
        <v>0</v>
      </c>
      <c r="G10" s="94">
        <f>COUNTIF('Gestão de Contratos'!$BI$7:$BI$106,'DASHBOARD 2'!G$6&amp;'DASHBOARD 2'!$B10)</f>
        <v>0</v>
      </c>
      <c r="H10" s="96">
        <f>SUMIF('Gestão de Contratos'!$BI$7:$BI$106,'DASHBOARD 2'!G$6&amp;'DASHBOARD 2'!$B10,'Gestão de Contratos'!$S$7:$S$106)</f>
        <v>0</v>
      </c>
      <c r="I10" s="97">
        <f>SUMIF('Gestão de Contratos'!$BI$7:$BI$106,'DASHBOARD 2'!G$6&amp;'DASHBOARD 2'!$B10,'Gestão de Contratos'!$X$7:$X$106)</f>
        <v>0</v>
      </c>
      <c r="J10" s="94">
        <f>COUNTIF('Gestão de Contratos'!$BI$7:$BI$106,'DASHBOARD 2'!J$6&amp;'DASHBOARD 2'!$B10)</f>
        <v>0</v>
      </c>
      <c r="K10" s="96">
        <f>SUMIF('Gestão de Contratos'!$BI$7:$BI$106,'DASHBOARD 2'!J$6&amp;'DASHBOARD 2'!$B10,'Gestão de Contratos'!$S$7:$S$106)</f>
        <v>0</v>
      </c>
      <c r="L10" s="97">
        <f>SUMIF('Gestão de Contratos'!$BI$7:$BI$106,'DASHBOARD 2'!J$6&amp;'DASHBOARD 2'!$B10,'Gestão de Contratos'!$X$7:$X$106)</f>
        <v>0</v>
      </c>
      <c r="M10" s="80"/>
      <c r="N10" s="85" t="s">
        <v>154</v>
      </c>
      <c r="O10" s="96">
        <f>SUMIF('Gestão de Contratos'!$BG$7:$BG$106,'DASHBOARD 2'!O$6&amp;'DASHBOARD 2'!$N10,'Gestão de Contratos'!$S$7:$S$106)</f>
        <v>0</v>
      </c>
      <c r="P10" s="97">
        <f>SUMIF('Gestão de Contratos'!$BG$7:$BG$106,'DASHBOARD 2'!O$6&amp;'DASHBOARD 2'!$N10,'Gestão de Contratos'!$X$7:$X$106)</f>
        <v>0</v>
      </c>
      <c r="Q10" s="96">
        <f>SUMIF('Gestão de Contratos'!$BG$7:$BG$106,'DASHBOARD 2'!Q$6&amp;'DASHBOARD 2'!$N10,'Gestão de Contratos'!$S$7:$S$106)</f>
        <v>0</v>
      </c>
      <c r="R10" s="97">
        <f>SUMIF('Gestão de Contratos'!$BG$7:$BG$106,'DASHBOARD 2'!Q$6&amp;'DASHBOARD 2'!$N10,'Gestão de Contratos'!$X$7:$X$106)</f>
        <v>0</v>
      </c>
      <c r="S10" s="96">
        <f>SUMIF('Gestão de Contratos'!$BG$7:$BG$106,'DASHBOARD 2'!S$6&amp;'DASHBOARD 2'!$N10,'Gestão de Contratos'!$S$7:$S$106)</f>
        <v>0</v>
      </c>
      <c r="T10" s="97">
        <f>SUMIF('Gestão de Contratos'!$BG$7:$BG$106,'DASHBOARD 2'!S$6&amp;'DASHBOARD 2'!$N10,'Gestão de Contratos'!$X$7:$X$106)</f>
        <v>0</v>
      </c>
    </row>
    <row r="11" spans="2:20" ht="30" customHeight="1" x14ac:dyDescent="0.25">
      <c r="B11" s="195" t="s">
        <v>116</v>
      </c>
      <c r="C11" s="196"/>
      <c r="D11" s="94">
        <f>COUNTIF('Gestão de Contratos'!$BI$7:$BI$106,'DASHBOARD 2'!D$6&amp;'DASHBOARD 2'!$B11)</f>
        <v>0</v>
      </c>
      <c r="E11" s="96">
        <f>SUMIF('Gestão de Contratos'!$BI$7:$BI$106,'DASHBOARD 2'!D$6&amp;'DASHBOARD 2'!$B11,'Gestão de Contratos'!$S$7:$S$106)</f>
        <v>0</v>
      </c>
      <c r="F11" s="97">
        <f>SUMIF('Gestão de Contratos'!$BI$7:$BI$106,'DASHBOARD 2'!D$6&amp;'DASHBOARD 2'!$B11,'Gestão de Contratos'!$X$7:$X$106)</f>
        <v>0</v>
      </c>
      <c r="G11" s="94">
        <f>COUNTIF('Gestão de Contratos'!$BI$7:$BI$106,'DASHBOARD 2'!G$6&amp;'DASHBOARD 2'!$B11)</f>
        <v>0</v>
      </c>
      <c r="H11" s="96">
        <f>SUMIF('Gestão de Contratos'!$BI$7:$BI$106,'DASHBOARD 2'!G$6&amp;'DASHBOARD 2'!$B11,'Gestão de Contratos'!$S$7:$S$106)</f>
        <v>0</v>
      </c>
      <c r="I11" s="97">
        <f>SUMIF('Gestão de Contratos'!$BI$7:$BI$106,'DASHBOARD 2'!G$6&amp;'DASHBOARD 2'!$B11,'Gestão de Contratos'!$X$7:$X$106)</f>
        <v>0</v>
      </c>
      <c r="J11" s="94">
        <f>COUNTIF('Gestão de Contratos'!$BI$7:$BI$106,'DASHBOARD 2'!J$6&amp;'DASHBOARD 2'!$B11)</f>
        <v>0</v>
      </c>
      <c r="K11" s="96">
        <f>SUMIF('Gestão de Contratos'!$BI$7:$BI$106,'DASHBOARD 2'!J$6&amp;'DASHBOARD 2'!$B11,'Gestão de Contratos'!$S$7:$S$106)</f>
        <v>0</v>
      </c>
      <c r="L11" s="97">
        <f>SUMIF('Gestão de Contratos'!$BI$7:$BI$106,'DASHBOARD 2'!J$6&amp;'DASHBOARD 2'!$B11,'Gestão de Contratos'!$X$7:$X$106)</f>
        <v>0</v>
      </c>
      <c r="M11" s="81"/>
      <c r="N11" s="85" t="s">
        <v>161</v>
      </c>
      <c r="O11" s="96">
        <f>SUMIF('Gestão de Contratos'!$BG$7:$BG$106,'DASHBOARD 2'!O$6&amp;'DASHBOARD 2'!$N11,'Gestão de Contratos'!$S$7:$S$106)</f>
        <v>0</v>
      </c>
      <c r="P11" s="97">
        <f>SUMIF('Gestão de Contratos'!$BG$7:$BG$106,'DASHBOARD 2'!O$6&amp;'DASHBOARD 2'!$N11,'Gestão de Contratos'!$X$7:$X$106)</f>
        <v>0</v>
      </c>
      <c r="Q11" s="96">
        <f>SUMIF('Gestão de Contratos'!$BG$7:$BG$106,'DASHBOARD 2'!Q$6&amp;'DASHBOARD 2'!$N11,'Gestão de Contratos'!$S$7:$S$106)</f>
        <v>0</v>
      </c>
      <c r="R11" s="97">
        <f>SUMIF('Gestão de Contratos'!$BG$7:$BG$106,'DASHBOARD 2'!Q$6&amp;'DASHBOARD 2'!$N11,'Gestão de Contratos'!$X$7:$X$106)</f>
        <v>0</v>
      </c>
      <c r="S11" s="96">
        <f>SUMIF('Gestão de Contratos'!$BG$7:$BG$106,'DASHBOARD 2'!S$6&amp;'DASHBOARD 2'!$N11,'Gestão de Contratos'!$S$7:$S$106)</f>
        <v>0</v>
      </c>
      <c r="T11" s="97">
        <f>SUMIF('Gestão de Contratos'!$BG$7:$BG$106,'DASHBOARD 2'!S$6&amp;'DASHBOARD 2'!$N11,'Gestão de Contratos'!$X$7:$X$106)</f>
        <v>0</v>
      </c>
    </row>
    <row r="12" spans="2:20" ht="30" customHeight="1" x14ac:dyDescent="0.25">
      <c r="B12" s="195" t="s">
        <v>119</v>
      </c>
      <c r="C12" s="196"/>
      <c r="D12" s="94">
        <f>COUNTIF('Gestão de Contratos'!$BI$7:$BI$106,'DASHBOARD 2'!D$6&amp;'DASHBOARD 2'!$B12)</f>
        <v>0</v>
      </c>
      <c r="E12" s="96">
        <f>SUMIF('Gestão de Contratos'!$BI$7:$BI$106,'DASHBOARD 2'!D$6&amp;'DASHBOARD 2'!$B12,'Gestão de Contratos'!$S$7:$S$106)</f>
        <v>0</v>
      </c>
      <c r="F12" s="97">
        <f>SUMIF('Gestão de Contratos'!$BI$7:$BI$106,'DASHBOARD 2'!D$6&amp;'DASHBOARD 2'!$B12,'Gestão de Contratos'!$X$7:$X$106)</f>
        <v>0</v>
      </c>
      <c r="G12" s="94">
        <f>COUNTIF('Gestão de Contratos'!$BI$7:$BI$106,'DASHBOARD 2'!G$6&amp;'DASHBOARD 2'!$B12)</f>
        <v>0</v>
      </c>
      <c r="H12" s="96">
        <f>SUMIF('Gestão de Contratos'!$BI$7:$BI$106,'DASHBOARD 2'!G$6&amp;'DASHBOARD 2'!$B12,'Gestão de Contratos'!$S$7:$S$106)</f>
        <v>0</v>
      </c>
      <c r="I12" s="97">
        <f>SUMIF('Gestão de Contratos'!$BI$7:$BI$106,'DASHBOARD 2'!G$6&amp;'DASHBOARD 2'!$B12,'Gestão de Contratos'!$X$7:$X$106)</f>
        <v>0</v>
      </c>
      <c r="J12" s="94">
        <f>COUNTIF('Gestão de Contratos'!$BI$7:$BI$106,'DASHBOARD 2'!J$6&amp;'DASHBOARD 2'!$B12)</f>
        <v>0</v>
      </c>
      <c r="K12" s="96">
        <f>SUMIF('Gestão de Contratos'!$BI$7:$BI$106,'DASHBOARD 2'!J$6&amp;'DASHBOARD 2'!$B12,'Gestão de Contratos'!$S$7:$S$106)</f>
        <v>0</v>
      </c>
      <c r="L12" s="97">
        <f>SUMIF('Gestão de Contratos'!$BI$7:$BI$106,'DASHBOARD 2'!J$6&amp;'DASHBOARD 2'!$B12,'Gestão de Contratos'!$X$7:$X$106)</f>
        <v>0</v>
      </c>
      <c r="M12" s="81"/>
      <c r="N12" s="85" t="s">
        <v>138</v>
      </c>
      <c r="O12" s="96">
        <f>SUMIF('Gestão de Contratos'!$BG$7:$BG$106,'DASHBOARD 2'!O$6&amp;'DASHBOARD 2'!$N12,'Gestão de Contratos'!$S$7:$S$106)</f>
        <v>0</v>
      </c>
      <c r="P12" s="97">
        <f>SUMIF('Gestão de Contratos'!$BG$7:$BG$106,'DASHBOARD 2'!O$6&amp;'DASHBOARD 2'!$N12,'Gestão de Contratos'!$X$7:$X$106)</f>
        <v>0</v>
      </c>
      <c r="Q12" s="96">
        <f>SUMIF('Gestão de Contratos'!$BG$7:$BG$106,'DASHBOARD 2'!Q$6&amp;'DASHBOARD 2'!$N12,'Gestão de Contratos'!$S$7:$S$106)</f>
        <v>0</v>
      </c>
      <c r="R12" s="97">
        <f>SUMIF('Gestão de Contratos'!$BG$7:$BG$106,'DASHBOARD 2'!Q$6&amp;'DASHBOARD 2'!$N12,'Gestão de Contratos'!$X$7:$X$106)</f>
        <v>0</v>
      </c>
      <c r="S12" s="96">
        <f>SUMIF('Gestão de Contratos'!$BG$7:$BG$106,'DASHBOARD 2'!S$6&amp;'DASHBOARD 2'!$N12,'Gestão de Contratos'!$S$7:$S$106)</f>
        <v>0</v>
      </c>
      <c r="T12" s="97">
        <f>SUMIF('Gestão de Contratos'!$BG$7:$BG$106,'DASHBOARD 2'!S$6&amp;'DASHBOARD 2'!$N12,'Gestão de Contratos'!$X$7:$X$106)</f>
        <v>0</v>
      </c>
    </row>
    <row r="13" spans="2:20" ht="30" customHeight="1" x14ac:dyDescent="0.25">
      <c r="B13" s="195" t="s">
        <v>128</v>
      </c>
      <c r="C13" s="196"/>
      <c r="D13" s="94">
        <f>COUNTIF('Gestão de Contratos'!$BI$7:$BI$106,'DASHBOARD 2'!D$6&amp;'DASHBOARD 2'!$B13)</f>
        <v>0</v>
      </c>
      <c r="E13" s="96">
        <f>SUMIF('Gestão de Contratos'!$BI$7:$BI$106,'DASHBOARD 2'!D$6&amp;'DASHBOARD 2'!$B13,'Gestão de Contratos'!$S$7:$S$106)</f>
        <v>0</v>
      </c>
      <c r="F13" s="97">
        <f>SUMIF('Gestão de Contratos'!$BI$7:$BI$106,'DASHBOARD 2'!D$6&amp;'DASHBOARD 2'!$B13,'Gestão de Contratos'!$X$7:$X$106)</f>
        <v>0</v>
      </c>
      <c r="G13" s="94">
        <f>COUNTIF('Gestão de Contratos'!$BI$7:$BI$106,'DASHBOARD 2'!G$6&amp;'DASHBOARD 2'!$B13)</f>
        <v>0</v>
      </c>
      <c r="H13" s="96">
        <f>SUMIF('Gestão de Contratos'!$BI$7:$BI$106,'DASHBOARD 2'!G$6&amp;'DASHBOARD 2'!$B13,'Gestão de Contratos'!$S$7:$S$106)</f>
        <v>0</v>
      </c>
      <c r="I13" s="97">
        <f>SUMIF('Gestão de Contratos'!$BI$7:$BI$106,'DASHBOARD 2'!G$6&amp;'DASHBOARD 2'!$B13,'Gestão de Contratos'!$X$7:$X$106)</f>
        <v>0</v>
      </c>
      <c r="J13" s="94">
        <f>COUNTIF('Gestão de Contratos'!$BI$7:$BI$106,'DASHBOARD 2'!J$6&amp;'DASHBOARD 2'!$B13)</f>
        <v>0</v>
      </c>
      <c r="K13" s="96">
        <f>SUMIF('Gestão de Contratos'!$BI$7:$BI$106,'DASHBOARD 2'!J$6&amp;'DASHBOARD 2'!$B13,'Gestão de Contratos'!$S$7:$S$106)</f>
        <v>0</v>
      </c>
      <c r="L13" s="97">
        <f>SUMIF('Gestão de Contratos'!$BI$7:$BI$106,'DASHBOARD 2'!J$6&amp;'DASHBOARD 2'!$B13,'Gestão de Contratos'!$X$7:$X$106)</f>
        <v>0</v>
      </c>
      <c r="M13" s="81"/>
      <c r="N13" s="85" t="s">
        <v>145</v>
      </c>
      <c r="O13" s="96">
        <f>SUMIF('Gestão de Contratos'!$BG$7:$BG$106,'DASHBOARD 2'!O$6&amp;'DASHBOARD 2'!$N13,'Gestão de Contratos'!$S$7:$S$106)</f>
        <v>0</v>
      </c>
      <c r="P13" s="97">
        <f>SUMIF('Gestão de Contratos'!$BG$7:$BG$106,'DASHBOARD 2'!O$6&amp;'DASHBOARD 2'!$N13,'Gestão de Contratos'!$X$7:$X$106)</f>
        <v>0</v>
      </c>
      <c r="Q13" s="96">
        <f>SUMIF('Gestão de Contratos'!$BG$7:$BG$106,'DASHBOARD 2'!Q$6&amp;'DASHBOARD 2'!$N13,'Gestão de Contratos'!$S$7:$S$106)</f>
        <v>0</v>
      </c>
      <c r="R13" s="97">
        <f>SUMIF('Gestão de Contratos'!$BG$7:$BG$106,'DASHBOARD 2'!Q$6&amp;'DASHBOARD 2'!$N13,'Gestão de Contratos'!$X$7:$X$106)</f>
        <v>0</v>
      </c>
      <c r="S13" s="96">
        <f>SUMIF('Gestão de Contratos'!$BG$7:$BG$106,'DASHBOARD 2'!S$6&amp;'DASHBOARD 2'!$N13,'Gestão de Contratos'!$S$7:$S$106)</f>
        <v>0</v>
      </c>
      <c r="T13" s="97">
        <f>SUMIF('Gestão de Contratos'!$BG$7:$BG$106,'DASHBOARD 2'!S$6&amp;'DASHBOARD 2'!$N13,'Gestão de Contratos'!$X$7:$X$106)</f>
        <v>0</v>
      </c>
    </row>
    <row r="14" spans="2:20" ht="30" customHeight="1" x14ac:dyDescent="0.25">
      <c r="B14" s="195" t="s">
        <v>115</v>
      </c>
      <c r="C14" s="196"/>
      <c r="D14" s="94">
        <f>COUNTIF('Gestão de Contratos'!$BI$7:$BI$106,'DASHBOARD 2'!D$6&amp;'DASHBOARD 2'!$B14)</f>
        <v>0</v>
      </c>
      <c r="E14" s="96">
        <f>SUMIF('Gestão de Contratos'!$BI$7:$BI$106,'DASHBOARD 2'!D$6&amp;'DASHBOARD 2'!$B14,'Gestão de Contratos'!$S$7:$S$106)</f>
        <v>0</v>
      </c>
      <c r="F14" s="97">
        <f>SUMIF('Gestão de Contratos'!$BI$7:$BI$106,'DASHBOARD 2'!D$6&amp;'DASHBOARD 2'!$B14,'Gestão de Contratos'!$X$7:$X$106)</f>
        <v>0</v>
      </c>
      <c r="G14" s="94">
        <f>COUNTIF('Gestão de Contratos'!$BI$7:$BI$106,'DASHBOARD 2'!G$6&amp;'DASHBOARD 2'!$B14)</f>
        <v>0</v>
      </c>
      <c r="H14" s="96">
        <f>SUMIF('Gestão de Contratos'!$BI$7:$BI$106,'DASHBOARD 2'!G$6&amp;'DASHBOARD 2'!$B14,'Gestão de Contratos'!$S$7:$S$106)</f>
        <v>0</v>
      </c>
      <c r="I14" s="97">
        <f>SUMIF('Gestão de Contratos'!$BI$7:$BI$106,'DASHBOARD 2'!G$6&amp;'DASHBOARD 2'!$B14,'Gestão de Contratos'!$X$7:$X$106)</f>
        <v>0</v>
      </c>
      <c r="J14" s="94">
        <f>COUNTIF('Gestão de Contratos'!$BI$7:$BI$106,'DASHBOARD 2'!J$6&amp;'DASHBOARD 2'!$B14)</f>
        <v>0</v>
      </c>
      <c r="K14" s="96">
        <f>SUMIF('Gestão de Contratos'!$BI$7:$BI$106,'DASHBOARD 2'!J$6&amp;'DASHBOARD 2'!$B14,'Gestão de Contratos'!$S$7:$S$106)</f>
        <v>0</v>
      </c>
      <c r="L14" s="97">
        <f>SUMIF('Gestão de Contratos'!$BI$7:$BI$106,'DASHBOARD 2'!J$6&amp;'DASHBOARD 2'!$B14,'Gestão de Contratos'!$X$7:$X$106)</f>
        <v>0</v>
      </c>
      <c r="M14" s="81"/>
      <c r="N14" s="85" t="s">
        <v>144</v>
      </c>
      <c r="O14" s="96">
        <f>SUMIF('Gestão de Contratos'!$BG$7:$BG$106,'DASHBOARD 2'!O$6&amp;'DASHBOARD 2'!$N14,'Gestão de Contratos'!$S$7:$S$106)</f>
        <v>0</v>
      </c>
      <c r="P14" s="97">
        <f>SUMIF('Gestão de Contratos'!$BG$7:$BG$106,'DASHBOARD 2'!O$6&amp;'DASHBOARD 2'!$N14,'Gestão de Contratos'!$X$7:$X$106)</f>
        <v>0</v>
      </c>
      <c r="Q14" s="96">
        <f>SUMIF('Gestão de Contratos'!$BG$7:$BG$106,'DASHBOARD 2'!Q$6&amp;'DASHBOARD 2'!$N14,'Gestão de Contratos'!$S$7:$S$106)</f>
        <v>0</v>
      </c>
      <c r="R14" s="97">
        <f>SUMIF('Gestão de Contratos'!$BG$7:$BG$106,'DASHBOARD 2'!Q$6&amp;'DASHBOARD 2'!$N14,'Gestão de Contratos'!$X$7:$X$106)</f>
        <v>0</v>
      </c>
      <c r="S14" s="96">
        <f>SUMIF('Gestão de Contratos'!$BG$7:$BG$106,'DASHBOARD 2'!S$6&amp;'DASHBOARD 2'!$N14,'Gestão de Contratos'!$S$7:$S$106)</f>
        <v>0</v>
      </c>
      <c r="T14" s="97">
        <f>SUMIF('Gestão de Contratos'!$BG$7:$BG$106,'DASHBOARD 2'!S$6&amp;'DASHBOARD 2'!$N14,'Gestão de Contratos'!$X$7:$X$106)</f>
        <v>0</v>
      </c>
    </row>
    <row r="15" spans="2:20" ht="30" customHeight="1" x14ac:dyDescent="0.25">
      <c r="B15" s="195" t="s">
        <v>127</v>
      </c>
      <c r="C15" s="196"/>
      <c r="D15" s="94">
        <f>COUNTIF('Gestão de Contratos'!$BI$7:$BI$106,'DASHBOARD 2'!D$6&amp;'DASHBOARD 2'!$B15)</f>
        <v>0</v>
      </c>
      <c r="E15" s="96">
        <f>SUMIF('Gestão de Contratos'!$BI$7:$BI$106,'DASHBOARD 2'!D$6&amp;'DASHBOARD 2'!$B15,'Gestão de Contratos'!$S$7:$S$106)</f>
        <v>0</v>
      </c>
      <c r="F15" s="97">
        <f>SUMIF('Gestão de Contratos'!$BI$7:$BI$106,'DASHBOARD 2'!D$6&amp;'DASHBOARD 2'!$B15,'Gestão de Contratos'!$X$7:$X$106)</f>
        <v>0</v>
      </c>
      <c r="G15" s="94">
        <f>COUNTIF('Gestão de Contratos'!$BI$7:$BI$106,'DASHBOARD 2'!G$6&amp;'DASHBOARD 2'!$B15)</f>
        <v>0</v>
      </c>
      <c r="H15" s="96">
        <f>SUMIF('Gestão de Contratos'!$BI$7:$BI$106,'DASHBOARD 2'!G$6&amp;'DASHBOARD 2'!$B15,'Gestão de Contratos'!$S$7:$S$106)</f>
        <v>0</v>
      </c>
      <c r="I15" s="97">
        <f>SUMIF('Gestão de Contratos'!$BI$7:$BI$106,'DASHBOARD 2'!G$6&amp;'DASHBOARD 2'!$B15,'Gestão de Contratos'!$X$7:$X$106)</f>
        <v>0</v>
      </c>
      <c r="J15" s="94">
        <f>COUNTIF('Gestão de Contratos'!$BI$7:$BI$106,'DASHBOARD 2'!J$6&amp;'DASHBOARD 2'!$B15)</f>
        <v>0</v>
      </c>
      <c r="K15" s="96">
        <f>SUMIF('Gestão de Contratos'!$BI$7:$BI$106,'DASHBOARD 2'!J$6&amp;'DASHBOARD 2'!$B15,'Gestão de Contratos'!$S$7:$S$106)</f>
        <v>0</v>
      </c>
      <c r="L15" s="97">
        <f>SUMIF('Gestão de Contratos'!$BI$7:$BI$106,'DASHBOARD 2'!J$6&amp;'DASHBOARD 2'!$B15,'Gestão de Contratos'!$X$7:$X$106)</f>
        <v>0</v>
      </c>
      <c r="M15" s="80"/>
      <c r="N15" s="85" t="s">
        <v>146</v>
      </c>
      <c r="O15" s="96">
        <f>SUMIF('Gestão de Contratos'!$BG$7:$BG$106,'DASHBOARD 2'!O$6&amp;'DASHBOARD 2'!$N15,'Gestão de Contratos'!$S$7:$S$106)</f>
        <v>0</v>
      </c>
      <c r="P15" s="97">
        <f>SUMIF('Gestão de Contratos'!$BG$7:$BG$106,'DASHBOARD 2'!O$6&amp;'DASHBOARD 2'!$N15,'Gestão de Contratos'!$X$7:$X$106)</f>
        <v>0</v>
      </c>
      <c r="Q15" s="96">
        <f>SUMIF('Gestão de Contratos'!$BG$7:$BG$106,'DASHBOARD 2'!Q$6&amp;'DASHBOARD 2'!$N15,'Gestão de Contratos'!$S$7:$S$106)</f>
        <v>0</v>
      </c>
      <c r="R15" s="97">
        <f>SUMIF('Gestão de Contratos'!$BG$7:$BG$106,'DASHBOARD 2'!Q$6&amp;'DASHBOARD 2'!$N15,'Gestão de Contratos'!$X$7:$X$106)</f>
        <v>0</v>
      </c>
      <c r="S15" s="96">
        <f>SUMIF('Gestão de Contratos'!$BG$7:$BG$106,'DASHBOARD 2'!S$6&amp;'DASHBOARD 2'!$N15,'Gestão de Contratos'!$S$7:$S$106)</f>
        <v>0</v>
      </c>
      <c r="T15" s="97">
        <f>SUMIF('Gestão de Contratos'!$BG$7:$BG$106,'DASHBOARD 2'!S$6&amp;'DASHBOARD 2'!$N15,'Gestão de Contratos'!$X$7:$X$106)</f>
        <v>0</v>
      </c>
    </row>
    <row r="16" spans="2:20" ht="30" customHeight="1" x14ac:dyDescent="0.25">
      <c r="B16" s="195" t="s">
        <v>130</v>
      </c>
      <c r="C16" s="196"/>
      <c r="D16" s="94">
        <f>COUNTIF('Gestão de Contratos'!$BI$7:$BI$106,'DASHBOARD 2'!D$6&amp;'DASHBOARD 2'!$B16)</f>
        <v>0</v>
      </c>
      <c r="E16" s="96">
        <f>SUMIF('Gestão de Contratos'!$BI$7:$BI$106,'DASHBOARD 2'!D$6&amp;'DASHBOARD 2'!$B16,'Gestão de Contratos'!$S$7:$S$106)</f>
        <v>0</v>
      </c>
      <c r="F16" s="97">
        <f>SUMIF('Gestão de Contratos'!$BI$7:$BI$106,'DASHBOARD 2'!D$6&amp;'DASHBOARD 2'!$B16,'Gestão de Contratos'!$X$7:$X$106)</f>
        <v>0</v>
      </c>
      <c r="G16" s="94">
        <f>COUNTIF('Gestão de Contratos'!$BI$7:$BI$106,'DASHBOARD 2'!G$6&amp;'DASHBOARD 2'!$B16)</f>
        <v>0</v>
      </c>
      <c r="H16" s="96">
        <f>SUMIF('Gestão de Contratos'!$BI$7:$BI$106,'DASHBOARD 2'!G$6&amp;'DASHBOARD 2'!$B16,'Gestão de Contratos'!$S$7:$S$106)</f>
        <v>0</v>
      </c>
      <c r="I16" s="97">
        <f>SUMIF('Gestão de Contratos'!$BI$7:$BI$106,'DASHBOARD 2'!G$6&amp;'DASHBOARD 2'!$B16,'Gestão de Contratos'!$X$7:$X$106)</f>
        <v>0</v>
      </c>
      <c r="J16" s="94">
        <f>COUNTIF('Gestão de Contratos'!$BI$7:$BI$106,'DASHBOARD 2'!J$6&amp;'DASHBOARD 2'!$B16)</f>
        <v>0</v>
      </c>
      <c r="K16" s="96">
        <f>SUMIF('Gestão de Contratos'!$BI$7:$BI$106,'DASHBOARD 2'!J$6&amp;'DASHBOARD 2'!$B16,'Gestão de Contratos'!$S$7:$S$106)</f>
        <v>0</v>
      </c>
      <c r="L16" s="97">
        <f>SUMIF('Gestão de Contratos'!$BI$7:$BI$106,'DASHBOARD 2'!J$6&amp;'DASHBOARD 2'!$B16,'Gestão de Contratos'!$X$7:$X$106)</f>
        <v>0</v>
      </c>
      <c r="M16" s="82"/>
      <c r="N16" s="85" t="s">
        <v>142</v>
      </c>
      <c r="O16" s="96">
        <f>SUMIF('Gestão de Contratos'!$BG$7:$BG$106,'DASHBOARD 2'!O$6&amp;'DASHBOARD 2'!$N16,'Gestão de Contratos'!$S$7:$S$106)</f>
        <v>0</v>
      </c>
      <c r="P16" s="97">
        <f>SUMIF('Gestão de Contratos'!$BG$7:$BG$106,'DASHBOARD 2'!O$6&amp;'DASHBOARD 2'!$N16,'Gestão de Contratos'!$X$7:$X$106)</f>
        <v>0</v>
      </c>
      <c r="Q16" s="96">
        <f>SUMIF('Gestão de Contratos'!$BG$7:$BG$106,'DASHBOARD 2'!Q$6&amp;'DASHBOARD 2'!$N16,'Gestão de Contratos'!$S$7:$S$106)</f>
        <v>0</v>
      </c>
      <c r="R16" s="97">
        <f>SUMIF('Gestão de Contratos'!$BG$7:$BG$106,'DASHBOARD 2'!Q$6&amp;'DASHBOARD 2'!$N16,'Gestão de Contratos'!$X$7:$X$106)</f>
        <v>0</v>
      </c>
      <c r="S16" s="96">
        <f>SUMIF('Gestão de Contratos'!$BG$7:$BG$106,'DASHBOARD 2'!S$6&amp;'DASHBOARD 2'!$N16,'Gestão de Contratos'!$S$7:$S$106)</f>
        <v>0</v>
      </c>
      <c r="T16" s="97">
        <f>SUMIF('Gestão de Contratos'!$BG$7:$BG$106,'DASHBOARD 2'!S$6&amp;'DASHBOARD 2'!$N16,'Gestão de Contratos'!$X$7:$X$106)</f>
        <v>0</v>
      </c>
    </row>
    <row r="17" spans="2:20" ht="30" customHeight="1" x14ac:dyDescent="0.25">
      <c r="B17" s="195" t="s">
        <v>133</v>
      </c>
      <c r="C17" s="196"/>
      <c r="D17" s="94">
        <f>COUNTIF('Gestão de Contratos'!$BI$7:$BI$106,'DASHBOARD 2'!D$6&amp;'DASHBOARD 2'!$B17)</f>
        <v>0</v>
      </c>
      <c r="E17" s="96">
        <f>SUMIF('Gestão de Contratos'!$BI$7:$BI$106,'DASHBOARD 2'!D$6&amp;'DASHBOARD 2'!$B17,'Gestão de Contratos'!$S$7:$S$106)</f>
        <v>0</v>
      </c>
      <c r="F17" s="97">
        <f>SUMIF('Gestão de Contratos'!$BI$7:$BI$106,'DASHBOARD 2'!D$6&amp;'DASHBOARD 2'!$B17,'Gestão de Contratos'!$X$7:$X$106)</f>
        <v>0</v>
      </c>
      <c r="G17" s="94">
        <f>COUNTIF('Gestão de Contratos'!$BI$7:$BI$106,'DASHBOARD 2'!G$6&amp;'DASHBOARD 2'!$B17)</f>
        <v>0</v>
      </c>
      <c r="H17" s="96">
        <f>SUMIF('Gestão de Contratos'!$BI$7:$BI$106,'DASHBOARD 2'!G$6&amp;'DASHBOARD 2'!$B17,'Gestão de Contratos'!$S$7:$S$106)</f>
        <v>0</v>
      </c>
      <c r="I17" s="97">
        <f>SUMIF('Gestão de Contratos'!$BI$7:$BI$106,'DASHBOARD 2'!G$6&amp;'DASHBOARD 2'!$B17,'Gestão de Contratos'!$X$7:$X$106)</f>
        <v>0</v>
      </c>
      <c r="J17" s="94">
        <f>COUNTIF('Gestão de Contratos'!$BI$7:$BI$106,'DASHBOARD 2'!J$6&amp;'DASHBOARD 2'!$B17)</f>
        <v>0</v>
      </c>
      <c r="K17" s="96">
        <f>SUMIF('Gestão de Contratos'!$BI$7:$BI$106,'DASHBOARD 2'!J$6&amp;'DASHBOARD 2'!$B17,'Gestão de Contratos'!$S$7:$S$106)</f>
        <v>0</v>
      </c>
      <c r="L17" s="97">
        <f>SUMIF('Gestão de Contratos'!$BI$7:$BI$106,'DASHBOARD 2'!J$6&amp;'DASHBOARD 2'!$B17,'Gestão de Contratos'!$X$7:$X$106)</f>
        <v>0</v>
      </c>
      <c r="M17" s="79"/>
      <c r="N17" s="86" t="s">
        <v>152</v>
      </c>
      <c r="O17" s="96">
        <f>SUMIF('Gestão de Contratos'!$BG$7:$BG$106,'DASHBOARD 2'!O$6&amp;'DASHBOARD 2'!$N17,'Gestão de Contratos'!$S$7:$S$106)</f>
        <v>0</v>
      </c>
      <c r="P17" s="97">
        <f>SUMIF('Gestão de Contratos'!$BG$7:$BG$106,'DASHBOARD 2'!O$6&amp;'DASHBOARD 2'!$N17,'Gestão de Contratos'!$X$7:$X$106)</f>
        <v>0</v>
      </c>
      <c r="Q17" s="96">
        <f>SUMIF('Gestão de Contratos'!$BG$7:$BG$106,'DASHBOARD 2'!Q$6&amp;'DASHBOARD 2'!$N17,'Gestão de Contratos'!$S$7:$S$106)</f>
        <v>0</v>
      </c>
      <c r="R17" s="97">
        <f>SUMIF('Gestão de Contratos'!$BG$7:$BG$106,'DASHBOARD 2'!Q$6&amp;'DASHBOARD 2'!$N17,'Gestão de Contratos'!$X$7:$X$106)</f>
        <v>0</v>
      </c>
      <c r="S17" s="96">
        <f>SUMIF('Gestão de Contratos'!$BG$7:$BG$106,'DASHBOARD 2'!S$6&amp;'DASHBOARD 2'!$N17,'Gestão de Contratos'!$S$7:$S$106)</f>
        <v>0</v>
      </c>
      <c r="T17" s="97">
        <f>SUMIF('Gestão de Contratos'!$BG$7:$BG$106,'DASHBOARD 2'!S$6&amp;'DASHBOARD 2'!$N17,'Gestão de Contratos'!$X$7:$X$106)</f>
        <v>0</v>
      </c>
    </row>
    <row r="18" spans="2:20" ht="30" customHeight="1" x14ac:dyDescent="0.25">
      <c r="B18" s="195" t="s">
        <v>131</v>
      </c>
      <c r="C18" s="196"/>
      <c r="D18" s="94">
        <f>COUNTIF('Gestão de Contratos'!$BI$7:$BI$106,'DASHBOARD 2'!D$6&amp;'DASHBOARD 2'!$B18)</f>
        <v>0</v>
      </c>
      <c r="E18" s="96">
        <f>SUMIF('Gestão de Contratos'!$BI$7:$BI$106,'DASHBOARD 2'!D$6&amp;'DASHBOARD 2'!$B18,'Gestão de Contratos'!$S$7:$S$106)</f>
        <v>0</v>
      </c>
      <c r="F18" s="97">
        <f>SUMIF('Gestão de Contratos'!$BI$7:$BI$106,'DASHBOARD 2'!D$6&amp;'DASHBOARD 2'!$B18,'Gestão de Contratos'!$X$7:$X$106)</f>
        <v>0</v>
      </c>
      <c r="G18" s="94">
        <f>COUNTIF('Gestão de Contratos'!$BI$7:$BI$106,'DASHBOARD 2'!G$6&amp;'DASHBOARD 2'!$B18)</f>
        <v>0</v>
      </c>
      <c r="H18" s="96">
        <f>SUMIF('Gestão de Contratos'!$BI$7:$BI$106,'DASHBOARD 2'!G$6&amp;'DASHBOARD 2'!$B18,'Gestão de Contratos'!$S$7:$S$106)</f>
        <v>0</v>
      </c>
      <c r="I18" s="97">
        <f>SUMIF('Gestão de Contratos'!$BI$7:$BI$106,'DASHBOARD 2'!G$6&amp;'DASHBOARD 2'!$B18,'Gestão de Contratos'!$X$7:$X$106)</f>
        <v>0</v>
      </c>
      <c r="J18" s="94">
        <f>COUNTIF('Gestão de Contratos'!$BI$7:$BI$106,'DASHBOARD 2'!J$6&amp;'DASHBOARD 2'!$B18)</f>
        <v>0</v>
      </c>
      <c r="K18" s="96">
        <f>SUMIF('Gestão de Contratos'!$BI$7:$BI$106,'DASHBOARD 2'!J$6&amp;'DASHBOARD 2'!$B18,'Gestão de Contratos'!$S$7:$S$106)</f>
        <v>0</v>
      </c>
      <c r="L18" s="97">
        <f>SUMIF('Gestão de Contratos'!$BI$7:$BI$106,'DASHBOARD 2'!J$6&amp;'DASHBOARD 2'!$B18,'Gestão de Contratos'!$X$7:$X$106)</f>
        <v>0</v>
      </c>
      <c r="M18" s="80"/>
      <c r="N18" s="84" t="s">
        <v>139</v>
      </c>
      <c r="O18" s="96">
        <f>SUMIF('Gestão de Contratos'!$BG$7:$BG$106,'DASHBOARD 2'!O$6&amp;'DASHBOARD 2'!$N18,'Gestão de Contratos'!$S$7:$S$106)</f>
        <v>0</v>
      </c>
      <c r="P18" s="97">
        <f>SUMIF('Gestão de Contratos'!$BG$7:$BG$106,'DASHBOARD 2'!O$6&amp;'DASHBOARD 2'!$N18,'Gestão de Contratos'!$X$7:$X$106)</f>
        <v>0</v>
      </c>
      <c r="Q18" s="96">
        <f>SUMIF('Gestão de Contratos'!$BG$7:$BG$106,'DASHBOARD 2'!Q$6&amp;'DASHBOARD 2'!$N18,'Gestão de Contratos'!$S$7:$S$106)</f>
        <v>0</v>
      </c>
      <c r="R18" s="97">
        <f>SUMIF('Gestão de Contratos'!$BG$7:$BG$106,'DASHBOARD 2'!Q$6&amp;'DASHBOARD 2'!$N18,'Gestão de Contratos'!$X$7:$X$106)</f>
        <v>0</v>
      </c>
      <c r="S18" s="96">
        <f>SUMIF('Gestão de Contratos'!$BG$7:$BG$106,'DASHBOARD 2'!S$6&amp;'DASHBOARD 2'!$N18,'Gestão de Contratos'!$S$7:$S$106)</f>
        <v>0</v>
      </c>
      <c r="T18" s="97">
        <f>SUMIF('Gestão de Contratos'!$BG$7:$BG$106,'DASHBOARD 2'!S$6&amp;'DASHBOARD 2'!$N18,'Gestão de Contratos'!$X$7:$X$106)</f>
        <v>0</v>
      </c>
    </row>
    <row r="19" spans="2:20" ht="30" customHeight="1" x14ac:dyDescent="0.25">
      <c r="B19" s="195" t="s">
        <v>121</v>
      </c>
      <c r="C19" s="196"/>
      <c r="D19" s="94">
        <f>COUNTIF('Gestão de Contratos'!$BI$7:$BI$106,'DASHBOARD 2'!D$6&amp;'DASHBOARD 2'!$B19)</f>
        <v>0</v>
      </c>
      <c r="E19" s="96">
        <f>SUMIF('Gestão de Contratos'!$BI$7:$BI$106,'DASHBOARD 2'!D$6&amp;'DASHBOARD 2'!$B19,'Gestão de Contratos'!$S$7:$S$106)</f>
        <v>0</v>
      </c>
      <c r="F19" s="97">
        <f>SUMIF('Gestão de Contratos'!$BI$7:$BI$106,'DASHBOARD 2'!D$6&amp;'DASHBOARD 2'!$B19,'Gestão de Contratos'!$X$7:$X$106)</f>
        <v>0</v>
      </c>
      <c r="G19" s="94">
        <f>COUNTIF('Gestão de Contratos'!$BI$7:$BI$106,'DASHBOARD 2'!G$6&amp;'DASHBOARD 2'!$B19)</f>
        <v>0</v>
      </c>
      <c r="H19" s="96">
        <f>SUMIF('Gestão de Contratos'!$BI$7:$BI$106,'DASHBOARD 2'!G$6&amp;'DASHBOARD 2'!$B19,'Gestão de Contratos'!$S$7:$S$106)</f>
        <v>0</v>
      </c>
      <c r="I19" s="97">
        <f>SUMIF('Gestão de Contratos'!$BI$7:$BI$106,'DASHBOARD 2'!G$6&amp;'DASHBOARD 2'!$B19,'Gestão de Contratos'!$X$7:$X$106)</f>
        <v>0</v>
      </c>
      <c r="J19" s="94">
        <f>COUNTIF('Gestão de Contratos'!$BI$7:$BI$106,'DASHBOARD 2'!J$6&amp;'DASHBOARD 2'!$B19)</f>
        <v>0</v>
      </c>
      <c r="K19" s="96">
        <f>SUMIF('Gestão de Contratos'!$BI$7:$BI$106,'DASHBOARD 2'!J$6&amp;'DASHBOARD 2'!$B19,'Gestão de Contratos'!$S$7:$S$106)</f>
        <v>0</v>
      </c>
      <c r="L19" s="97">
        <f>SUMIF('Gestão de Contratos'!$BI$7:$BI$106,'DASHBOARD 2'!J$6&amp;'DASHBOARD 2'!$B19,'Gestão de Contratos'!$X$7:$X$106)</f>
        <v>0</v>
      </c>
      <c r="M19" s="80"/>
      <c r="N19" s="85" t="s">
        <v>149</v>
      </c>
      <c r="O19" s="96">
        <f>SUMIF('Gestão de Contratos'!$BG$7:$BG$106,'DASHBOARD 2'!O$6&amp;'DASHBOARD 2'!$N19,'Gestão de Contratos'!$S$7:$S$106)</f>
        <v>0</v>
      </c>
      <c r="P19" s="97">
        <f>SUMIF('Gestão de Contratos'!$BG$7:$BG$106,'DASHBOARD 2'!O$6&amp;'DASHBOARD 2'!$N19,'Gestão de Contratos'!$X$7:$X$106)</f>
        <v>0</v>
      </c>
      <c r="Q19" s="96">
        <f>SUMIF('Gestão de Contratos'!$BG$7:$BG$106,'DASHBOARD 2'!Q$6&amp;'DASHBOARD 2'!$N19,'Gestão de Contratos'!$S$7:$S$106)</f>
        <v>0</v>
      </c>
      <c r="R19" s="97">
        <f>SUMIF('Gestão de Contratos'!$BG$7:$BG$106,'DASHBOARD 2'!Q$6&amp;'DASHBOARD 2'!$N19,'Gestão de Contratos'!$X$7:$X$106)</f>
        <v>0</v>
      </c>
      <c r="S19" s="96">
        <f>SUMIF('Gestão de Contratos'!$BG$7:$BG$106,'DASHBOARD 2'!S$6&amp;'DASHBOARD 2'!$N19,'Gestão de Contratos'!$S$7:$S$106)</f>
        <v>0</v>
      </c>
      <c r="T19" s="97">
        <f>SUMIF('Gestão de Contratos'!$BG$7:$BG$106,'DASHBOARD 2'!S$6&amp;'DASHBOARD 2'!$N19,'Gestão de Contratos'!$X$7:$X$106)</f>
        <v>0</v>
      </c>
    </row>
    <row r="20" spans="2:20" ht="30" customHeight="1" x14ac:dyDescent="0.25">
      <c r="B20" s="195" t="s">
        <v>122</v>
      </c>
      <c r="C20" s="196"/>
      <c r="D20" s="94">
        <f>COUNTIF('Gestão de Contratos'!$BI$7:$BI$106,'DASHBOARD 2'!D$6&amp;'DASHBOARD 2'!$B20)</f>
        <v>0</v>
      </c>
      <c r="E20" s="96">
        <f>SUMIF('Gestão de Contratos'!$BI$7:$BI$106,'DASHBOARD 2'!D$6&amp;'DASHBOARD 2'!$B20,'Gestão de Contratos'!$S$7:$S$106)</f>
        <v>0</v>
      </c>
      <c r="F20" s="97">
        <f>SUMIF('Gestão de Contratos'!$BI$7:$BI$106,'DASHBOARD 2'!D$6&amp;'DASHBOARD 2'!$B20,'Gestão de Contratos'!$X$7:$X$106)</f>
        <v>0</v>
      </c>
      <c r="G20" s="94">
        <f>COUNTIF('Gestão de Contratos'!$BI$7:$BI$106,'DASHBOARD 2'!G$6&amp;'DASHBOARD 2'!$B20)</f>
        <v>0</v>
      </c>
      <c r="H20" s="96">
        <f>SUMIF('Gestão de Contratos'!$BI$7:$BI$106,'DASHBOARD 2'!G$6&amp;'DASHBOARD 2'!$B20,'Gestão de Contratos'!$S$7:$S$106)</f>
        <v>0</v>
      </c>
      <c r="I20" s="97">
        <f>SUMIF('Gestão de Contratos'!$BI$7:$BI$106,'DASHBOARD 2'!G$6&amp;'DASHBOARD 2'!$B20,'Gestão de Contratos'!$X$7:$X$106)</f>
        <v>0</v>
      </c>
      <c r="J20" s="94">
        <f>COUNTIF('Gestão de Contratos'!$BI$7:$BI$106,'DASHBOARD 2'!J$6&amp;'DASHBOARD 2'!$B20)</f>
        <v>0</v>
      </c>
      <c r="K20" s="96">
        <f>SUMIF('Gestão de Contratos'!$BI$7:$BI$106,'DASHBOARD 2'!J$6&amp;'DASHBOARD 2'!$B20,'Gestão de Contratos'!$S$7:$S$106)</f>
        <v>0</v>
      </c>
      <c r="L20" s="97">
        <f>SUMIF('Gestão de Contratos'!$BI$7:$BI$106,'DASHBOARD 2'!J$6&amp;'DASHBOARD 2'!$B20,'Gestão de Contratos'!$X$7:$X$106)</f>
        <v>0</v>
      </c>
      <c r="M20" s="81"/>
      <c r="N20" s="85" t="s">
        <v>150</v>
      </c>
      <c r="O20" s="96">
        <f>SUMIF('Gestão de Contratos'!$BG$7:$BG$106,'DASHBOARD 2'!O$6&amp;'DASHBOARD 2'!$N20,'Gestão de Contratos'!$S$7:$S$106)</f>
        <v>0</v>
      </c>
      <c r="P20" s="97">
        <f>SUMIF('Gestão de Contratos'!$BG$7:$BG$106,'DASHBOARD 2'!O$6&amp;'DASHBOARD 2'!$N20,'Gestão de Contratos'!$X$7:$X$106)</f>
        <v>0</v>
      </c>
      <c r="Q20" s="96">
        <f>SUMIF('Gestão de Contratos'!$BG$7:$BG$106,'DASHBOARD 2'!Q$6&amp;'DASHBOARD 2'!$N20,'Gestão de Contratos'!$S$7:$S$106)</f>
        <v>0</v>
      </c>
      <c r="R20" s="97">
        <f>SUMIF('Gestão de Contratos'!$BG$7:$BG$106,'DASHBOARD 2'!Q$6&amp;'DASHBOARD 2'!$N20,'Gestão de Contratos'!$X$7:$X$106)</f>
        <v>0</v>
      </c>
      <c r="S20" s="96">
        <f>SUMIF('Gestão de Contratos'!$BG$7:$BG$106,'DASHBOARD 2'!S$6&amp;'DASHBOARD 2'!$N20,'Gestão de Contratos'!$S$7:$S$106)</f>
        <v>0</v>
      </c>
      <c r="T20" s="97">
        <f>SUMIF('Gestão de Contratos'!$BG$7:$BG$106,'DASHBOARD 2'!S$6&amp;'DASHBOARD 2'!$N20,'Gestão de Contratos'!$X$7:$X$106)</f>
        <v>0</v>
      </c>
    </row>
    <row r="21" spans="2:20" ht="30" customHeight="1" x14ac:dyDescent="0.25">
      <c r="B21" s="195" t="s">
        <v>126</v>
      </c>
      <c r="C21" s="196"/>
      <c r="D21" s="94">
        <f>COUNTIF('Gestão de Contratos'!$BI$7:$BI$106,'DASHBOARD 2'!D$6&amp;'DASHBOARD 2'!$B21)</f>
        <v>0</v>
      </c>
      <c r="E21" s="96">
        <f>SUMIF('Gestão de Contratos'!$BI$7:$BI$106,'DASHBOARD 2'!D$6&amp;'DASHBOARD 2'!$B21,'Gestão de Contratos'!$S$7:$S$106)</f>
        <v>0</v>
      </c>
      <c r="F21" s="97">
        <f>SUMIF('Gestão de Contratos'!$BI$7:$BI$106,'DASHBOARD 2'!D$6&amp;'DASHBOARD 2'!$B21,'Gestão de Contratos'!$X$7:$X$106)</f>
        <v>0</v>
      </c>
      <c r="G21" s="94">
        <f>COUNTIF('Gestão de Contratos'!$BI$7:$BI$106,'DASHBOARD 2'!G$6&amp;'DASHBOARD 2'!$B21)</f>
        <v>0</v>
      </c>
      <c r="H21" s="96">
        <f>SUMIF('Gestão de Contratos'!$BI$7:$BI$106,'DASHBOARD 2'!G$6&amp;'DASHBOARD 2'!$B21,'Gestão de Contratos'!$S$7:$S$106)</f>
        <v>0</v>
      </c>
      <c r="I21" s="97">
        <f>SUMIF('Gestão de Contratos'!$BI$7:$BI$106,'DASHBOARD 2'!G$6&amp;'DASHBOARD 2'!$B21,'Gestão de Contratos'!$X$7:$X$106)</f>
        <v>0</v>
      </c>
      <c r="J21" s="94">
        <f>COUNTIF('Gestão de Contratos'!$BI$7:$BI$106,'DASHBOARD 2'!J$6&amp;'DASHBOARD 2'!$B21)</f>
        <v>0</v>
      </c>
      <c r="K21" s="96">
        <f>SUMIF('Gestão de Contratos'!$BI$7:$BI$106,'DASHBOARD 2'!J$6&amp;'DASHBOARD 2'!$B21,'Gestão de Contratos'!$S$7:$S$106)</f>
        <v>0</v>
      </c>
      <c r="L21" s="97">
        <f>SUMIF('Gestão de Contratos'!$BI$7:$BI$106,'DASHBOARD 2'!J$6&amp;'DASHBOARD 2'!$B21,'Gestão de Contratos'!$X$7:$X$106)</f>
        <v>0</v>
      </c>
      <c r="M21" s="81"/>
      <c r="N21" s="85" t="s">
        <v>147</v>
      </c>
      <c r="O21" s="96">
        <f>SUMIF('Gestão de Contratos'!$BG$7:$BG$106,'DASHBOARD 2'!O$6&amp;'DASHBOARD 2'!$N21,'Gestão de Contratos'!$S$7:$S$106)</f>
        <v>0</v>
      </c>
      <c r="P21" s="97">
        <f>SUMIF('Gestão de Contratos'!$BG$7:$BG$106,'DASHBOARD 2'!O$6&amp;'DASHBOARD 2'!$N21,'Gestão de Contratos'!$X$7:$X$106)</f>
        <v>0</v>
      </c>
      <c r="Q21" s="96">
        <f>SUMIF('Gestão de Contratos'!$BG$7:$BG$106,'DASHBOARD 2'!Q$6&amp;'DASHBOARD 2'!$N21,'Gestão de Contratos'!$S$7:$S$106)</f>
        <v>0</v>
      </c>
      <c r="R21" s="97">
        <f>SUMIF('Gestão de Contratos'!$BG$7:$BG$106,'DASHBOARD 2'!Q$6&amp;'DASHBOARD 2'!$N21,'Gestão de Contratos'!$X$7:$X$106)</f>
        <v>0</v>
      </c>
      <c r="S21" s="96">
        <f>SUMIF('Gestão de Contratos'!$BG$7:$BG$106,'DASHBOARD 2'!S$6&amp;'DASHBOARD 2'!$N21,'Gestão de Contratos'!$S$7:$S$106)</f>
        <v>0</v>
      </c>
      <c r="T21" s="97">
        <f>SUMIF('Gestão de Contratos'!$BG$7:$BG$106,'DASHBOARD 2'!S$6&amp;'DASHBOARD 2'!$N21,'Gestão de Contratos'!$X$7:$X$106)</f>
        <v>0</v>
      </c>
    </row>
    <row r="22" spans="2:20" ht="30" customHeight="1" x14ac:dyDescent="0.25">
      <c r="B22" s="195" t="s">
        <v>134</v>
      </c>
      <c r="C22" s="196"/>
      <c r="D22" s="94">
        <f>COUNTIF('Gestão de Contratos'!$BI$7:$BI$106,'DASHBOARD 2'!D$6&amp;'DASHBOARD 2'!$B22)</f>
        <v>0</v>
      </c>
      <c r="E22" s="96">
        <f>SUMIF('Gestão de Contratos'!$BI$7:$BI$106,'DASHBOARD 2'!D$6&amp;'DASHBOARD 2'!$B22,'Gestão de Contratos'!$S$7:$S$106)</f>
        <v>0</v>
      </c>
      <c r="F22" s="97">
        <f>SUMIF('Gestão de Contratos'!$BI$7:$BI$106,'DASHBOARD 2'!D$6&amp;'DASHBOARD 2'!$B22,'Gestão de Contratos'!$X$7:$X$106)</f>
        <v>0</v>
      </c>
      <c r="G22" s="94">
        <f>COUNTIF('Gestão de Contratos'!$BI$7:$BI$106,'DASHBOARD 2'!G$6&amp;'DASHBOARD 2'!$B22)</f>
        <v>0</v>
      </c>
      <c r="H22" s="96">
        <f>SUMIF('Gestão de Contratos'!$BI$7:$BI$106,'DASHBOARD 2'!G$6&amp;'DASHBOARD 2'!$B22,'Gestão de Contratos'!$S$7:$S$106)</f>
        <v>0</v>
      </c>
      <c r="I22" s="97">
        <f>SUMIF('Gestão de Contratos'!$BI$7:$BI$106,'DASHBOARD 2'!G$6&amp;'DASHBOARD 2'!$B22,'Gestão de Contratos'!$X$7:$X$106)</f>
        <v>0</v>
      </c>
      <c r="J22" s="94">
        <f>COUNTIF('Gestão de Contratos'!$BI$7:$BI$106,'DASHBOARD 2'!J$6&amp;'DASHBOARD 2'!$B22)</f>
        <v>0</v>
      </c>
      <c r="K22" s="96">
        <f>SUMIF('Gestão de Contratos'!$BI$7:$BI$106,'DASHBOARD 2'!J$6&amp;'DASHBOARD 2'!$B22,'Gestão de Contratos'!$S$7:$S$106)</f>
        <v>0</v>
      </c>
      <c r="L22" s="97">
        <f>SUMIF('Gestão de Contratos'!$BI$7:$BI$106,'DASHBOARD 2'!J$6&amp;'DASHBOARD 2'!$B22,'Gestão de Contratos'!$X$7:$X$106)</f>
        <v>0</v>
      </c>
      <c r="M22" s="81"/>
      <c r="N22" s="85" t="s">
        <v>156</v>
      </c>
      <c r="O22" s="96">
        <f>SUMIF('Gestão de Contratos'!$BG$7:$BG$106,'DASHBOARD 2'!O$6&amp;'DASHBOARD 2'!$N22,'Gestão de Contratos'!$S$7:$S$106)</f>
        <v>0</v>
      </c>
      <c r="P22" s="97">
        <f>SUMIF('Gestão de Contratos'!$BG$7:$BG$106,'DASHBOARD 2'!O$6&amp;'DASHBOARD 2'!$N22,'Gestão de Contratos'!$X$7:$X$106)</f>
        <v>0</v>
      </c>
      <c r="Q22" s="96">
        <f>SUMIF('Gestão de Contratos'!$BG$7:$BG$106,'DASHBOARD 2'!Q$6&amp;'DASHBOARD 2'!$N22,'Gestão de Contratos'!$S$7:$S$106)</f>
        <v>0</v>
      </c>
      <c r="R22" s="97">
        <f>SUMIF('Gestão de Contratos'!$BG$7:$BG$106,'DASHBOARD 2'!Q$6&amp;'DASHBOARD 2'!$N22,'Gestão de Contratos'!$X$7:$X$106)</f>
        <v>0</v>
      </c>
      <c r="S22" s="96">
        <f>SUMIF('Gestão de Contratos'!$BG$7:$BG$106,'DASHBOARD 2'!S$6&amp;'DASHBOARD 2'!$N22,'Gestão de Contratos'!$S$7:$S$106)</f>
        <v>0</v>
      </c>
      <c r="T22" s="97">
        <f>SUMIF('Gestão de Contratos'!$BG$7:$BG$106,'DASHBOARD 2'!S$6&amp;'DASHBOARD 2'!$N22,'Gestão de Contratos'!$X$7:$X$106)</f>
        <v>0</v>
      </c>
    </row>
    <row r="23" spans="2:20" ht="30" customHeight="1" x14ac:dyDescent="0.25">
      <c r="B23" s="195" t="s">
        <v>124</v>
      </c>
      <c r="C23" s="196"/>
      <c r="D23" s="94">
        <f>COUNTIF('Gestão de Contratos'!$BI$7:$BI$106,'DASHBOARD 2'!D$6&amp;'DASHBOARD 2'!$B23)</f>
        <v>0</v>
      </c>
      <c r="E23" s="96">
        <f>SUMIF('Gestão de Contratos'!$BI$7:$BI$106,'DASHBOARD 2'!D$6&amp;'DASHBOARD 2'!$B23,'Gestão de Contratos'!$S$7:$S$106)</f>
        <v>0</v>
      </c>
      <c r="F23" s="97">
        <f>SUMIF('Gestão de Contratos'!$BI$7:$BI$106,'DASHBOARD 2'!D$6&amp;'DASHBOARD 2'!$B23,'Gestão de Contratos'!$X$7:$X$106)</f>
        <v>0</v>
      </c>
      <c r="G23" s="94">
        <f>COUNTIF('Gestão de Contratos'!$BI$7:$BI$106,'DASHBOARD 2'!G$6&amp;'DASHBOARD 2'!$B23)</f>
        <v>0</v>
      </c>
      <c r="H23" s="96">
        <f>SUMIF('Gestão de Contratos'!$BI$7:$BI$106,'DASHBOARD 2'!G$6&amp;'DASHBOARD 2'!$B23,'Gestão de Contratos'!$S$7:$S$106)</f>
        <v>0</v>
      </c>
      <c r="I23" s="97">
        <f>SUMIF('Gestão de Contratos'!$BI$7:$BI$106,'DASHBOARD 2'!G$6&amp;'DASHBOARD 2'!$B23,'Gestão de Contratos'!$X$7:$X$106)</f>
        <v>0</v>
      </c>
      <c r="J23" s="94">
        <f>COUNTIF('Gestão de Contratos'!$BI$7:$BI$106,'DASHBOARD 2'!J$6&amp;'DASHBOARD 2'!$B23)</f>
        <v>0</v>
      </c>
      <c r="K23" s="96">
        <f>SUMIF('Gestão de Contratos'!$BI$7:$BI$106,'DASHBOARD 2'!J$6&amp;'DASHBOARD 2'!$B23,'Gestão de Contratos'!$S$7:$S$106)</f>
        <v>0</v>
      </c>
      <c r="L23" s="97">
        <f>SUMIF('Gestão de Contratos'!$BI$7:$BI$106,'DASHBOARD 2'!J$6&amp;'DASHBOARD 2'!$B23,'Gestão de Contratos'!$X$7:$X$106)</f>
        <v>0</v>
      </c>
      <c r="M23" s="81"/>
      <c r="N23" s="85" t="s">
        <v>143</v>
      </c>
      <c r="O23" s="96">
        <f>SUMIF('Gestão de Contratos'!$BG$7:$BG$106,'DASHBOARD 2'!O$6&amp;'DASHBOARD 2'!$N23,'Gestão de Contratos'!$S$7:$S$106)</f>
        <v>0</v>
      </c>
      <c r="P23" s="97">
        <f>SUMIF('Gestão de Contratos'!$BG$7:$BG$106,'DASHBOARD 2'!O$6&amp;'DASHBOARD 2'!$N23,'Gestão de Contratos'!$X$7:$X$106)</f>
        <v>0</v>
      </c>
      <c r="Q23" s="96">
        <f>SUMIF('Gestão de Contratos'!$BG$7:$BG$106,'DASHBOARD 2'!Q$6&amp;'DASHBOARD 2'!$N23,'Gestão de Contratos'!$S$7:$S$106)</f>
        <v>0</v>
      </c>
      <c r="R23" s="97">
        <f>SUMIF('Gestão de Contratos'!$BG$7:$BG$106,'DASHBOARD 2'!Q$6&amp;'DASHBOARD 2'!$N23,'Gestão de Contratos'!$X$7:$X$106)</f>
        <v>0</v>
      </c>
      <c r="S23" s="96">
        <f>SUMIF('Gestão de Contratos'!$BG$7:$BG$106,'DASHBOARD 2'!S$6&amp;'DASHBOARD 2'!$N23,'Gestão de Contratos'!$S$7:$S$106)</f>
        <v>0</v>
      </c>
      <c r="T23" s="97">
        <f>SUMIF('Gestão de Contratos'!$BG$7:$BG$106,'DASHBOARD 2'!S$6&amp;'DASHBOARD 2'!$N23,'Gestão de Contratos'!$X$7:$X$106)</f>
        <v>0</v>
      </c>
    </row>
    <row r="24" spans="2:20" ht="30" customHeight="1" x14ac:dyDescent="0.25">
      <c r="B24" s="195" t="s">
        <v>120</v>
      </c>
      <c r="C24" s="196"/>
      <c r="D24" s="94">
        <f>COUNTIF('Gestão de Contratos'!$BI$7:$BI$106,'DASHBOARD 2'!D$6&amp;'DASHBOARD 2'!$B24)</f>
        <v>0</v>
      </c>
      <c r="E24" s="96">
        <f>SUMIF('Gestão de Contratos'!$BI$7:$BI$106,'DASHBOARD 2'!D$6&amp;'DASHBOARD 2'!$B24,'Gestão de Contratos'!$S$7:$S$106)</f>
        <v>0</v>
      </c>
      <c r="F24" s="97">
        <f>SUMIF('Gestão de Contratos'!$BI$7:$BI$106,'DASHBOARD 2'!D$6&amp;'DASHBOARD 2'!$B24,'Gestão de Contratos'!$X$7:$X$106)</f>
        <v>0</v>
      </c>
      <c r="G24" s="94">
        <f>COUNTIF('Gestão de Contratos'!$BI$7:$BI$106,'DASHBOARD 2'!G$6&amp;'DASHBOARD 2'!$B24)</f>
        <v>0</v>
      </c>
      <c r="H24" s="96">
        <f>SUMIF('Gestão de Contratos'!$BI$7:$BI$106,'DASHBOARD 2'!G$6&amp;'DASHBOARD 2'!$B24,'Gestão de Contratos'!$S$7:$S$106)</f>
        <v>0</v>
      </c>
      <c r="I24" s="97">
        <f>SUMIF('Gestão de Contratos'!$BI$7:$BI$106,'DASHBOARD 2'!G$6&amp;'DASHBOARD 2'!$B24,'Gestão de Contratos'!$X$7:$X$106)</f>
        <v>0</v>
      </c>
      <c r="J24" s="94">
        <f>COUNTIF('Gestão de Contratos'!$BI$7:$BI$106,'DASHBOARD 2'!J$6&amp;'DASHBOARD 2'!$B24)</f>
        <v>0</v>
      </c>
      <c r="K24" s="96">
        <f>SUMIF('Gestão de Contratos'!$BI$7:$BI$106,'DASHBOARD 2'!J$6&amp;'DASHBOARD 2'!$B24,'Gestão de Contratos'!$S$7:$S$106)</f>
        <v>0</v>
      </c>
      <c r="L24" s="97">
        <f>SUMIF('Gestão de Contratos'!$BI$7:$BI$106,'DASHBOARD 2'!J$6&amp;'DASHBOARD 2'!$B24,'Gestão de Contratos'!$X$7:$X$106)</f>
        <v>0</v>
      </c>
      <c r="M24" s="80"/>
      <c r="N24" s="85" t="s">
        <v>148</v>
      </c>
      <c r="O24" s="96">
        <f>SUMIF('Gestão de Contratos'!$BG$7:$BG$106,'DASHBOARD 2'!O$6&amp;'DASHBOARD 2'!$N24,'Gestão de Contratos'!$S$7:$S$106)</f>
        <v>0</v>
      </c>
      <c r="P24" s="97">
        <f>SUMIF('Gestão de Contratos'!$BG$7:$BG$106,'DASHBOARD 2'!O$6&amp;'DASHBOARD 2'!$N24,'Gestão de Contratos'!$X$7:$X$106)</f>
        <v>0</v>
      </c>
      <c r="Q24" s="96">
        <f>SUMIF('Gestão de Contratos'!$BG$7:$BG$106,'DASHBOARD 2'!Q$6&amp;'DASHBOARD 2'!$N24,'Gestão de Contratos'!$S$7:$S$106)</f>
        <v>0</v>
      </c>
      <c r="R24" s="97">
        <f>SUMIF('Gestão de Contratos'!$BG$7:$BG$106,'DASHBOARD 2'!Q$6&amp;'DASHBOARD 2'!$N24,'Gestão de Contratos'!$X$7:$X$106)</f>
        <v>0</v>
      </c>
      <c r="S24" s="96">
        <f>SUMIF('Gestão de Contratos'!$BG$7:$BG$106,'DASHBOARD 2'!S$6&amp;'DASHBOARD 2'!$N24,'Gestão de Contratos'!$S$7:$S$106)</f>
        <v>0</v>
      </c>
      <c r="T24" s="97">
        <f>SUMIF('Gestão de Contratos'!$BG$7:$BG$106,'DASHBOARD 2'!S$6&amp;'DASHBOARD 2'!$N24,'Gestão de Contratos'!$X$7:$X$106)</f>
        <v>0</v>
      </c>
    </row>
    <row r="25" spans="2:20" ht="30" customHeight="1" x14ac:dyDescent="0.25">
      <c r="B25" s="195" t="s">
        <v>132</v>
      </c>
      <c r="C25" s="196"/>
      <c r="D25" s="94">
        <f>COUNTIF('Gestão de Contratos'!$BI$7:$BI$106,'DASHBOARD 2'!D$6&amp;'DASHBOARD 2'!$B25)</f>
        <v>0</v>
      </c>
      <c r="E25" s="96">
        <f>SUMIF('Gestão de Contratos'!$BI$7:$BI$106,'DASHBOARD 2'!D$6&amp;'DASHBOARD 2'!$B25,'Gestão de Contratos'!$S$7:$S$106)</f>
        <v>0</v>
      </c>
      <c r="F25" s="97">
        <f>SUMIF('Gestão de Contratos'!$BI$7:$BI$106,'DASHBOARD 2'!D$6&amp;'DASHBOARD 2'!$B25,'Gestão de Contratos'!$X$7:$X$106)</f>
        <v>0</v>
      </c>
      <c r="G25" s="94">
        <f>COUNTIF('Gestão de Contratos'!$BI$7:$BI$106,'DASHBOARD 2'!G$6&amp;'DASHBOARD 2'!$B25)</f>
        <v>0</v>
      </c>
      <c r="H25" s="96">
        <f>SUMIF('Gestão de Contratos'!$BI$7:$BI$106,'DASHBOARD 2'!G$6&amp;'DASHBOARD 2'!$B25,'Gestão de Contratos'!$S$7:$S$106)</f>
        <v>0</v>
      </c>
      <c r="I25" s="97">
        <f>SUMIF('Gestão de Contratos'!$BI$7:$BI$106,'DASHBOARD 2'!G$6&amp;'DASHBOARD 2'!$B25,'Gestão de Contratos'!$X$7:$X$106)</f>
        <v>0</v>
      </c>
      <c r="J25" s="94">
        <f>COUNTIF('Gestão de Contratos'!$BI$7:$BI$106,'DASHBOARD 2'!J$6&amp;'DASHBOARD 2'!$B25)</f>
        <v>0</v>
      </c>
      <c r="K25" s="96">
        <f>SUMIF('Gestão de Contratos'!$BI$7:$BI$106,'DASHBOARD 2'!J$6&amp;'DASHBOARD 2'!$B25,'Gestão de Contratos'!$S$7:$S$106)</f>
        <v>0</v>
      </c>
      <c r="L25" s="97">
        <f>SUMIF('Gestão de Contratos'!$BI$7:$BI$106,'DASHBOARD 2'!J$6&amp;'DASHBOARD 2'!$B25,'Gestão de Contratos'!$X$7:$X$106)</f>
        <v>0</v>
      </c>
      <c r="M25" s="82"/>
      <c r="N25" s="85" t="s">
        <v>140</v>
      </c>
      <c r="O25" s="96">
        <f>SUMIF('Gestão de Contratos'!$BG$7:$BG$106,'DASHBOARD 2'!O$6&amp;'DASHBOARD 2'!$N25,'Gestão de Contratos'!$S$7:$S$106)</f>
        <v>0</v>
      </c>
      <c r="P25" s="97">
        <f>SUMIF('Gestão de Contratos'!$BG$7:$BG$106,'DASHBOARD 2'!O$6&amp;'DASHBOARD 2'!$N25,'Gestão de Contratos'!$X$7:$X$106)</f>
        <v>0</v>
      </c>
      <c r="Q25" s="96">
        <f>SUMIF('Gestão de Contratos'!$BG$7:$BG$106,'DASHBOARD 2'!Q$6&amp;'DASHBOARD 2'!$N25,'Gestão de Contratos'!$S$7:$S$106)</f>
        <v>0</v>
      </c>
      <c r="R25" s="97">
        <f>SUMIF('Gestão de Contratos'!$BG$7:$BG$106,'DASHBOARD 2'!Q$6&amp;'DASHBOARD 2'!$N25,'Gestão de Contratos'!$X$7:$X$106)</f>
        <v>0</v>
      </c>
      <c r="S25" s="96">
        <f>SUMIF('Gestão de Contratos'!$BG$7:$BG$106,'DASHBOARD 2'!S$6&amp;'DASHBOARD 2'!$N25,'Gestão de Contratos'!$S$7:$S$106)</f>
        <v>0</v>
      </c>
      <c r="T25" s="97">
        <f>SUMIF('Gestão de Contratos'!$BG$7:$BG$106,'DASHBOARD 2'!S$6&amp;'DASHBOARD 2'!$N25,'Gestão de Contratos'!$X$7:$X$106)</f>
        <v>0</v>
      </c>
    </row>
    <row r="26" spans="2:20" ht="30" customHeight="1" x14ac:dyDescent="0.25">
      <c r="B26" s="195" t="s">
        <v>125</v>
      </c>
      <c r="C26" s="196"/>
      <c r="D26" s="94">
        <f>COUNTIF('Gestão de Contratos'!$BI$7:$BI$106,'DASHBOARD 2'!D$6&amp;'DASHBOARD 2'!$B26)</f>
        <v>0</v>
      </c>
      <c r="E26" s="96">
        <f>SUMIF('Gestão de Contratos'!$BI$7:$BI$106,'DASHBOARD 2'!D$6&amp;'DASHBOARD 2'!$B26,'Gestão de Contratos'!$S$7:$S$106)</f>
        <v>0</v>
      </c>
      <c r="F26" s="97">
        <f>SUMIF('Gestão de Contratos'!$BI$7:$BI$106,'DASHBOARD 2'!D$6&amp;'DASHBOARD 2'!$B26,'Gestão de Contratos'!$X$7:$X$106)</f>
        <v>0</v>
      </c>
      <c r="G26" s="94">
        <f>COUNTIF('Gestão de Contratos'!$BI$7:$BI$106,'DASHBOARD 2'!G$6&amp;'DASHBOARD 2'!$B26)</f>
        <v>0</v>
      </c>
      <c r="H26" s="96">
        <f>SUMIF('Gestão de Contratos'!$BI$7:$BI$106,'DASHBOARD 2'!G$6&amp;'DASHBOARD 2'!$B26,'Gestão de Contratos'!$S$7:$S$106)</f>
        <v>0</v>
      </c>
      <c r="I26" s="97">
        <f>SUMIF('Gestão de Contratos'!$BI$7:$BI$106,'DASHBOARD 2'!G$6&amp;'DASHBOARD 2'!$B26,'Gestão de Contratos'!$X$7:$X$106)</f>
        <v>0</v>
      </c>
      <c r="J26" s="94">
        <f>COUNTIF('Gestão de Contratos'!$BI$7:$BI$106,'DASHBOARD 2'!J$6&amp;'DASHBOARD 2'!$B26)</f>
        <v>0</v>
      </c>
      <c r="K26" s="96">
        <f>SUMIF('Gestão de Contratos'!$BI$7:$BI$106,'DASHBOARD 2'!J$6&amp;'DASHBOARD 2'!$B26,'Gestão de Contratos'!$S$7:$S$106)</f>
        <v>0</v>
      </c>
      <c r="L26" s="97">
        <f>SUMIF('Gestão de Contratos'!$BI$7:$BI$106,'DASHBOARD 2'!J$6&amp;'DASHBOARD 2'!$B26,'Gestão de Contratos'!$X$7:$X$106)</f>
        <v>0</v>
      </c>
      <c r="M26" s="79"/>
      <c r="N26" s="86" t="s">
        <v>136</v>
      </c>
      <c r="O26" s="96">
        <f>SUMIF('Gestão de Contratos'!$BG$7:$BG$106,'DASHBOARD 2'!O$6&amp;'DASHBOARD 2'!$N26,'Gestão de Contratos'!$S$7:$S$106)</f>
        <v>0</v>
      </c>
      <c r="P26" s="97">
        <f>SUMIF('Gestão de Contratos'!$BG$7:$BG$106,'DASHBOARD 2'!O$6&amp;'DASHBOARD 2'!$N26,'Gestão de Contratos'!$X$7:$X$106)</f>
        <v>0</v>
      </c>
      <c r="Q26" s="96">
        <f>SUMIF('Gestão de Contratos'!$BG$7:$BG$106,'DASHBOARD 2'!Q$6&amp;'DASHBOARD 2'!$N26,'Gestão de Contratos'!$S$7:$S$106)</f>
        <v>0</v>
      </c>
      <c r="R26" s="97">
        <f>SUMIF('Gestão de Contratos'!$BG$7:$BG$106,'DASHBOARD 2'!Q$6&amp;'DASHBOARD 2'!$N26,'Gestão de Contratos'!$X$7:$X$106)</f>
        <v>0</v>
      </c>
      <c r="S26" s="96">
        <f>SUMIF('Gestão de Contratos'!$BG$7:$BG$106,'DASHBOARD 2'!S$6&amp;'DASHBOARD 2'!$N26,'Gestão de Contratos'!$S$7:$S$106)</f>
        <v>0</v>
      </c>
      <c r="T26" s="97">
        <f>SUMIF('Gestão de Contratos'!$BG$7:$BG$106,'DASHBOARD 2'!S$6&amp;'DASHBOARD 2'!$N26,'Gestão de Contratos'!$X$7:$X$106)</f>
        <v>0</v>
      </c>
    </row>
    <row r="27" spans="2:20" ht="30" customHeight="1" x14ac:dyDescent="0.25">
      <c r="B27" s="195" t="s">
        <v>129</v>
      </c>
      <c r="C27" s="196"/>
      <c r="D27" s="94">
        <f>COUNTIF('Gestão de Contratos'!$BI$7:$BI$106,'DASHBOARD 2'!D$6&amp;'DASHBOARD 2'!$B27)</f>
        <v>0</v>
      </c>
      <c r="E27" s="96">
        <f>SUMIF('Gestão de Contratos'!$BI$7:$BI$106,'DASHBOARD 2'!D$6&amp;'DASHBOARD 2'!$B27,'Gestão de Contratos'!$S$7:$S$106)</f>
        <v>0</v>
      </c>
      <c r="F27" s="97">
        <f>SUMIF('Gestão de Contratos'!$BI$7:$BI$106,'DASHBOARD 2'!D$6&amp;'DASHBOARD 2'!$B27,'Gestão de Contratos'!$X$7:$X$106)</f>
        <v>0</v>
      </c>
      <c r="G27" s="94">
        <f>COUNTIF('Gestão de Contratos'!$BI$7:$BI$106,'DASHBOARD 2'!G$6&amp;'DASHBOARD 2'!$B27)</f>
        <v>0</v>
      </c>
      <c r="H27" s="96">
        <f>SUMIF('Gestão de Contratos'!$BI$7:$BI$106,'DASHBOARD 2'!G$6&amp;'DASHBOARD 2'!$B27,'Gestão de Contratos'!$S$7:$S$106)</f>
        <v>0</v>
      </c>
      <c r="I27" s="97">
        <f>SUMIF('Gestão de Contratos'!$BI$7:$BI$106,'DASHBOARD 2'!G$6&amp;'DASHBOARD 2'!$B27,'Gestão de Contratos'!$X$7:$X$106)</f>
        <v>0</v>
      </c>
      <c r="J27" s="94">
        <f>COUNTIF('Gestão de Contratos'!$BI$7:$BI$106,'DASHBOARD 2'!J$6&amp;'DASHBOARD 2'!$B27)</f>
        <v>0</v>
      </c>
      <c r="K27" s="96">
        <f>SUMIF('Gestão de Contratos'!$BI$7:$BI$106,'DASHBOARD 2'!J$6&amp;'DASHBOARD 2'!$B27,'Gestão de Contratos'!$S$7:$S$106)</f>
        <v>0</v>
      </c>
      <c r="L27" s="97">
        <f>SUMIF('Gestão de Contratos'!$BI$7:$BI$106,'DASHBOARD 2'!J$6&amp;'DASHBOARD 2'!$B27,'Gestão de Contratos'!$X$7:$X$106)</f>
        <v>0</v>
      </c>
      <c r="M27" s="80"/>
      <c r="N27" s="84" t="s">
        <v>151</v>
      </c>
      <c r="O27" s="96">
        <f>SUMIF('Gestão de Contratos'!$BG$7:$BG$106,'DASHBOARD 2'!O$6&amp;'DASHBOARD 2'!$N27,'Gestão de Contratos'!$S$7:$S$106)</f>
        <v>0</v>
      </c>
      <c r="P27" s="97">
        <f>SUMIF('Gestão de Contratos'!$BG$7:$BG$106,'DASHBOARD 2'!O$6&amp;'DASHBOARD 2'!$N27,'Gestão de Contratos'!$X$7:$X$106)</f>
        <v>0</v>
      </c>
      <c r="Q27" s="96">
        <f>SUMIF('Gestão de Contratos'!$BG$7:$BG$106,'DASHBOARD 2'!Q$6&amp;'DASHBOARD 2'!$N27,'Gestão de Contratos'!$S$7:$S$106)</f>
        <v>0</v>
      </c>
      <c r="R27" s="97">
        <f>SUMIF('Gestão de Contratos'!$BG$7:$BG$106,'DASHBOARD 2'!Q$6&amp;'DASHBOARD 2'!$N27,'Gestão de Contratos'!$X$7:$X$106)</f>
        <v>0</v>
      </c>
      <c r="S27" s="96">
        <f>SUMIF('Gestão de Contratos'!$BG$7:$BG$106,'DASHBOARD 2'!S$6&amp;'DASHBOARD 2'!$N27,'Gestão de Contratos'!$S$7:$S$106)</f>
        <v>0</v>
      </c>
      <c r="T27" s="97">
        <f>SUMIF('Gestão de Contratos'!$BG$7:$BG$106,'DASHBOARD 2'!S$6&amp;'DASHBOARD 2'!$N27,'Gestão de Contratos'!$X$7:$X$106)</f>
        <v>0</v>
      </c>
    </row>
    <row r="28" spans="2:20" customFormat="1" ht="30" customHeight="1" x14ac:dyDescent="0.25">
      <c r="D28" s="95"/>
      <c r="E28" s="95"/>
      <c r="F28" s="95"/>
      <c r="G28" s="95"/>
      <c r="H28" s="95"/>
      <c r="I28" s="95"/>
      <c r="J28" s="95"/>
      <c r="K28" s="95"/>
      <c r="L28" s="95"/>
      <c r="N28" s="85" t="s">
        <v>158</v>
      </c>
      <c r="O28" s="96">
        <f>SUMIF('Gestão de Contratos'!$BG$7:$BG$106,'DASHBOARD 2'!O$6&amp;'DASHBOARD 2'!$N28,'Gestão de Contratos'!$S$7:$S$106)</f>
        <v>0</v>
      </c>
      <c r="P28" s="97">
        <f>SUMIF('Gestão de Contratos'!$BG$7:$BG$106,'DASHBOARD 2'!O$6&amp;'DASHBOARD 2'!$N28,'Gestão de Contratos'!$X$7:$X$106)</f>
        <v>0</v>
      </c>
      <c r="Q28" s="96">
        <f>SUMIF('Gestão de Contratos'!$BG$7:$BG$106,'DASHBOARD 2'!Q$6&amp;'DASHBOARD 2'!$N28,'Gestão de Contratos'!$S$7:$S$106)</f>
        <v>0</v>
      </c>
      <c r="R28" s="97">
        <f>SUMIF('Gestão de Contratos'!$BG$7:$BG$106,'DASHBOARD 2'!Q$6&amp;'DASHBOARD 2'!$N28,'Gestão de Contratos'!$X$7:$X$106)</f>
        <v>0</v>
      </c>
      <c r="S28" s="96">
        <f>SUMIF('Gestão de Contratos'!$BG$7:$BG$106,'DASHBOARD 2'!S$6&amp;'DASHBOARD 2'!$N28,'Gestão de Contratos'!$S$7:$S$106)</f>
        <v>0</v>
      </c>
      <c r="T28" s="97">
        <f>SUMIF('Gestão de Contratos'!$BG$7:$BG$106,'DASHBOARD 2'!S$6&amp;'DASHBOARD 2'!$N28,'Gestão de Contratos'!$X$7:$X$106)</f>
        <v>0</v>
      </c>
    </row>
    <row r="29" spans="2:20" ht="30" customHeight="1" x14ac:dyDescent="0.25">
      <c r="B29"/>
      <c r="C29"/>
      <c r="M29" s="90"/>
      <c r="N29" s="87" t="s">
        <v>159</v>
      </c>
      <c r="O29" s="96">
        <f>SUMIF('Gestão de Contratos'!$BG$7:$BG$106,'DASHBOARD 2'!O$6&amp;'DASHBOARD 2'!$N29,'Gestão de Contratos'!$S$7:$S$106)</f>
        <v>0</v>
      </c>
      <c r="P29" s="97">
        <f>SUMIF('Gestão de Contratos'!$BG$7:$BG$106,'DASHBOARD 2'!O$6&amp;'DASHBOARD 2'!$N29,'Gestão de Contratos'!$X$7:$X$106)</f>
        <v>0</v>
      </c>
      <c r="Q29" s="96">
        <f>SUMIF('Gestão de Contratos'!$BG$7:$BG$106,'DASHBOARD 2'!Q$6&amp;'DASHBOARD 2'!$N29,'Gestão de Contratos'!$S$7:$S$106)</f>
        <v>0</v>
      </c>
      <c r="R29" s="97">
        <f>SUMIF('Gestão de Contratos'!$BG$7:$BG$106,'DASHBOARD 2'!Q$6&amp;'DASHBOARD 2'!$N29,'Gestão de Contratos'!$X$7:$X$106)</f>
        <v>0</v>
      </c>
      <c r="S29" s="96">
        <f>SUMIF('Gestão de Contratos'!$BG$7:$BG$106,'DASHBOARD 2'!S$6&amp;'DASHBOARD 2'!$N29,'Gestão de Contratos'!$S$7:$S$106)</f>
        <v>0</v>
      </c>
      <c r="T29" s="97">
        <f>SUMIF('Gestão de Contratos'!$BG$7:$BG$106,'DASHBOARD 2'!S$6&amp;'DASHBOARD 2'!$N29,'Gestão de Contratos'!$X$7:$X$106)</f>
        <v>0</v>
      </c>
    </row>
    <row r="30" spans="2:20" ht="30" customHeight="1" x14ac:dyDescent="0.25">
      <c r="D30" s="199">
        <v>2014</v>
      </c>
      <c r="E30" s="199"/>
      <c r="F30" s="199"/>
      <c r="G30" s="199">
        <v>2015</v>
      </c>
      <c r="H30" s="199"/>
      <c r="I30" s="199"/>
      <c r="J30" s="199">
        <v>2016</v>
      </c>
      <c r="K30" s="199"/>
      <c r="L30" s="199"/>
      <c r="N30" s="83" t="s">
        <v>137</v>
      </c>
      <c r="O30" s="96">
        <f>SUMIF('Gestão de Contratos'!$BG$7:$BG$106,'DASHBOARD 2'!O$6&amp;'DASHBOARD 2'!$N30,'Gestão de Contratos'!$S$7:$S$106)</f>
        <v>0</v>
      </c>
      <c r="P30" s="97">
        <f>SUMIF('Gestão de Contratos'!$BG$7:$BG$106,'DASHBOARD 2'!O$6&amp;'DASHBOARD 2'!$N30,'Gestão de Contratos'!$X$7:$X$106)</f>
        <v>0</v>
      </c>
      <c r="Q30" s="96">
        <f>SUMIF('Gestão de Contratos'!$BG$7:$BG$106,'DASHBOARD 2'!Q$6&amp;'DASHBOARD 2'!$N30,'Gestão de Contratos'!$S$7:$S$106)</f>
        <v>0</v>
      </c>
      <c r="R30" s="97">
        <f>SUMIF('Gestão de Contratos'!$BG$7:$BG$106,'DASHBOARD 2'!Q$6&amp;'DASHBOARD 2'!$N30,'Gestão de Contratos'!$X$7:$X$106)</f>
        <v>0</v>
      </c>
      <c r="S30" s="96">
        <f>SUMIF('Gestão de Contratos'!$BG$7:$BG$106,'DASHBOARD 2'!S$6&amp;'DASHBOARD 2'!$N30,'Gestão de Contratos'!$S$7:$S$106)</f>
        <v>0</v>
      </c>
      <c r="T30" s="97">
        <f>SUMIF('Gestão de Contratos'!$BG$7:$BG$106,'DASHBOARD 2'!S$6&amp;'DASHBOARD 2'!$N30,'Gestão de Contratos'!$X$7:$X$106)</f>
        <v>0</v>
      </c>
    </row>
    <row r="31" spans="2:20" ht="30" customHeight="1" x14ac:dyDescent="0.25">
      <c r="B31" s="200" t="s">
        <v>322</v>
      </c>
      <c r="C31" s="201"/>
      <c r="D31" s="76" t="s">
        <v>323</v>
      </c>
      <c r="E31" s="76" t="s">
        <v>324</v>
      </c>
      <c r="F31" s="76" t="s">
        <v>91</v>
      </c>
      <c r="G31" s="76" t="s">
        <v>323</v>
      </c>
      <c r="H31" s="76" t="s">
        <v>324</v>
      </c>
      <c r="I31" s="76" t="s">
        <v>91</v>
      </c>
      <c r="J31" s="76" t="s">
        <v>323</v>
      </c>
      <c r="K31" s="76" t="s">
        <v>324</v>
      </c>
      <c r="L31" s="76" t="s">
        <v>91</v>
      </c>
      <c r="N31" s="83" t="s">
        <v>141</v>
      </c>
      <c r="O31" s="96">
        <f>SUMIF('Gestão de Contratos'!$BG$7:$BG$106,'DASHBOARD 2'!O$6&amp;'DASHBOARD 2'!$N31,'Gestão de Contratos'!$S$7:$S$106)</f>
        <v>0</v>
      </c>
      <c r="P31" s="97">
        <f>SUMIF('Gestão de Contratos'!$BG$7:$BG$106,'DASHBOARD 2'!O$6&amp;'DASHBOARD 2'!$N31,'Gestão de Contratos'!$X$7:$X$106)</f>
        <v>0</v>
      </c>
      <c r="Q31" s="96">
        <f>SUMIF('Gestão de Contratos'!$BG$7:$BG$106,'DASHBOARD 2'!Q$6&amp;'DASHBOARD 2'!$N31,'Gestão de Contratos'!$S$7:$S$106)</f>
        <v>0</v>
      </c>
      <c r="R31" s="97">
        <f>SUMIF('Gestão de Contratos'!$BG$7:$BG$106,'DASHBOARD 2'!Q$6&amp;'DASHBOARD 2'!$N31,'Gestão de Contratos'!$X$7:$X$106)</f>
        <v>0</v>
      </c>
      <c r="S31" s="96">
        <f>SUMIF('Gestão de Contratos'!$BG$7:$BG$106,'DASHBOARD 2'!S$6&amp;'DASHBOARD 2'!$N31,'Gestão de Contratos'!$S$7:$S$106)</f>
        <v>0</v>
      </c>
      <c r="T31" s="97">
        <f>SUMIF('Gestão de Contratos'!$BG$7:$BG$106,'DASHBOARD 2'!S$6&amp;'DASHBOARD 2'!$N31,'Gestão de Contratos'!$X$7:$X$106)</f>
        <v>0</v>
      </c>
    </row>
    <row r="32" spans="2:20" ht="30" customHeight="1" x14ac:dyDescent="0.25">
      <c r="B32" s="195" t="s">
        <v>105</v>
      </c>
      <c r="C32" s="196"/>
      <c r="D32" s="94">
        <f>COUNTIF('Gestão de Contratos'!$BH$7:$BH$106,'DASHBOARD 2'!D$6&amp;'DASHBOARD 2'!$B32)</f>
        <v>0</v>
      </c>
      <c r="E32" s="96">
        <f>SUMIF('Gestão de Contratos'!$BH$7:$BH$106,'DASHBOARD 2'!D$6&amp;'DASHBOARD 2'!$B32,'Gestão de Contratos'!$S$7:$S$106)</f>
        <v>0</v>
      </c>
      <c r="F32" s="97">
        <f>SUMIF('Gestão de Contratos'!$BH$7:$BH$106,'DASHBOARD 2'!D$6&amp;'DASHBOARD 2'!$B32,'Gestão de Contratos'!$X$7:$X$106)</f>
        <v>0</v>
      </c>
      <c r="G32" s="94">
        <f>COUNTIF('Gestão de Contratos'!$BH$7:$BH$106,'DASHBOARD 2'!G$6&amp;'DASHBOARD 2'!$B32)</f>
        <v>0</v>
      </c>
      <c r="H32" s="96">
        <f>SUMIF('Gestão de Contratos'!$BH$7:$BH$106,'DASHBOARD 2'!G$6&amp;'DASHBOARD 2'!$B32,'Gestão de Contratos'!$S$7:$S$106)</f>
        <v>0</v>
      </c>
      <c r="I32" s="97">
        <f>SUMIF('Gestão de Contratos'!$BH$7:$BH$106,'DASHBOARD 2'!G$6&amp;'DASHBOARD 2'!$B32,'Gestão de Contratos'!$X$7:$X$106)</f>
        <v>0</v>
      </c>
      <c r="J32" s="94">
        <f>COUNTIF('Gestão de Contratos'!$BH$7:$BH$106,'DASHBOARD 2'!J$6&amp;'DASHBOARD 2'!$B32)</f>
        <v>0</v>
      </c>
      <c r="K32" s="96">
        <f>SUMIF('Gestão de Contratos'!$BH$7:$BH$106,'DASHBOARD 2'!J$6&amp;'DASHBOARD 2'!$B32,'Gestão de Contratos'!$S$7:$S$106)</f>
        <v>0</v>
      </c>
      <c r="L32" s="97">
        <f>SUMIF('Gestão de Contratos'!$BH$7:$BH$106,'DASHBOARD 2'!J$6&amp;'DASHBOARD 2'!$B32,'Gestão de Contratos'!$X$7:$X$106)</f>
        <v>0</v>
      </c>
      <c r="N32" s="83" t="s">
        <v>153</v>
      </c>
      <c r="O32" s="96">
        <f>SUMIF('Gestão de Contratos'!$BG$7:$BG$106,'DASHBOARD 2'!O$6&amp;'DASHBOARD 2'!$N32,'Gestão de Contratos'!$S$7:$S$106)</f>
        <v>0</v>
      </c>
      <c r="P32" s="97">
        <f>SUMIF('Gestão de Contratos'!$BG$7:$BG$106,'DASHBOARD 2'!O$6&amp;'DASHBOARD 2'!$N32,'Gestão de Contratos'!$X$7:$X$106)</f>
        <v>0</v>
      </c>
      <c r="Q32" s="96">
        <f>SUMIF('Gestão de Contratos'!$BG$7:$BG$106,'DASHBOARD 2'!Q$6&amp;'DASHBOARD 2'!$N32,'Gestão de Contratos'!$S$7:$S$106)</f>
        <v>0</v>
      </c>
      <c r="R32" s="97">
        <f>SUMIF('Gestão de Contratos'!$BG$7:$BG$106,'DASHBOARD 2'!Q$6&amp;'DASHBOARD 2'!$N32,'Gestão de Contratos'!$X$7:$X$106)</f>
        <v>0</v>
      </c>
      <c r="S32" s="96">
        <f>SUMIF('Gestão de Contratos'!$BG$7:$BG$106,'DASHBOARD 2'!S$6&amp;'DASHBOARD 2'!$N32,'Gestão de Contratos'!$S$7:$S$106)</f>
        <v>0</v>
      </c>
      <c r="T32" s="97">
        <f>SUMIF('Gestão de Contratos'!$BG$7:$BG$106,'DASHBOARD 2'!S$6&amp;'DASHBOARD 2'!$N32,'Gestão de Contratos'!$X$7:$X$106)</f>
        <v>0</v>
      </c>
    </row>
    <row r="33" spans="2:20" ht="30" customHeight="1" x14ac:dyDescent="0.25">
      <c r="B33" s="88" t="s">
        <v>135</v>
      </c>
      <c r="C33" s="89"/>
      <c r="D33" s="94">
        <f>COUNTIF('Gestão de Contratos'!$BH$7:$BH$106,'DASHBOARD 2'!D$6&amp;'DASHBOARD 2'!$B33)</f>
        <v>0</v>
      </c>
      <c r="E33" s="96">
        <f>SUMIF('Gestão de Contratos'!$BH$7:$BH$106,'DASHBOARD 2'!D$6&amp;'DASHBOARD 2'!$B33,'Gestão de Contratos'!$S$7:$S$106)</f>
        <v>0</v>
      </c>
      <c r="F33" s="97">
        <f>SUMIF('Gestão de Contratos'!$BH$7:$BH$106,'DASHBOARD 2'!D$6&amp;'DASHBOARD 2'!$B33,'Gestão de Contratos'!$X$7:$X$106)</f>
        <v>0</v>
      </c>
      <c r="G33" s="94">
        <f>COUNTIF('Gestão de Contratos'!$BH$7:$BH$106,'DASHBOARD 2'!G$6&amp;'DASHBOARD 2'!$B33)</f>
        <v>0</v>
      </c>
      <c r="H33" s="96">
        <f>SUMIF('Gestão de Contratos'!$BH$7:$BH$106,'DASHBOARD 2'!G$6&amp;'DASHBOARD 2'!$B33,'Gestão de Contratos'!$S$7:$S$106)</f>
        <v>0</v>
      </c>
      <c r="I33" s="97">
        <f>SUMIF('Gestão de Contratos'!$BH$7:$BH$106,'DASHBOARD 2'!G$6&amp;'DASHBOARD 2'!$B33,'Gestão de Contratos'!$X$7:$X$106)</f>
        <v>0</v>
      </c>
      <c r="J33" s="94">
        <f>COUNTIF('Gestão de Contratos'!$BH$7:$BH$106,'DASHBOARD 2'!J$6&amp;'DASHBOARD 2'!$B33)</f>
        <v>0</v>
      </c>
      <c r="K33" s="96">
        <f>SUMIF('Gestão de Contratos'!$BH$7:$BH$106,'DASHBOARD 2'!J$6&amp;'DASHBOARD 2'!$B33,'Gestão de Contratos'!$S$7:$S$106)</f>
        <v>0</v>
      </c>
      <c r="L33" s="97">
        <f>SUMIF('Gestão de Contratos'!$BH$7:$BH$106,'DASHBOARD 2'!J$6&amp;'DASHBOARD 2'!$B33,'Gestão de Contratos'!$X$7:$X$106)</f>
        <v>0</v>
      </c>
      <c r="N33" s="83" t="s">
        <v>103</v>
      </c>
      <c r="O33" s="96">
        <f>SUMIF('Gestão de Contratos'!$BG$7:$BG$106,'DASHBOARD 2'!O$6&amp;'DASHBOARD 2'!$N33,'Gestão de Contratos'!$S$7:$S$106)</f>
        <v>0</v>
      </c>
      <c r="P33" s="97">
        <f>SUMIF('Gestão de Contratos'!$BG$7:$BG$106,'DASHBOARD 2'!O$6&amp;'DASHBOARD 2'!$N33,'Gestão de Contratos'!$X$7:$X$106)</f>
        <v>0</v>
      </c>
      <c r="Q33" s="96">
        <f>SUMIF('Gestão de Contratos'!$BG$7:$BG$106,'DASHBOARD 2'!Q$6&amp;'DASHBOARD 2'!$N33,'Gestão de Contratos'!$S$7:$S$106)</f>
        <v>0</v>
      </c>
      <c r="R33" s="97">
        <f>SUMIF('Gestão de Contratos'!$BG$7:$BG$106,'DASHBOARD 2'!Q$6&amp;'DASHBOARD 2'!$N33,'Gestão de Contratos'!$X$7:$X$106)</f>
        <v>0</v>
      </c>
      <c r="S33" s="96">
        <f>SUMIF('Gestão de Contratos'!$BG$7:$BG$106,'DASHBOARD 2'!S$6&amp;'DASHBOARD 2'!$N33,'Gestão de Contratos'!$S$7:$S$106)</f>
        <v>0</v>
      </c>
      <c r="T33" s="97">
        <f>SUMIF('Gestão de Contratos'!$BG$7:$BG$106,'DASHBOARD 2'!S$6&amp;'DASHBOARD 2'!$N33,'Gestão de Contratos'!$X$7:$X$106)</f>
        <v>0</v>
      </c>
    </row>
    <row r="34" spans="2:20" ht="30" customHeight="1" x14ac:dyDescent="0.25">
      <c r="B34" s="195" t="s">
        <v>106</v>
      </c>
      <c r="C34" s="196"/>
      <c r="D34" s="94">
        <f>COUNTIF('Gestão de Contratos'!$BH$7:$BH$106,'DASHBOARD 2'!D$6&amp;'DASHBOARD 2'!$B34)</f>
        <v>0</v>
      </c>
      <c r="E34" s="96">
        <f>SUMIF('Gestão de Contratos'!$BH$7:$BH$106,'DASHBOARD 2'!D$6&amp;'DASHBOARD 2'!$B34,'Gestão de Contratos'!$S$7:$S$106)</f>
        <v>0</v>
      </c>
      <c r="F34" s="97">
        <f>SUMIF('Gestão de Contratos'!$BH$7:$BH$106,'DASHBOARD 2'!D$6&amp;'DASHBOARD 2'!$B34,'Gestão de Contratos'!$X$7:$X$106)</f>
        <v>0</v>
      </c>
      <c r="G34" s="94">
        <f>COUNTIF('Gestão de Contratos'!$BH$7:$BH$106,'DASHBOARD 2'!G$6&amp;'DASHBOARD 2'!$B34)</f>
        <v>0</v>
      </c>
      <c r="H34" s="96">
        <f>SUMIF('Gestão de Contratos'!$BH$7:$BH$106,'DASHBOARD 2'!G$6&amp;'DASHBOARD 2'!$B34,'Gestão de Contratos'!$S$7:$S$106)</f>
        <v>0</v>
      </c>
      <c r="I34" s="97">
        <f>SUMIF('Gestão de Contratos'!$BH$7:$BH$106,'DASHBOARD 2'!G$6&amp;'DASHBOARD 2'!$B34,'Gestão de Contratos'!$X$7:$X$106)</f>
        <v>0</v>
      </c>
      <c r="J34" s="94">
        <f>COUNTIF('Gestão de Contratos'!$BH$7:$BH$106,'DASHBOARD 2'!J$6&amp;'DASHBOARD 2'!$B34)</f>
        <v>0</v>
      </c>
      <c r="K34" s="96">
        <f>SUMIF('Gestão de Contratos'!$BH$7:$BH$106,'DASHBOARD 2'!J$6&amp;'DASHBOARD 2'!$B34,'Gestão de Contratos'!$S$7:$S$106)</f>
        <v>0</v>
      </c>
      <c r="L34" s="97">
        <f>SUMIF('Gestão de Contratos'!$BH$7:$BH$106,'DASHBOARD 2'!J$6&amp;'DASHBOARD 2'!$B34,'Gestão de Contratos'!$X$7:$X$106)</f>
        <v>0</v>
      </c>
      <c r="N34" s="83" t="s">
        <v>157</v>
      </c>
      <c r="O34" s="96">
        <f>SUMIF('Gestão de Contratos'!$BG$7:$BG$106,'DASHBOARD 2'!O$6&amp;'DASHBOARD 2'!$N34,'Gestão de Contratos'!$S$7:$S$106)</f>
        <v>0</v>
      </c>
      <c r="P34" s="97">
        <f>SUMIF('Gestão de Contratos'!$BG$7:$BG$106,'DASHBOARD 2'!O$6&amp;'DASHBOARD 2'!$N34,'Gestão de Contratos'!$X$7:$X$106)</f>
        <v>0</v>
      </c>
      <c r="Q34" s="96">
        <f>SUMIF('Gestão de Contratos'!$BG$7:$BG$106,'DASHBOARD 2'!Q$6&amp;'DASHBOARD 2'!$N34,'Gestão de Contratos'!$S$7:$S$106)</f>
        <v>0</v>
      </c>
      <c r="R34" s="97">
        <f>SUMIF('Gestão de Contratos'!$BG$7:$BG$106,'DASHBOARD 2'!Q$6&amp;'DASHBOARD 2'!$N34,'Gestão de Contratos'!$X$7:$X$106)</f>
        <v>0</v>
      </c>
      <c r="S34" s="96">
        <f>SUMIF('Gestão de Contratos'!$BG$7:$BG$106,'DASHBOARD 2'!S$6&amp;'DASHBOARD 2'!$N34,'Gestão de Contratos'!$S$7:$S$106)</f>
        <v>0</v>
      </c>
      <c r="T34" s="97">
        <f>SUMIF('Gestão de Contratos'!$BG$7:$BG$106,'DASHBOARD 2'!S$6&amp;'DASHBOARD 2'!$N34,'Gestão de Contratos'!$X$7:$X$106)</f>
        <v>0</v>
      </c>
    </row>
    <row r="35" spans="2:20" ht="30" customHeight="1" x14ac:dyDescent="0.25">
      <c r="B35" s="91"/>
      <c r="C35" s="42"/>
      <c r="D35" s="42"/>
      <c r="E35" s="42"/>
      <c r="F35" s="42"/>
      <c r="G35" s="42"/>
      <c r="H35" s="42"/>
      <c r="I35" s="42"/>
      <c r="J35" s="42"/>
      <c r="K35" s="42"/>
      <c r="O35" s="98"/>
      <c r="P35" s="98"/>
      <c r="T35" s="92"/>
    </row>
    <row r="36" spans="2:20" x14ac:dyDescent="0.25">
      <c r="B36" s="101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3"/>
    </row>
    <row r="37" spans="2:20" x14ac:dyDescent="0.25">
      <c r="B37" s="104"/>
      <c r="T37" s="105"/>
    </row>
    <row r="38" spans="2:20" x14ac:dyDescent="0.25">
      <c r="B38" s="104"/>
      <c r="T38" s="105"/>
    </row>
    <row r="39" spans="2:20" x14ac:dyDescent="0.25">
      <c r="B39" s="104"/>
      <c r="T39" s="105"/>
    </row>
    <row r="40" spans="2:20" x14ac:dyDescent="0.25">
      <c r="B40" s="104"/>
      <c r="T40" s="105"/>
    </row>
    <row r="41" spans="2:20" x14ac:dyDescent="0.25">
      <c r="B41" s="104"/>
      <c r="T41" s="105"/>
    </row>
    <row r="42" spans="2:20" x14ac:dyDescent="0.25">
      <c r="B42" s="104"/>
      <c r="T42" s="105"/>
    </row>
    <row r="43" spans="2:20" x14ac:dyDescent="0.25">
      <c r="B43" s="104"/>
      <c r="T43" s="105"/>
    </row>
    <row r="44" spans="2:20" x14ac:dyDescent="0.25">
      <c r="B44" s="104"/>
      <c r="T44" s="105"/>
    </row>
    <row r="45" spans="2:20" x14ac:dyDescent="0.25">
      <c r="B45" s="104"/>
      <c r="T45" s="105"/>
    </row>
    <row r="46" spans="2:20" x14ac:dyDescent="0.25">
      <c r="B46" s="104"/>
      <c r="T46" s="105"/>
    </row>
    <row r="47" spans="2:20" x14ac:dyDescent="0.25">
      <c r="B47" s="104"/>
      <c r="T47" s="105"/>
    </row>
    <row r="48" spans="2:20" x14ac:dyDescent="0.25">
      <c r="B48" s="104"/>
      <c r="T48" s="105"/>
    </row>
    <row r="49" spans="2:20" x14ac:dyDescent="0.25">
      <c r="B49" s="104"/>
      <c r="T49" s="105"/>
    </row>
    <row r="50" spans="2:20" x14ac:dyDescent="0.25">
      <c r="B50" s="104"/>
      <c r="T50" s="105"/>
    </row>
    <row r="51" spans="2:20" x14ac:dyDescent="0.25">
      <c r="B51" s="104"/>
      <c r="T51" s="105"/>
    </row>
    <row r="52" spans="2:20" x14ac:dyDescent="0.25">
      <c r="B52" s="104"/>
      <c r="T52" s="105"/>
    </row>
    <row r="53" spans="2:20" x14ac:dyDescent="0.25">
      <c r="B53" s="104"/>
      <c r="T53" s="105"/>
    </row>
    <row r="54" spans="2:20" x14ac:dyDescent="0.25">
      <c r="B54" s="106"/>
      <c r="C54" s="107"/>
      <c r="D54" s="107"/>
      <c r="E54" s="107"/>
      <c r="F54" s="107"/>
      <c r="G54" s="107"/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8"/>
    </row>
    <row r="55" spans="2:20" x14ac:dyDescent="0.25"/>
    <row r="56" spans="2:20" x14ac:dyDescent="0.25">
      <c r="B56" s="101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3"/>
    </row>
    <row r="57" spans="2:20" x14ac:dyDescent="0.25">
      <c r="B57" s="104"/>
      <c r="T57" s="105"/>
    </row>
    <row r="58" spans="2:20" x14ac:dyDescent="0.25">
      <c r="B58" s="104"/>
      <c r="T58" s="105"/>
    </row>
    <row r="59" spans="2:20" x14ac:dyDescent="0.25">
      <c r="B59" s="104"/>
      <c r="T59" s="105"/>
    </row>
    <row r="60" spans="2:20" x14ac:dyDescent="0.25">
      <c r="B60" s="104"/>
      <c r="T60" s="105"/>
    </row>
    <row r="61" spans="2:20" x14ac:dyDescent="0.25">
      <c r="B61" s="104"/>
      <c r="T61" s="105"/>
    </row>
    <row r="62" spans="2:20" x14ac:dyDescent="0.25">
      <c r="B62" s="104"/>
      <c r="T62" s="105"/>
    </row>
    <row r="63" spans="2:20" x14ac:dyDescent="0.25">
      <c r="B63" s="104"/>
      <c r="T63" s="105"/>
    </row>
    <row r="64" spans="2:20" x14ac:dyDescent="0.25">
      <c r="B64" s="106"/>
      <c r="C64" s="107"/>
      <c r="D64" s="107"/>
      <c r="E64" s="107"/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</row>
    <row r="65" x14ac:dyDescent="0.25"/>
    <row r="87" spans="3:16" hidden="1" x14ac:dyDescent="0.25">
      <c r="C87" s="99">
        <v>2014</v>
      </c>
      <c r="D87" s="99"/>
      <c r="E87" s="99"/>
      <c r="F87" s="99"/>
      <c r="H87" s="99">
        <v>2015</v>
      </c>
      <c r="I87" s="99"/>
      <c r="J87" s="99"/>
      <c r="K87" s="99"/>
      <c r="M87" s="99">
        <v>2016</v>
      </c>
      <c r="N87" s="99"/>
      <c r="O87" s="99"/>
      <c r="P87" s="99"/>
    </row>
    <row r="88" spans="3:16" hidden="1" x14ac:dyDescent="0.25">
      <c r="C88" s="100" t="str">
        <f>B7</f>
        <v>TIPO DE OBRA</v>
      </c>
      <c r="D88" s="1" t="str">
        <f>D7</f>
        <v>Contratos</v>
      </c>
      <c r="E88" s="1" t="str">
        <f>E7</f>
        <v>Faturamento</v>
      </c>
      <c r="F88" s="1" t="str">
        <f>F7</f>
        <v>Lucro</v>
      </c>
      <c r="H88" s="100" t="str">
        <f>G7</f>
        <v>Contratos</v>
      </c>
      <c r="I88" s="1" t="str">
        <f>I7</f>
        <v>Lucro</v>
      </c>
      <c r="J88" s="1" t="str">
        <f>J7</f>
        <v>Contratos</v>
      </c>
      <c r="K88" s="1" t="str">
        <f>K7</f>
        <v>Faturamento</v>
      </c>
      <c r="M88" s="100" t="str">
        <f>L7</f>
        <v>Lucro</v>
      </c>
      <c r="N88" s="1" t="str">
        <f>N7</f>
        <v>UF</v>
      </c>
      <c r="O88" s="1" t="str">
        <f>O7</f>
        <v>Faturamento</v>
      </c>
      <c r="P88" s="1" t="str">
        <f>P7</f>
        <v>Lucro</v>
      </c>
    </row>
    <row r="89" spans="3:16" hidden="1" x14ac:dyDescent="0.25">
      <c r="C89" s="99" t="str">
        <f t="shared" ref="C89:C108" si="0">IF(D8=0,"",SUBSTITUTE(B8,"EDIFÍCIO","ED."))</f>
        <v/>
      </c>
      <c r="D89" s="99" t="str">
        <f t="shared" ref="D89:D108" si="1">IF(D8=0,"",D8)</f>
        <v/>
      </c>
      <c r="E89" s="99" t="str">
        <f t="shared" ref="E89:E108" si="2">IF(D8=0,"",E8)</f>
        <v/>
      </c>
      <c r="F89" s="99" t="str">
        <f t="shared" ref="F89:F108" si="3">IF(D8=0,"",F8)</f>
        <v/>
      </c>
      <c r="H89" s="99" t="str">
        <f t="shared" ref="H89:H108" si="4">IF(G8=0,"",SUBSTITUTE(B8,"EDIFÍCIO","ED."))</f>
        <v/>
      </c>
      <c r="I89" s="99" t="str">
        <f t="shared" ref="I89:I108" si="5">IF(G8=0,"",G8)</f>
        <v/>
      </c>
      <c r="J89" s="99" t="str">
        <f t="shared" ref="J89:J108" si="6">IF(H8=0,"",H8)</f>
        <v/>
      </c>
      <c r="K89" s="99" t="str">
        <f t="shared" ref="K89:K108" si="7">IF(I8=0,"",I8)</f>
        <v/>
      </c>
      <c r="M89" s="99" t="str">
        <f t="shared" ref="M89:M108" si="8">IF(J8=0,"",SUBSTITUTE(B8,"EDIFÍCIO","ED."))</f>
        <v/>
      </c>
      <c r="N89" s="99" t="str">
        <f t="shared" ref="N89:N108" si="9">IF(J8=0,"",J8)</f>
        <v/>
      </c>
      <c r="O89" s="99" t="str">
        <f t="shared" ref="O89:O108" si="10">IF(K8=0,"",K8)</f>
        <v/>
      </c>
      <c r="P89" s="99" t="str">
        <f t="shared" ref="P89:P108" si="11">IF(L8=0,"",L8)</f>
        <v/>
      </c>
    </row>
    <row r="90" spans="3:16" hidden="1" x14ac:dyDescent="0.25">
      <c r="C90" s="99" t="str">
        <f t="shared" si="0"/>
        <v/>
      </c>
      <c r="D90" s="99" t="str">
        <f t="shared" si="1"/>
        <v/>
      </c>
      <c r="E90" s="99" t="str">
        <f t="shared" si="2"/>
        <v/>
      </c>
      <c r="F90" s="99" t="str">
        <f t="shared" si="3"/>
        <v/>
      </c>
      <c r="H90" s="99" t="str">
        <f t="shared" si="4"/>
        <v/>
      </c>
      <c r="I90" s="99" t="str">
        <f t="shared" si="5"/>
        <v/>
      </c>
      <c r="J90" s="99" t="str">
        <f t="shared" si="6"/>
        <v/>
      </c>
      <c r="K90" s="99" t="str">
        <f t="shared" si="7"/>
        <v/>
      </c>
      <c r="M90" s="99" t="str">
        <f t="shared" si="8"/>
        <v/>
      </c>
      <c r="N90" s="99" t="str">
        <f t="shared" si="9"/>
        <v/>
      </c>
      <c r="O90" s="99" t="str">
        <f t="shared" si="10"/>
        <v/>
      </c>
      <c r="P90" s="99" t="str">
        <f t="shared" si="11"/>
        <v/>
      </c>
    </row>
    <row r="91" spans="3:16" hidden="1" x14ac:dyDescent="0.25">
      <c r="C91" s="99" t="str">
        <f t="shared" si="0"/>
        <v/>
      </c>
      <c r="D91" s="99" t="str">
        <f t="shared" si="1"/>
        <v/>
      </c>
      <c r="E91" s="99" t="str">
        <f t="shared" si="2"/>
        <v/>
      </c>
      <c r="F91" s="99" t="str">
        <f t="shared" si="3"/>
        <v/>
      </c>
      <c r="H91" s="99" t="str">
        <f t="shared" si="4"/>
        <v/>
      </c>
      <c r="I91" s="99" t="str">
        <f t="shared" si="5"/>
        <v/>
      </c>
      <c r="J91" s="99" t="str">
        <f t="shared" si="6"/>
        <v/>
      </c>
      <c r="K91" s="99" t="str">
        <f t="shared" si="7"/>
        <v/>
      </c>
      <c r="M91" s="99" t="str">
        <f t="shared" si="8"/>
        <v/>
      </c>
      <c r="N91" s="99" t="str">
        <f t="shared" si="9"/>
        <v/>
      </c>
      <c r="O91" s="99" t="str">
        <f t="shared" si="10"/>
        <v/>
      </c>
      <c r="P91" s="99" t="str">
        <f t="shared" si="11"/>
        <v/>
      </c>
    </row>
    <row r="92" spans="3:16" hidden="1" x14ac:dyDescent="0.25">
      <c r="C92" s="99" t="str">
        <f t="shared" si="0"/>
        <v/>
      </c>
      <c r="D92" s="99" t="str">
        <f t="shared" si="1"/>
        <v/>
      </c>
      <c r="E92" s="99" t="str">
        <f t="shared" si="2"/>
        <v/>
      </c>
      <c r="F92" s="99" t="str">
        <f t="shared" si="3"/>
        <v/>
      </c>
      <c r="H92" s="99" t="str">
        <f t="shared" si="4"/>
        <v/>
      </c>
      <c r="I92" s="99" t="str">
        <f t="shared" si="5"/>
        <v/>
      </c>
      <c r="J92" s="99" t="str">
        <f t="shared" si="6"/>
        <v/>
      </c>
      <c r="K92" s="99" t="str">
        <f t="shared" si="7"/>
        <v/>
      </c>
      <c r="M92" s="99" t="str">
        <f t="shared" si="8"/>
        <v/>
      </c>
      <c r="N92" s="99" t="str">
        <f t="shared" si="9"/>
        <v/>
      </c>
      <c r="O92" s="99" t="str">
        <f t="shared" si="10"/>
        <v/>
      </c>
      <c r="P92" s="99" t="str">
        <f t="shared" si="11"/>
        <v/>
      </c>
    </row>
    <row r="93" spans="3:16" hidden="1" x14ac:dyDescent="0.25">
      <c r="C93" s="99" t="str">
        <f t="shared" si="0"/>
        <v/>
      </c>
      <c r="D93" s="99" t="str">
        <f t="shared" si="1"/>
        <v/>
      </c>
      <c r="E93" s="99" t="str">
        <f t="shared" si="2"/>
        <v/>
      </c>
      <c r="F93" s="99" t="str">
        <f t="shared" si="3"/>
        <v/>
      </c>
      <c r="H93" s="99" t="str">
        <f t="shared" si="4"/>
        <v/>
      </c>
      <c r="I93" s="99" t="str">
        <f t="shared" si="5"/>
        <v/>
      </c>
      <c r="J93" s="99" t="str">
        <f t="shared" si="6"/>
        <v/>
      </c>
      <c r="K93" s="99" t="str">
        <f t="shared" si="7"/>
        <v/>
      </c>
      <c r="M93" s="99" t="str">
        <f t="shared" si="8"/>
        <v/>
      </c>
      <c r="N93" s="99" t="str">
        <f t="shared" si="9"/>
        <v/>
      </c>
      <c r="O93" s="99" t="str">
        <f t="shared" si="10"/>
        <v/>
      </c>
      <c r="P93" s="99" t="str">
        <f t="shared" si="11"/>
        <v/>
      </c>
    </row>
    <row r="94" spans="3:16" hidden="1" x14ac:dyDescent="0.25">
      <c r="C94" s="99" t="str">
        <f t="shared" si="0"/>
        <v/>
      </c>
      <c r="D94" s="99" t="str">
        <f t="shared" si="1"/>
        <v/>
      </c>
      <c r="E94" s="99" t="str">
        <f t="shared" si="2"/>
        <v/>
      </c>
      <c r="F94" s="99" t="str">
        <f t="shared" si="3"/>
        <v/>
      </c>
      <c r="H94" s="99" t="str">
        <f t="shared" si="4"/>
        <v/>
      </c>
      <c r="I94" s="99" t="str">
        <f t="shared" si="5"/>
        <v/>
      </c>
      <c r="J94" s="99" t="str">
        <f t="shared" si="6"/>
        <v/>
      </c>
      <c r="K94" s="99" t="str">
        <f t="shared" si="7"/>
        <v/>
      </c>
      <c r="M94" s="99" t="str">
        <f t="shared" si="8"/>
        <v/>
      </c>
      <c r="N94" s="99" t="str">
        <f t="shared" si="9"/>
        <v/>
      </c>
      <c r="O94" s="99" t="str">
        <f t="shared" si="10"/>
        <v/>
      </c>
      <c r="P94" s="99" t="str">
        <f t="shared" si="11"/>
        <v/>
      </c>
    </row>
    <row r="95" spans="3:16" hidden="1" x14ac:dyDescent="0.25">
      <c r="C95" s="99" t="str">
        <f t="shared" si="0"/>
        <v/>
      </c>
      <c r="D95" s="99" t="str">
        <f t="shared" si="1"/>
        <v/>
      </c>
      <c r="E95" s="99" t="str">
        <f t="shared" si="2"/>
        <v/>
      </c>
      <c r="F95" s="99" t="str">
        <f t="shared" si="3"/>
        <v/>
      </c>
      <c r="H95" s="99" t="str">
        <f t="shared" si="4"/>
        <v/>
      </c>
      <c r="I95" s="99" t="str">
        <f t="shared" si="5"/>
        <v/>
      </c>
      <c r="J95" s="99" t="str">
        <f t="shared" si="6"/>
        <v/>
      </c>
      <c r="K95" s="99" t="str">
        <f t="shared" si="7"/>
        <v/>
      </c>
      <c r="M95" s="99" t="str">
        <f t="shared" si="8"/>
        <v/>
      </c>
      <c r="N95" s="99" t="str">
        <f t="shared" si="9"/>
        <v/>
      </c>
      <c r="O95" s="99" t="str">
        <f t="shared" si="10"/>
        <v/>
      </c>
      <c r="P95" s="99" t="str">
        <f t="shared" si="11"/>
        <v/>
      </c>
    </row>
    <row r="96" spans="3:16" hidden="1" x14ac:dyDescent="0.25">
      <c r="C96" s="99" t="str">
        <f t="shared" si="0"/>
        <v/>
      </c>
      <c r="D96" s="99" t="str">
        <f t="shared" si="1"/>
        <v/>
      </c>
      <c r="E96" s="99" t="str">
        <f t="shared" si="2"/>
        <v/>
      </c>
      <c r="F96" s="99" t="str">
        <f t="shared" si="3"/>
        <v/>
      </c>
      <c r="H96" s="99" t="str">
        <f t="shared" si="4"/>
        <v/>
      </c>
      <c r="I96" s="99" t="str">
        <f t="shared" si="5"/>
        <v/>
      </c>
      <c r="J96" s="99" t="str">
        <f t="shared" si="6"/>
        <v/>
      </c>
      <c r="K96" s="99" t="str">
        <f t="shared" si="7"/>
        <v/>
      </c>
      <c r="M96" s="99" t="str">
        <f t="shared" si="8"/>
        <v/>
      </c>
      <c r="N96" s="99" t="str">
        <f t="shared" si="9"/>
        <v/>
      </c>
      <c r="O96" s="99" t="str">
        <f t="shared" si="10"/>
        <v/>
      </c>
      <c r="P96" s="99" t="str">
        <f t="shared" si="11"/>
        <v/>
      </c>
    </row>
    <row r="97" spans="3:16" hidden="1" x14ac:dyDescent="0.25">
      <c r="C97" s="99" t="str">
        <f t="shared" si="0"/>
        <v/>
      </c>
      <c r="D97" s="99" t="str">
        <f t="shared" si="1"/>
        <v/>
      </c>
      <c r="E97" s="99" t="str">
        <f t="shared" si="2"/>
        <v/>
      </c>
      <c r="F97" s="99" t="str">
        <f t="shared" si="3"/>
        <v/>
      </c>
      <c r="H97" s="99" t="str">
        <f t="shared" si="4"/>
        <v/>
      </c>
      <c r="I97" s="99" t="str">
        <f t="shared" si="5"/>
        <v/>
      </c>
      <c r="J97" s="99" t="str">
        <f t="shared" si="6"/>
        <v/>
      </c>
      <c r="K97" s="99" t="str">
        <f t="shared" si="7"/>
        <v/>
      </c>
      <c r="M97" s="99" t="str">
        <f t="shared" si="8"/>
        <v/>
      </c>
      <c r="N97" s="99" t="str">
        <f t="shared" si="9"/>
        <v/>
      </c>
      <c r="O97" s="99" t="str">
        <f t="shared" si="10"/>
        <v/>
      </c>
      <c r="P97" s="99" t="str">
        <f t="shared" si="11"/>
        <v/>
      </c>
    </row>
    <row r="98" spans="3:16" hidden="1" x14ac:dyDescent="0.25">
      <c r="C98" s="99" t="str">
        <f t="shared" si="0"/>
        <v/>
      </c>
      <c r="D98" s="99" t="str">
        <f t="shared" si="1"/>
        <v/>
      </c>
      <c r="E98" s="99" t="str">
        <f t="shared" si="2"/>
        <v/>
      </c>
      <c r="F98" s="99" t="str">
        <f t="shared" si="3"/>
        <v/>
      </c>
      <c r="H98" s="99" t="str">
        <f t="shared" si="4"/>
        <v/>
      </c>
      <c r="I98" s="99" t="str">
        <f t="shared" si="5"/>
        <v/>
      </c>
      <c r="J98" s="99" t="str">
        <f t="shared" si="6"/>
        <v/>
      </c>
      <c r="K98" s="99" t="str">
        <f t="shared" si="7"/>
        <v/>
      </c>
      <c r="M98" s="99" t="str">
        <f t="shared" si="8"/>
        <v/>
      </c>
      <c r="N98" s="99" t="str">
        <f t="shared" si="9"/>
        <v/>
      </c>
      <c r="O98" s="99" t="str">
        <f t="shared" si="10"/>
        <v/>
      </c>
      <c r="P98" s="99" t="str">
        <f t="shared" si="11"/>
        <v/>
      </c>
    </row>
    <row r="99" spans="3:16" hidden="1" x14ac:dyDescent="0.25">
      <c r="C99" s="99" t="str">
        <f t="shared" si="0"/>
        <v/>
      </c>
      <c r="D99" s="99" t="str">
        <f t="shared" si="1"/>
        <v/>
      </c>
      <c r="E99" s="99" t="str">
        <f t="shared" si="2"/>
        <v/>
      </c>
      <c r="F99" s="99" t="str">
        <f t="shared" si="3"/>
        <v/>
      </c>
      <c r="H99" s="99" t="str">
        <f t="shared" si="4"/>
        <v/>
      </c>
      <c r="I99" s="99" t="str">
        <f t="shared" si="5"/>
        <v/>
      </c>
      <c r="J99" s="99" t="str">
        <f t="shared" si="6"/>
        <v/>
      </c>
      <c r="K99" s="99" t="str">
        <f t="shared" si="7"/>
        <v/>
      </c>
      <c r="M99" s="99" t="str">
        <f t="shared" si="8"/>
        <v/>
      </c>
      <c r="N99" s="99" t="str">
        <f t="shared" si="9"/>
        <v/>
      </c>
      <c r="O99" s="99" t="str">
        <f t="shared" si="10"/>
        <v/>
      </c>
      <c r="P99" s="99" t="str">
        <f t="shared" si="11"/>
        <v/>
      </c>
    </row>
    <row r="100" spans="3:16" hidden="1" x14ac:dyDescent="0.25">
      <c r="C100" s="99" t="str">
        <f t="shared" si="0"/>
        <v/>
      </c>
      <c r="D100" s="99" t="str">
        <f t="shared" si="1"/>
        <v/>
      </c>
      <c r="E100" s="99" t="str">
        <f t="shared" si="2"/>
        <v/>
      </c>
      <c r="F100" s="99" t="str">
        <f t="shared" si="3"/>
        <v/>
      </c>
      <c r="H100" s="99" t="str">
        <f t="shared" si="4"/>
        <v/>
      </c>
      <c r="I100" s="99" t="str">
        <f t="shared" si="5"/>
        <v/>
      </c>
      <c r="J100" s="99" t="str">
        <f t="shared" si="6"/>
        <v/>
      </c>
      <c r="K100" s="99" t="str">
        <f t="shared" si="7"/>
        <v/>
      </c>
      <c r="M100" s="99" t="str">
        <f t="shared" si="8"/>
        <v/>
      </c>
      <c r="N100" s="99" t="str">
        <f t="shared" si="9"/>
        <v/>
      </c>
      <c r="O100" s="99" t="str">
        <f t="shared" si="10"/>
        <v/>
      </c>
      <c r="P100" s="99" t="str">
        <f t="shared" si="11"/>
        <v/>
      </c>
    </row>
    <row r="101" spans="3:16" hidden="1" x14ac:dyDescent="0.25">
      <c r="C101" s="99" t="str">
        <f t="shared" si="0"/>
        <v/>
      </c>
      <c r="D101" s="99" t="str">
        <f t="shared" si="1"/>
        <v/>
      </c>
      <c r="E101" s="99" t="str">
        <f t="shared" si="2"/>
        <v/>
      </c>
      <c r="F101" s="99" t="str">
        <f t="shared" si="3"/>
        <v/>
      </c>
      <c r="H101" s="99" t="str">
        <f t="shared" si="4"/>
        <v/>
      </c>
      <c r="I101" s="99" t="str">
        <f t="shared" si="5"/>
        <v/>
      </c>
      <c r="J101" s="99" t="str">
        <f t="shared" si="6"/>
        <v/>
      </c>
      <c r="K101" s="99" t="str">
        <f t="shared" si="7"/>
        <v/>
      </c>
      <c r="M101" s="99" t="str">
        <f t="shared" si="8"/>
        <v/>
      </c>
      <c r="N101" s="99" t="str">
        <f t="shared" si="9"/>
        <v/>
      </c>
      <c r="O101" s="99" t="str">
        <f t="shared" si="10"/>
        <v/>
      </c>
      <c r="P101" s="99" t="str">
        <f t="shared" si="11"/>
        <v/>
      </c>
    </row>
    <row r="102" spans="3:16" hidden="1" x14ac:dyDescent="0.25">
      <c r="C102" s="99" t="str">
        <f t="shared" si="0"/>
        <v/>
      </c>
      <c r="D102" s="99" t="str">
        <f t="shared" si="1"/>
        <v/>
      </c>
      <c r="E102" s="99" t="str">
        <f t="shared" si="2"/>
        <v/>
      </c>
      <c r="F102" s="99" t="str">
        <f t="shared" si="3"/>
        <v/>
      </c>
      <c r="H102" s="99" t="str">
        <f t="shared" si="4"/>
        <v/>
      </c>
      <c r="I102" s="99" t="str">
        <f t="shared" si="5"/>
        <v/>
      </c>
      <c r="J102" s="99" t="str">
        <f t="shared" si="6"/>
        <v/>
      </c>
      <c r="K102" s="99" t="str">
        <f t="shared" si="7"/>
        <v/>
      </c>
      <c r="M102" s="99" t="str">
        <f t="shared" si="8"/>
        <v/>
      </c>
      <c r="N102" s="99" t="str">
        <f t="shared" si="9"/>
        <v/>
      </c>
      <c r="O102" s="99" t="str">
        <f t="shared" si="10"/>
        <v/>
      </c>
      <c r="P102" s="99" t="str">
        <f t="shared" si="11"/>
        <v/>
      </c>
    </row>
    <row r="103" spans="3:16" hidden="1" x14ac:dyDescent="0.25">
      <c r="C103" s="99" t="str">
        <f t="shared" si="0"/>
        <v/>
      </c>
      <c r="D103" s="99" t="str">
        <f t="shared" si="1"/>
        <v/>
      </c>
      <c r="E103" s="99" t="str">
        <f t="shared" si="2"/>
        <v/>
      </c>
      <c r="F103" s="99" t="str">
        <f t="shared" si="3"/>
        <v/>
      </c>
      <c r="H103" s="99" t="str">
        <f t="shared" si="4"/>
        <v/>
      </c>
      <c r="I103" s="99" t="str">
        <f t="shared" si="5"/>
        <v/>
      </c>
      <c r="J103" s="99" t="str">
        <f t="shared" si="6"/>
        <v/>
      </c>
      <c r="K103" s="99" t="str">
        <f t="shared" si="7"/>
        <v/>
      </c>
      <c r="M103" s="99" t="str">
        <f t="shared" si="8"/>
        <v/>
      </c>
      <c r="N103" s="99" t="str">
        <f t="shared" si="9"/>
        <v/>
      </c>
      <c r="O103" s="99" t="str">
        <f t="shared" si="10"/>
        <v/>
      </c>
      <c r="P103" s="99" t="str">
        <f t="shared" si="11"/>
        <v/>
      </c>
    </row>
    <row r="104" spans="3:16" hidden="1" x14ac:dyDescent="0.25">
      <c r="C104" s="99" t="str">
        <f t="shared" si="0"/>
        <v/>
      </c>
      <c r="D104" s="99" t="str">
        <f t="shared" si="1"/>
        <v/>
      </c>
      <c r="E104" s="99" t="str">
        <f t="shared" si="2"/>
        <v/>
      </c>
      <c r="F104" s="99" t="str">
        <f t="shared" si="3"/>
        <v/>
      </c>
      <c r="H104" s="99" t="str">
        <f t="shared" si="4"/>
        <v/>
      </c>
      <c r="I104" s="99" t="str">
        <f t="shared" si="5"/>
        <v/>
      </c>
      <c r="J104" s="99" t="str">
        <f t="shared" si="6"/>
        <v/>
      </c>
      <c r="K104" s="99" t="str">
        <f t="shared" si="7"/>
        <v/>
      </c>
      <c r="M104" s="99" t="str">
        <f t="shared" si="8"/>
        <v/>
      </c>
      <c r="N104" s="99" t="str">
        <f t="shared" si="9"/>
        <v/>
      </c>
      <c r="O104" s="99" t="str">
        <f t="shared" si="10"/>
        <v/>
      </c>
      <c r="P104" s="99" t="str">
        <f t="shared" si="11"/>
        <v/>
      </c>
    </row>
    <row r="105" spans="3:16" hidden="1" x14ac:dyDescent="0.25">
      <c r="C105" s="99" t="str">
        <f t="shared" si="0"/>
        <v/>
      </c>
      <c r="D105" s="99" t="str">
        <f t="shared" si="1"/>
        <v/>
      </c>
      <c r="E105" s="99" t="str">
        <f t="shared" si="2"/>
        <v/>
      </c>
      <c r="F105" s="99" t="str">
        <f t="shared" si="3"/>
        <v/>
      </c>
      <c r="H105" s="99" t="str">
        <f t="shared" si="4"/>
        <v/>
      </c>
      <c r="I105" s="99" t="str">
        <f t="shared" si="5"/>
        <v/>
      </c>
      <c r="J105" s="99" t="str">
        <f t="shared" si="6"/>
        <v/>
      </c>
      <c r="K105" s="99" t="str">
        <f t="shared" si="7"/>
        <v/>
      </c>
      <c r="M105" s="99" t="str">
        <f t="shared" si="8"/>
        <v/>
      </c>
      <c r="N105" s="99" t="str">
        <f t="shared" si="9"/>
        <v/>
      </c>
      <c r="O105" s="99" t="str">
        <f t="shared" si="10"/>
        <v/>
      </c>
      <c r="P105" s="99" t="str">
        <f t="shared" si="11"/>
        <v/>
      </c>
    </row>
    <row r="106" spans="3:16" hidden="1" x14ac:dyDescent="0.25">
      <c r="C106" s="99" t="str">
        <f t="shared" si="0"/>
        <v/>
      </c>
      <c r="D106" s="99" t="str">
        <f t="shared" si="1"/>
        <v/>
      </c>
      <c r="E106" s="99" t="str">
        <f t="shared" si="2"/>
        <v/>
      </c>
      <c r="F106" s="99" t="str">
        <f t="shared" si="3"/>
        <v/>
      </c>
      <c r="H106" s="99" t="str">
        <f t="shared" si="4"/>
        <v/>
      </c>
      <c r="I106" s="99" t="str">
        <f t="shared" si="5"/>
        <v/>
      </c>
      <c r="J106" s="99" t="str">
        <f t="shared" si="6"/>
        <v/>
      </c>
      <c r="K106" s="99" t="str">
        <f t="shared" si="7"/>
        <v/>
      </c>
      <c r="M106" s="99" t="str">
        <f t="shared" si="8"/>
        <v/>
      </c>
      <c r="N106" s="99" t="str">
        <f t="shared" si="9"/>
        <v/>
      </c>
      <c r="O106" s="99" t="str">
        <f t="shared" si="10"/>
        <v/>
      </c>
      <c r="P106" s="99" t="str">
        <f t="shared" si="11"/>
        <v/>
      </c>
    </row>
    <row r="107" spans="3:16" hidden="1" x14ac:dyDescent="0.25">
      <c r="C107" s="99" t="str">
        <f t="shared" si="0"/>
        <v/>
      </c>
      <c r="D107" s="99" t="str">
        <f t="shared" si="1"/>
        <v/>
      </c>
      <c r="E107" s="99" t="str">
        <f t="shared" si="2"/>
        <v/>
      </c>
      <c r="F107" s="99" t="str">
        <f t="shared" si="3"/>
        <v/>
      </c>
      <c r="H107" s="99" t="str">
        <f t="shared" si="4"/>
        <v/>
      </c>
      <c r="I107" s="99" t="str">
        <f t="shared" si="5"/>
        <v/>
      </c>
      <c r="J107" s="99" t="str">
        <f t="shared" si="6"/>
        <v/>
      </c>
      <c r="K107" s="99" t="str">
        <f t="shared" si="7"/>
        <v/>
      </c>
      <c r="M107" s="99" t="str">
        <f t="shared" si="8"/>
        <v/>
      </c>
      <c r="N107" s="99" t="str">
        <f t="shared" si="9"/>
        <v/>
      </c>
      <c r="O107" s="99" t="str">
        <f t="shared" si="10"/>
        <v/>
      </c>
      <c r="P107" s="99" t="str">
        <f t="shared" si="11"/>
        <v/>
      </c>
    </row>
    <row r="108" spans="3:16" hidden="1" x14ac:dyDescent="0.25">
      <c r="C108" s="99" t="str">
        <f t="shared" si="0"/>
        <v/>
      </c>
      <c r="D108" s="99" t="str">
        <f t="shared" si="1"/>
        <v/>
      </c>
      <c r="E108" s="99" t="str">
        <f t="shared" si="2"/>
        <v/>
      </c>
      <c r="F108" s="99" t="str">
        <f t="shared" si="3"/>
        <v/>
      </c>
      <c r="H108" s="99" t="str">
        <f t="shared" si="4"/>
        <v/>
      </c>
      <c r="I108" s="99" t="str">
        <f t="shared" si="5"/>
        <v/>
      </c>
      <c r="J108" s="99" t="str">
        <f t="shared" si="6"/>
        <v/>
      </c>
      <c r="K108" s="99" t="str">
        <f t="shared" si="7"/>
        <v/>
      </c>
      <c r="M108" s="99" t="str">
        <f t="shared" si="8"/>
        <v/>
      </c>
      <c r="N108" s="99" t="str">
        <f t="shared" si="9"/>
        <v/>
      </c>
      <c r="O108" s="99" t="str">
        <f t="shared" si="10"/>
        <v/>
      </c>
      <c r="P108" s="99" t="str">
        <f t="shared" si="11"/>
        <v/>
      </c>
    </row>
  </sheetData>
  <sheetProtection algorithmName="SHA-512" hashValue="ZhmVKvSqb7vGozvxztgWWyB6XAyu2Gfann2vMn+G8bfbII7xGv/yKCnY+pOYEeZk11t9cZ/KkNFuFC5iIPGjJQ==" saltValue="C+tq3EtZ04LzbFc5269nXA==" spinCount="100000" sheet="1" objects="1" scenarios="1"/>
  <mergeCells count="34">
    <mergeCell ref="B32:C32"/>
    <mergeCell ref="B34:C34"/>
    <mergeCell ref="G6:I6"/>
    <mergeCell ref="J6:L6"/>
    <mergeCell ref="B24:C24"/>
    <mergeCell ref="B25:C25"/>
    <mergeCell ref="B26:C26"/>
    <mergeCell ref="B27:C27"/>
    <mergeCell ref="B7:C7"/>
    <mergeCell ref="B18:C18"/>
    <mergeCell ref="B19:C19"/>
    <mergeCell ref="B20:C20"/>
    <mergeCell ref="B21:C21"/>
    <mergeCell ref="B22:C22"/>
    <mergeCell ref="B23:C23"/>
    <mergeCell ref="D30:F30"/>
    <mergeCell ref="G30:I30"/>
    <mergeCell ref="J30:L30"/>
    <mergeCell ref="D6:F6"/>
    <mergeCell ref="B31:C31"/>
    <mergeCell ref="B17:C17"/>
    <mergeCell ref="B12:C12"/>
    <mergeCell ref="B13:C13"/>
    <mergeCell ref="B14:C14"/>
    <mergeCell ref="B15:C15"/>
    <mergeCell ref="B16:C16"/>
    <mergeCell ref="B2:T4"/>
    <mergeCell ref="B8:C8"/>
    <mergeCell ref="B9:C9"/>
    <mergeCell ref="B10:C10"/>
    <mergeCell ref="B11:C11"/>
    <mergeCell ref="O6:P6"/>
    <mergeCell ref="Q6:R6"/>
    <mergeCell ref="S6:T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33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pageSetUpPr fitToPage="1"/>
  </sheetPr>
  <dimension ref="A1:U44"/>
  <sheetViews>
    <sheetView showGridLines="0" tabSelected="1" zoomScale="70" zoomScaleNormal="70" zoomScaleSheetLayoutView="70" workbookViewId="0">
      <pane ySplit="4" topLeftCell="A5" activePane="bottomLeft" state="frozen"/>
      <selection activeCell="C6" sqref="C6:C11"/>
      <selection pane="bottomLeft" activeCell="B5" sqref="B5"/>
    </sheetView>
  </sheetViews>
  <sheetFormatPr defaultColWidth="0" defaultRowHeight="15" zeroHeight="1" x14ac:dyDescent="0.25"/>
  <cols>
    <col min="1" max="1" width="2.7109375" style="1" customWidth="1"/>
    <col min="2" max="16" width="18.7109375" style="1" customWidth="1"/>
    <col min="17" max="18" width="15.7109375" style="1" customWidth="1"/>
    <col min="19" max="19" width="16.85546875" style="1" bestFit="1" customWidth="1"/>
    <col min="20" max="20" width="16.85546875" style="1" customWidth="1"/>
    <col min="21" max="21" width="2.7109375" style="1" customWidth="1"/>
    <col min="22" max="16384" width="9.140625" style="1" hidden="1"/>
  </cols>
  <sheetData>
    <row r="1" spans="2:20" x14ac:dyDescent="0.25"/>
    <row r="2" spans="2:20" ht="30" customHeight="1" x14ac:dyDescent="0.25">
      <c r="B2" s="189" t="s">
        <v>329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</row>
    <row r="3" spans="2:20" ht="30" customHeight="1" x14ac:dyDescent="0.25">
      <c r="B3" s="189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</row>
    <row r="4" spans="2:20" ht="30" customHeight="1" x14ac:dyDescent="0.25">
      <c r="B4" s="189"/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</row>
    <row r="5" spans="2:20" ht="30" customHeight="1" x14ac:dyDescent="0.25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125">
        <f>'DASHBOARD 1'!C8</f>
        <v>0</v>
      </c>
      <c r="P5" s="125"/>
      <c r="Q5" s="125">
        <f>'DASHBOARD 1'!D8</f>
        <v>0</v>
      </c>
      <c r="R5" s="125"/>
      <c r="S5" s="125">
        <f>'DASHBOARD 1'!E8</f>
        <v>0</v>
      </c>
      <c r="T5" s="42"/>
    </row>
    <row r="6" spans="2:20" customFormat="1" ht="30" customHeight="1" x14ac:dyDescent="0.25">
      <c r="C6" s="208">
        <v>2014</v>
      </c>
      <c r="D6" s="208"/>
      <c r="E6" s="208"/>
      <c r="F6" s="208">
        <v>2015</v>
      </c>
      <c r="G6" s="208"/>
      <c r="H6" s="208"/>
      <c r="I6" s="208">
        <v>2016</v>
      </c>
      <c r="J6" s="208"/>
      <c r="K6" s="208"/>
      <c r="L6" s="110"/>
      <c r="M6" s="1"/>
      <c r="N6" s="1"/>
      <c r="O6" s="190">
        <v>2014</v>
      </c>
      <c r="P6" s="191"/>
      <c r="Q6" s="190">
        <v>2015</v>
      </c>
      <c r="R6" s="191"/>
      <c r="S6" s="190">
        <v>2016</v>
      </c>
      <c r="T6" s="191"/>
    </row>
    <row r="7" spans="2:20" s="44" customFormat="1" ht="30" customHeight="1" x14ac:dyDescent="0.35">
      <c r="B7" s="45"/>
      <c r="C7" s="76" t="s">
        <v>326</v>
      </c>
      <c r="D7" s="76" t="s">
        <v>327</v>
      </c>
      <c r="E7" s="76" t="s">
        <v>328</v>
      </c>
      <c r="F7" s="76" t="s">
        <v>326</v>
      </c>
      <c r="G7" s="76" t="s">
        <v>327</v>
      </c>
      <c r="H7" s="76" t="s">
        <v>328</v>
      </c>
      <c r="I7" s="76" t="s">
        <v>326</v>
      </c>
      <c r="J7" s="76" t="s">
        <v>327</v>
      </c>
      <c r="K7" s="76" t="s">
        <v>328</v>
      </c>
      <c r="L7" s="111"/>
      <c r="M7" s="111"/>
      <c r="N7" s="111"/>
      <c r="O7" s="76" t="s">
        <v>326</v>
      </c>
      <c r="P7" s="76" t="s">
        <v>327</v>
      </c>
      <c r="Q7" s="76" t="s">
        <v>326</v>
      </c>
      <c r="R7" s="76" t="s">
        <v>327</v>
      </c>
      <c r="S7" s="76" t="s">
        <v>326</v>
      </c>
      <c r="T7" s="76" t="s">
        <v>327</v>
      </c>
    </row>
    <row r="8" spans="2:20" ht="30" customHeight="1" x14ac:dyDescent="0.25">
      <c r="B8" s="46" t="s">
        <v>324</v>
      </c>
      <c r="C8" s="70">
        <f>SUMIF('DASHBOARD 1'!$A$37:$A$72,'DASHBOARD 3'!C$6,'DASHBOARD 1'!$E$37:$E$72)</f>
        <v>0</v>
      </c>
      <c r="D8" s="70">
        <f>SUMIF('DASHBOARD 1'!$A$37:$A$72,'DASHBOARD 3'!C$6,'DASHBOARD 1'!$M$37:$M$72)</f>
        <v>0</v>
      </c>
      <c r="E8" s="109">
        <f t="shared" ref="E8:E13" si="0">IF(D8=0,0,D8/C8-1)</f>
        <v>0</v>
      </c>
      <c r="F8" s="70">
        <f>SUMIF('DASHBOARD 1'!$A$37:$A$72,'DASHBOARD 3'!F$6,'DASHBOARD 1'!$E$37:$E$72)</f>
        <v>0</v>
      </c>
      <c r="G8" s="70">
        <f>SUMIF('DASHBOARD 1'!$A$37:$A$72,'DASHBOARD 3'!F$6,'DASHBOARD 1'!$M$37:$M$72)</f>
        <v>0</v>
      </c>
      <c r="H8" s="109">
        <f t="shared" ref="H8:H13" si="1">IF(G8=0,0,G8/F8-1)</f>
        <v>0</v>
      </c>
      <c r="I8" s="70">
        <f>SUMIF('DASHBOARD 1'!$A$37:$A$72,'DASHBOARD 3'!I$6,'DASHBOARD 1'!$E$37:$E$72)</f>
        <v>0</v>
      </c>
      <c r="J8" s="70">
        <f>SUMIF('DASHBOARD 1'!$A$37:$A$72,'DASHBOARD 3'!I$6,'DASHBOARD 1'!$M$37:$M$72)</f>
        <v>0</v>
      </c>
      <c r="K8" s="109">
        <f t="shared" ref="K8:K13" si="2">IF(J8=0,0,J8/I8-1)</f>
        <v>0</v>
      </c>
      <c r="L8" s="112"/>
      <c r="M8" s="112"/>
      <c r="N8" s="123" t="s">
        <v>332</v>
      </c>
      <c r="O8" s="120" t="e">
        <f>SUMIF('Gestão de Contratos'!$BB$7:$BB$106,'DASHBOARD 3'!O$6,'Gestão de Contratos'!$BO$7:$BO$106)/$O$5</f>
        <v>#DIV/0!</v>
      </c>
      <c r="P8" s="120" t="e">
        <f>SUMIF('Gestão de Contratos'!$BB$7:$BB$106,'DASHBOARD 3'!O$6,'Gestão de Contratos'!$BP$7:$BP$106)/$O$5</f>
        <v>#DIV/0!</v>
      </c>
      <c r="Q8" s="120" t="e">
        <f>SUMIF('Gestão de Contratos'!$BB$7:$BB$106,'DASHBOARD 3'!Q$6,'Gestão de Contratos'!$BO$7:$BO$106)/$Q$5</f>
        <v>#DIV/0!</v>
      </c>
      <c r="R8" s="120" t="e">
        <f>SUMIF('Gestão de Contratos'!$BB$7:$BB$106,'DASHBOARD 3'!Q$6,'Gestão de Contratos'!$BP$7:$BP$106)/$Q$5</f>
        <v>#DIV/0!</v>
      </c>
      <c r="S8" s="120" t="e">
        <f>SUMIF('Gestão de Contratos'!$BB$7:$BB$106,'DASHBOARD 3'!S$6,'Gestão de Contratos'!$BO$7:$BO$106)/$S$5</f>
        <v>#DIV/0!</v>
      </c>
      <c r="T8" s="120" t="e">
        <f>SUMIF('Gestão de Contratos'!$BB$7:$BB$106,'DASHBOARD 3'!S$6,'Gestão de Contratos'!$BP$7:$BP$106)/$S$5</f>
        <v>#DIV/0!</v>
      </c>
    </row>
    <row r="9" spans="2:20" ht="30" customHeight="1" x14ac:dyDescent="0.25">
      <c r="B9" s="48" t="s">
        <v>314</v>
      </c>
      <c r="C9" s="72">
        <f>-SUMIF('DASHBOARD 1'!$A$37:$A$72,'DASHBOARD 3'!C$6,'DASHBOARD 1'!$G$37:$G$72)</f>
        <v>0</v>
      </c>
      <c r="D9" s="72">
        <f>-SUMIF('DASHBOARD 1'!$A$37:$A$72,'DASHBOARD 3'!C$6,'DASHBOARD 1'!$O$37:$O$72)</f>
        <v>0</v>
      </c>
      <c r="E9" s="115">
        <f t="shared" si="0"/>
        <v>0</v>
      </c>
      <c r="F9" s="72">
        <f>-SUMIF('DASHBOARD 1'!$A$37:$A$72,'DASHBOARD 3'!F$6,'DASHBOARD 1'!$G$37:$G$72)</f>
        <v>0</v>
      </c>
      <c r="G9" s="72">
        <f>-SUMIF('DASHBOARD 1'!$A$37:$A$72,'DASHBOARD 3'!F$6,'DASHBOARD 1'!$O$37:$O$72)</f>
        <v>0</v>
      </c>
      <c r="H9" s="115">
        <f t="shared" si="1"/>
        <v>0</v>
      </c>
      <c r="I9" s="72">
        <f>-SUMIF('DASHBOARD 1'!$A$37:$A$72,'DASHBOARD 3'!I$6,'DASHBOARD 1'!$G$37:$G$72)</f>
        <v>0</v>
      </c>
      <c r="J9" s="72">
        <f>-SUMIF('DASHBOARD 1'!$A$37:$A$72,'DASHBOARD 3'!I$6,'DASHBOARD 1'!$O$37:$O$72)</f>
        <v>0</v>
      </c>
      <c r="K9" s="115">
        <f t="shared" si="2"/>
        <v>0</v>
      </c>
      <c r="L9" s="113"/>
      <c r="M9" s="113"/>
      <c r="N9" s="124" t="s">
        <v>352</v>
      </c>
      <c r="O9" s="120" t="e">
        <f>SUMIF('Gestão de Contratos'!$BB$7:$BB$106,'DASHBOARD 3'!O$6,'Gestão de Contratos'!$BL$7:$BL$106)/$O$5</f>
        <v>#DIV/0!</v>
      </c>
      <c r="P9" s="120" t="e">
        <f>SUMIF('Gestão de Contratos'!$BB$7:$BB$106,'DASHBOARD 3'!O$6,'Gestão de Contratos'!$BM$7:$BM$106)/$O$5</f>
        <v>#DIV/0!</v>
      </c>
      <c r="Q9" s="120" t="e">
        <f>SUMIF('Gestão de Contratos'!$BB$7:$BB$106,'DASHBOARD 3'!Q$6,'Gestão de Contratos'!$BL$7:$BL$106)/$Q$5</f>
        <v>#DIV/0!</v>
      </c>
      <c r="R9" s="120" t="e">
        <f>SUMIF('Gestão de Contratos'!$BB$7:$BB$106,'DASHBOARD 3'!Q$6,'Gestão de Contratos'!$BM$7:$BM$106)/$Q$5</f>
        <v>#DIV/0!</v>
      </c>
      <c r="S9" s="120" t="e">
        <f>SUMIF('Gestão de Contratos'!$BB$7:$BB$106,'DASHBOARD 3'!S$6,'Gestão de Contratos'!$BL$7:$BL$106)/$S$5</f>
        <v>#DIV/0!</v>
      </c>
      <c r="T9" s="120" t="e">
        <f>SUMIF('Gestão de Contratos'!$BB$7:$BB$106,'DASHBOARD 3'!S$6,'Gestão de Contratos'!$BM$7:$BM$106)/$S$5</f>
        <v>#DIV/0!</v>
      </c>
    </row>
    <row r="10" spans="2:20" ht="30" customHeight="1" x14ac:dyDescent="0.25">
      <c r="B10" s="48" t="s">
        <v>297</v>
      </c>
      <c r="C10" s="72">
        <f>-SUMIF('DASHBOARD 1'!$A$37:$A$72,'DASHBOARD 3'!C$6,'DASHBOARD 1'!$H$37:$H$72)</f>
        <v>0</v>
      </c>
      <c r="D10" s="72">
        <f>-SUMIF('DASHBOARD 1'!$A$37:$A$72,'DASHBOARD 3'!C$6,'DASHBOARD 1'!$P$37:$P$72)</f>
        <v>0</v>
      </c>
      <c r="E10" s="115">
        <f t="shared" si="0"/>
        <v>0</v>
      </c>
      <c r="F10" s="72">
        <f>-SUMIF('DASHBOARD 1'!$A$37:$A$72,'DASHBOARD 3'!F$6,'DASHBOARD 1'!$H$37:$H$72)</f>
        <v>0</v>
      </c>
      <c r="G10" s="72">
        <f>-SUMIF('DASHBOARD 1'!$A$37:$A$72,'DASHBOARD 3'!F$6,'DASHBOARD 1'!$P$37:$P$72)</f>
        <v>0</v>
      </c>
      <c r="H10" s="115">
        <f t="shared" si="1"/>
        <v>0</v>
      </c>
      <c r="I10" s="72">
        <f>-SUMIF('DASHBOARD 1'!$A$37:$A$72,'DASHBOARD 3'!I$6,'DASHBOARD 1'!$H$37:$H$72)</f>
        <v>0</v>
      </c>
      <c r="J10" s="72">
        <f>-SUMIF('DASHBOARD 1'!$A$37:$A$72,'DASHBOARD 3'!I$6,'DASHBOARD 1'!$P$37:$P$72)</f>
        <v>0</v>
      </c>
      <c r="K10" s="115">
        <f t="shared" si="2"/>
        <v>0</v>
      </c>
      <c r="L10" s="113"/>
      <c r="M10" s="113"/>
      <c r="N10" s="123" t="s">
        <v>333</v>
      </c>
      <c r="O10" s="202" t="e">
        <f>SUMIF('Gestão de Contratos'!$BB$7:$BB$106,'DASHBOARD 3'!O$6,'Gestão de Contratos'!$BJ$7:$BJ$106)/$O$5</f>
        <v>#DIV/0!</v>
      </c>
      <c r="P10" s="203"/>
      <c r="Q10" s="202" t="e">
        <f>SUMIF('Gestão de Contratos'!$BB$7:$BB$106,'DASHBOARD 3'!Q$6,'Gestão de Contratos'!$BJ$7:$BJ$106)/$Q$5</f>
        <v>#DIV/0!</v>
      </c>
      <c r="R10" s="203"/>
      <c r="S10" s="202" t="e">
        <f>SUMIF('Gestão de Contratos'!$BB$7:$BB$106,'DASHBOARD 3'!S$6,'Gestão de Contratos'!$BJ$7:$BJ$106)/$S$5</f>
        <v>#DIV/0!</v>
      </c>
      <c r="T10" s="203"/>
    </row>
    <row r="11" spans="2:20" ht="30" customHeight="1" x14ac:dyDescent="0.25">
      <c r="B11" s="48" t="s">
        <v>315</v>
      </c>
      <c r="C11" s="72">
        <f>-SUMIF('DASHBOARD 1'!$A$37:$A$72,'DASHBOARD 3'!C$6,'DASHBOARD 1'!$I$37:$I$72)</f>
        <v>0</v>
      </c>
      <c r="D11" s="72">
        <f>-SUMIF('DASHBOARD 1'!$A$37:$A$72,'DASHBOARD 3'!C$6,'DASHBOARD 1'!$Q$37:$Q$72)</f>
        <v>0</v>
      </c>
      <c r="E11" s="115">
        <f t="shared" si="0"/>
        <v>0</v>
      </c>
      <c r="F11" s="72">
        <f>-SUMIF('DASHBOARD 1'!$A$37:$A$72,'DASHBOARD 3'!F$6,'DASHBOARD 1'!$I$37:$I$72)</f>
        <v>0</v>
      </c>
      <c r="G11" s="72">
        <f>-SUMIF('DASHBOARD 1'!$A$37:$A$72,'DASHBOARD 3'!F$6,'DASHBOARD 1'!$Q$37:$Q$72)</f>
        <v>0</v>
      </c>
      <c r="H11" s="115">
        <f t="shared" si="1"/>
        <v>0</v>
      </c>
      <c r="I11" s="72">
        <f>-SUMIF('DASHBOARD 1'!$A$37:$A$72,'DASHBOARD 3'!I$6,'DASHBOARD 1'!$I$37:$I$72)</f>
        <v>0</v>
      </c>
      <c r="J11" s="72">
        <f>-SUMIF('DASHBOARD 1'!$A$37:$A$72,'DASHBOARD 3'!I$6,'DASHBOARD 1'!$Q$37:$Q$72)</f>
        <v>0</v>
      </c>
      <c r="K11" s="115">
        <f t="shared" si="2"/>
        <v>0</v>
      </c>
      <c r="L11" s="113"/>
      <c r="M11" s="113"/>
      <c r="N11" s="123" t="s">
        <v>334</v>
      </c>
      <c r="O11" s="202" t="e">
        <f>SUMIF('Gestão de Contratos'!$BB$7:$BB$106,'DASHBOARD 3'!O$6,'Gestão de Contratos'!$BK$7:$BK$106)/$O$5</f>
        <v>#DIV/0!</v>
      </c>
      <c r="P11" s="203"/>
      <c r="Q11" s="202" t="e">
        <f>SUMIF('Gestão de Contratos'!$BB$7:$BB$106,'DASHBOARD 3'!Q$6,'Gestão de Contratos'!$BK$7:$BK$106)/$Q$5</f>
        <v>#DIV/0!</v>
      </c>
      <c r="R11" s="203"/>
      <c r="S11" s="202" t="e">
        <f>SUMIF('Gestão de Contratos'!$BB$7:$BB$106,'DASHBOARD 3'!S$6,'Gestão de Contratos'!$BK$7:$BK$106)/$S$5</f>
        <v>#DIV/0!</v>
      </c>
      <c r="T11" s="203"/>
    </row>
    <row r="12" spans="2:20" ht="30" customHeight="1" x14ac:dyDescent="0.25">
      <c r="B12" s="47" t="s">
        <v>108</v>
      </c>
      <c r="C12" s="73">
        <f>-SUMIF('DASHBOARD 1'!$A$37:$A$72,'DASHBOARD 3'!C$6,'DASHBOARD 1'!$J$37:$J$72)</f>
        <v>0</v>
      </c>
      <c r="D12" s="73">
        <f>-SUMIF('DASHBOARD 1'!$A$37:$A$72,'DASHBOARD 3'!C$6,'DASHBOARD 1'!$R$37:$R$72)</f>
        <v>0</v>
      </c>
      <c r="E12" s="116">
        <f t="shared" si="0"/>
        <v>0</v>
      </c>
      <c r="F12" s="73">
        <f>-SUMIF('DASHBOARD 1'!$A$37:$A$72,'DASHBOARD 3'!F$6,'DASHBOARD 1'!$J$37:$J$72)</f>
        <v>0</v>
      </c>
      <c r="G12" s="73">
        <f>-SUMIF('DASHBOARD 1'!$A$37:$A$72,'DASHBOARD 3'!F$6,'DASHBOARD 1'!$R$37:$R$72)</f>
        <v>0</v>
      </c>
      <c r="H12" s="116">
        <f t="shared" si="1"/>
        <v>0</v>
      </c>
      <c r="I12" s="73">
        <f>-SUMIF('DASHBOARD 1'!$A$37:$A$72,'DASHBOARD 3'!I$6,'DASHBOARD 1'!$J$37:$J$72)</f>
        <v>0</v>
      </c>
      <c r="J12" s="73">
        <f>-SUMIF('DASHBOARD 1'!$A$37:$A$72,'DASHBOARD 3'!I$6,'DASHBOARD 1'!$R$37:$R$72)</f>
        <v>0</v>
      </c>
      <c r="K12" s="116">
        <f t="shared" si="2"/>
        <v>0</v>
      </c>
      <c r="L12" s="113"/>
      <c r="M12" s="113"/>
      <c r="N12" s="204"/>
      <c r="O12" s="206"/>
      <c r="P12" s="206"/>
      <c r="Q12" s="206"/>
      <c r="R12" s="206"/>
      <c r="S12" s="206"/>
      <c r="T12" s="206"/>
    </row>
    <row r="13" spans="2:20" ht="30" customHeight="1" x14ac:dyDescent="0.25">
      <c r="B13" s="49" t="s">
        <v>91</v>
      </c>
      <c r="C13" s="71">
        <f>SUMIF('DASHBOARD 1'!$A$37:$A$72,'DASHBOARD 3'!C$6,'DASHBOARD 1'!$K$37:$K$72)</f>
        <v>0</v>
      </c>
      <c r="D13" s="71">
        <f>SUMIF('DASHBOARD 1'!$A$37:$A$72,'DASHBOARD 3'!C$6,'DASHBOARD 1'!$S$37:$S$72)</f>
        <v>0</v>
      </c>
      <c r="E13" s="51">
        <f t="shared" si="0"/>
        <v>0</v>
      </c>
      <c r="F13" s="71">
        <f>SUMIF('DASHBOARD 1'!$A$37:$A$72,'DASHBOARD 3'!F$6,'DASHBOARD 1'!$K$37:$K$72)</f>
        <v>0</v>
      </c>
      <c r="G13" s="71">
        <f>SUMIF('DASHBOARD 1'!$A$37:$A$72,'DASHBOARD 3'!F$6,'DASHBOARD 1'!$S$37:$S$72)</f>
        <v>0</v>
      </c>
      <c r="H13" s="51">
        <f t="shared" si="1"/>
        <v>0</v>
      </c>
      <c r="I13" s="71">
        <f>SUMIF('DASHBOARD 1'!$A$37:$A$72,'DASHBOARD 3'!I$6,'DASHBOARD 1'!$K$37:$K$72)</f>
        <v>0</v>
      </c>
      <c r="J13" s="71">
        <f>SUMIF('DASHBOARD 1'!$A$37:$A$72,'DASHBOARD 3'!I$6,'DASHBOARD 1'!$S$37:$S$72)</f>
        <v>0</v>
      </c>
      <c r="K13" s="51">
        <f t="shared" si="2"/>
        <v>0</v>
      </c>
      <c r="L13" s="112"/>
      <c r="M13" s="112"/>
      <c r="N13" s="205"/>
      <c r="O13" s="207"/>
      <c r="P13" s="207"/>
      <c r="Q13" s="207"/>
      <c r="R13" s="207"/>
      <c r="S13" s="207"/>
      <c r="T13" s="207"/>
    </row>
    <row r="14" spans="2:20" ht="30" customHeight="1" x14ac:dyDescent="0.25">
      <c r="B14" s="49" t="s">
        <v>299</v>
      </c>
      <c r="C14" s="51">
        <f t="shared" ref="C14:E14" si="3">IF(C8=0,0,C13/C8)</f>
        <v>0</v>
      </c>
      <c r="D14" s="51">
        <f t="shared" si="3"/>
        <v>0</v>
      </c>
      <c r="E14" s="51">
        <f t="shared" si="3"/>
        <v>0</v>
      </c>
      <c r="F14" s="51">
        <f t="shared" ref="F14" si="4">IF(F8=0,0,F13/F8)</f>
        <v>0</v>
      </c>
      <c r="G14" s="51">
        <f t="shared" ref="G14" si="5">IF(G8=0,0,G13/G8)</f>
        <v>0</v>
      </c>
      <c r="H14" s="51">
        <f t="shared" ref="H14" si="6">IF(H8=0,0,H13/H8)</f>
        <v>0</v>
      </c>
      <c r="I14" s="51">
        <f t="shared" ref="I14" si="7">IF(I8=0,0,I13/I8)</f>
        <v>0</v>
      </c>
      <c r="J14" s="51">
        <f t="shared" ref="J14" si="8">IF(J8=0,0,J13/J8)</f>
        <v>0</v>
      </c>
      <c r="K14" s="51">
        <f t="shared" ref="K14" si="9">IF(K8=0,0,K13/K8)</f>
        <v>0</v>
      </c>
      <c r="L14" s="114"/>
      <c r="M14" s="114"/>
      <c r="N14" s="123" t="s">
        <v>342</v>
      </c>
      <c r="O14" s="202" t="e">
        <f>SUMIF('Gestão de Contratos'!$BB$7:$BB$106,'DASHBOARD 3'!O$6,'Gestão de Contratos'!$BN$7:$BN$106)/$O$5</f>
        <v>#DIV/0!</v>
      </c>
      <c r="P14" s="203"/>
      <c r="Q14" s="202" t="e">
        <f>SUMIF('Gestão de Contratos'!$BB$7:$BB$106,'DASHBOARD 3'!Q$6,'Gestão de Contratos'!$BN$7:$BN$106)/$Q$5</f>
        <v>#DIV/0!</v>
      </c>
      <c r="R14" s="203"/>
      <c r="S14" s="202" t="e">
        <f>SUMIF('Gestão de Contratos'!$BB$7:$BB$106,'DASHBOARD 3'!S$6,'Gestão de Contratos'!$BN$7:$BN$106)/$S$5</f>
        <v>#DIV/0!</v>
      </c>
      <c r="T14" s="203"/>
    </row>
    <row r="15" spans="2:20" customFormat="1" ht="30" customHeight="1" x14ac:dyDescent="0.25">
      <c r="C15" s="1"/>
      <c r="D15" s="1"/>
      <c r="E15" s="1"/>
      <c r="F15" s="1"/>
      <c r="G15" s="1"/>
      <c r="H15" s="1"/>
      <c r="I15" s="1"/>
      <c r="J15" s="1"/>
      <c r="K15" s="121"/>
    </row>
    <row r="16" spans="2:20" ht="15" customHeight="1" x14ac:dyDescent="0.25">
      <c r="B16" s="59"/>
      <c r="C16" s="60"/>
      <c r="D16" s="60"/>
      <c r="E16" s="60"/>
      <c r="F16" s="60"/>
      <c r="G16" s="60"/>
      <c r="H16" s="60"/>
      <c r="I16" s="60"/>
      <c r="J16" s="60"/>
      <c r="K16" s="60"/>
      <c r="L16" s="61"/>
      <c r="M16" s="61"/>
      <c r="N16" s="61"/>
      <c r="O16" s="61"/>
      <c r="P16" s="61"/>
      <c r="Q16" s="61"/>
      <c r="R16" s="61"/>
      <c r="S16" s="61"/>
      <c r="T16" s="62"/>
    </row>
    <row r="17" spans="2:20" ht="15" customHeight="1" x14ac:dyDescent="0.25">
      <c r="B17" s="63"/>
      <c r="C17" s="53"/>
      <c r="D17" s="53"/>
      <c r="E17" s="53"/>
      <c r="F17" s="53"/>
      <c r="G17" s="53"/>
      <c r="H17" s="53"/>
      <c r="I17" s="53"/>
      <c r="J17" s="53"/>
      <c r="K17" s="53"/>
      <c r="L17" s="37"/>
      <c r="M17" s="37"/>
      <c r="N17" s="37"/>
      <c r="O17" s="37"/>
      <c r="P17" s="37"/>
      <c r="Q17" s="37"/>
      <c r="R17" s="37"/>
      <c r="S17" s="37"/>
      <c r="T17" s="64"/>
    </row>
    <row r="18" spans="2:20" ht="15" customHeight="1" x14ac:dyDescent="0.25">
      <c r="B18" s="63"/>
      <c r="C18" s="53"/>
      <c r="D18" s="53"/>
      <c r="E18" s="53"/>
      <c r="F18" s="53"/>
      <c r="G18" s="53"/>
      <c r="H18" s="53"/>
      <c r="I18" s="53"/>
      <c r="J18" s="53"/>
      <c r="K18" s="53"/>
      <c r="L18" s="37"/>
      <c r="M18" s="37"/>
      <c r="N18" s="37"/>
      <c r="O18" s="37"/>
      <c r="P18" s="37"/>
      <c r="Q18" s="37"/>
      <c r="R18" s="37"/>
      <c r="S18" s="37"/>
      <c r="T18" s="64"/>
    </row>
    <row r="19" spans="2:20" ht="15" customHeight="1" x14ac:dyDescent="0.25">
      <c r="B19" s="63"/>
      <c r="C19" s="53"/>
      <c r="D19" s="53"/>
      <c r="E19" s="53"/>
      <c r="F19" s="53"/>
      <c r="G19" s="53"/>
      <c r="H19" s="53"/>
      <c r="I19" s="53"/>
      <c r="J19" s="53"/>
      <c r="K19" s="53"/>
      <c r="L19" s="37"/>
      <c r="M19" s="37"/>
      <c r="N19" s="37"/>
      <c r="O19" s="37"/>
      <c r="P19" s="37"/>
      <c r="Q19" s="37"/>
      <c r="R19" s="37"/>
      <c r="S19" s="37"/>
      <c r="T19" s="64"/>
    </row>
    <row r="20" spans="2:20" ht="15" customHeight="1" x14ac:dyDescent="0.25">
      <c r="B20" s="63"/>
      <c r="C20" s="53"/>
      <c r="D20" s="53"/>
      <c r="E20" s="53"/>
      <c r="F20" s="53"/>
      <c r="G20" s="53"/>
      <c r="H20" s="53"/>
      <c r="I20" s="53"/>
      <c r="J20" s="53"/>
      <c r="K20" s="53"/>
      <c r="L20" s="37"/>
      <c r="M20" s="37"/>
      <c r="N20" s="37"/>
      <c r="O20" s="37"/>
      <c r="P20" s="37"/>
      <c r="Q20" s="37"/>
      <c r="R20" s="37"/>
      <c r="S20" s="37"/>
      <c r="T20" s="64"/>
    </row>
    <row r="21" spans="2:20" ht="15" customHeight="1" x14ac:dyDescent="0.25">
      <c r="B21" s="63"/>
      <c r="C21" s="53"/>
      <c r="D21" s="53"/>
      <c r="E21" s="53"/>
      <c r="F21" s="53"/>
      <c r="G21" s="53"/>
      <c r="H21" s="53"/>
      <c r="I21" s="53"/>
      <c r="J21" s="53"/>
      <c r="K21" s="53"/>
      <c r="L21" s="37"/>
      <c r="M21" s="37"/>
      <c r="N21" s="37"/>
      <c r="O21" s="37"/>
      <c r="P21" s="37"/>
      <c r="Q21" s="37"/>
      <c r="R21" s="37"/>
      <c r="S21" s="37"/>
      <c r="T21" s="64"/>
    </row>
    <row r="22" spans="2:20" ht="15" customHeight="1" x14ac:dyDescent="0.25">
      <c r="B22" s="63"/>
      <c r="C22" s="53"/>
      <c r="D22" s="53"/>
      <c r="E22" s="53"/>
      <c r="F22" s="53"/>
      <c r="G22" s="53"/>
      <c r="H22" s="53"/>
      <c r="I22" s="53"/>
      <c r="J22" s="53"/>
      <c r="K22" s="53"/>
      <c r="L22" s="37"/>
      <c r="M22" s="37"/>
      <c r="N22" s="37"/>
      <c r="O22" s="37"/>
      <c r="P22" s="37"/>
      <c r="Q22" s="37"/>
      <c r="R22" s="37"/>
      <c r="S22" s="37"/>
      <c r="T22" s="64"/>
    </row>
    <row r="23" spans="2:20" ht="15" customHeight="1" x14ac:dyDescent="0.25">
      <c r="B23" s="63"/>
      <c r="C23" s="53"/>
      <c r="D23" s="53"/>
      <c r="E23" s="53"/>
      <c r="F23" s="53"/>
      <c r="G23" s="53"/>
      <c r="H23" s="53"/>
      <c r="I23" s="53"/>
      <c r="J23" s="53"/>
      <c r="K23" s="53"/>
      <c r="L23" s="37"/>
      <c r="M23" s="37"/>
      <c r="N23" s="37"/>
      <c r="O23" s="37"/>
      <c r="P23" s="37"/>
      <c r="Q23" s="37"/>
      <c r="R23" s="37"/>
      <c r="S23" s="37"/>
      <c r="T23" s="64"/>
    </row>
    <row r="24" spans="2:20" ht="15" customHeight="1" x14ac:dyDescent="0.25">
      <c r="B24" s="63"/>
      <c r="C24" s="53"/>
      <c r="D24" s="53"/>
      <c r="E24" s="53"/>
      <c r="F24" s="53"/>
      <c r="G24" s="53"/>
      <c r="H24" s="53"/>
      <c r="I24" s="53"/>
      <c r="J24" s="53"/>
      <c r="K24" s="53"/>
      <c r="L24" s="37"/>
      <c r="M24" s="37"/>
      <c r="N24" s="37"/>
      <c r="O24" s="37"/>
      <c r="P24" s="37"/>
      <c r="Q24" s="37"/>
      <c r="R24" s="37"/>
      <c r="S24" s="37"/>
      <c r="T24" s="64"/>
    </row>
    <row r="25" spans="2:20" ht="15" customHeight="1" x14ac:dyDescent="0.25">
      <c r="B25" s="63"/>
      <c r="C25" s="53"/>
      <c r="D25" s="53"/>
      <c r="E25" s="53"/>
      <c r="F25" s="53"/>
      <c r="G25" s="53"/>
      <c r="H25" s="53"/>
      <c r="I25" s="53"/>
      <c r="J25" s="53"/>
      <c r="K25" s="53"/>
      <c r="L25" s="37"/>
      <c r="M25" s="37"/>
      <c r="N25" s="37"/>
      <c r="O25" s="37"/>
      <c r="P25" s="37"/>
      <c r="Q25" s="37"/>
      <c r="R25" s="37"/>
      <c r="S25" s="37"/>
      <c r="T25" s="64"/>
    </row>
    <row r="26" spans="2:20" ht="15" customHeight="1" x14ac:dyDescent="0.25">
      <c r="B26" s="63"/>
      <c r="C26" s="53"/>
      <c r="D26" s="53"/>
      <c r="E26" s="53"/>
      <c r="F26" s="53"/>
      <c r="G26" s="53"/>
      <c r="H26" s="53"/>
      <c r="I26" s="53"/>
      <c r="J26" s="53"/>
      <c r="K26" s="53"/>
      <c r="L26" s="37"/>
      <c r="M26" s="37"/>
      <c r="N26" s="37"/>
      <c r="O26" s="37"/>
      <c r="P26" s="37"/>
      <c r="Q26" s="37"/>
      <c r="R26" s="37"/>
      <c r="S26" s="37"/>
      <c r="T26" s="64"/>
    </row>
    <row r="27" spans="2:20" ht="15" customHeight="1" x14ac:dyDescent="0.25">
      <c r="B27" s="63"/>
      <c r="C27" s="53"/>
      <c r="D27" s="53"/>
      <c r="E27" s="53"/>
      <c r="F27" s="53"/>
      <c r="G27" s="53"/>
      <c r="H27" s="53"/>
      <c r="I27" s="53"/>
      <c r="J27" s="53"/>
      <c r="K27" s="53"/>
      <c r="L27" s="37"/>
      <c r="M27" s="37"/>
      <c r="N27" s="37"/>
      <c r="O27" s="37"/>
      <c r="P27" s="37"/>
      <c r="Q27" s="37"/>
      <c r="R27" s="37"/>
      <c r="S27" s="37"/>
      <c r="T27" s="64"/>
    </row>
    <row r="28" spans="2:20" ht="15" customHeight="1" x14ac:dyDescent="0.25">
      <c r="B28" s="63"/>
      <c r="C28" s="53"/>
      <c r="D28" s="53"/>
      <c r="E28" s="53"/>
      <c r="F28" s="53"/>
      <c r="G28" s="53"/>
      <c r="H28" s="53"/>
      <c r="I28" s="53"/>
      <c r="J28" s="53"/>
      <c r="K28" s="53"/>
      <c r="L28" s="37"/>
      <c r="M28" s="37"/>
      <c r="N28" s="37"/>
      <c r="O28" s="37"/>
      <c r="P28" s="37"/>
      <c r="Q28" s="37"/>
      <c r="R28" s="37"/>
      <c r="S28" s="37"/>
      <c r="T28" s="64"/>
    </row>
    <row r="29" spans="2:20" ht="15" customHeight="1" x14ac:dyDescent="0.25">
      <c r="B29" s="63"/>
      <c r="C29" s="53"/>
      <c r="D29" s="53"/>
      <c r="E29" s="53"/>
      <c r="F29" s="53"/>
      <c r="G29" s="53"/>
      <c r="H29" s="53"/>
      <c r="I29" s="53"/>
      <c r="J29" s="53"/>
      <c r="K29" s="53"/>
      <c r="L29" s="37"/>
      <c r="M29" s="37"/>
      <c r="N29" s="37"/>
      <c r="O29" s="37"/>
      <c r="P29" s="37"/>
      <c r="Q29" s="37"/>
      <c r="R29" s="37"/>
      <c r="S29" s="37"/>
      <c r="T29" s="64"/>
    </row>
    <row r="30" spans="2:20" ht="15" customHeight="1" x14ac:dyDescent="0.25">
      <c r="B30" s="63"/>
      <c r="C30" s="53"/>
      <c r="D30" s="53"/>
      <c r="E30" s="53"/>
      <c r="F30" s="53"/>
      <c r="G30" s="53"/>
      <c r="H30" s="53"/>
      <c r="I30" s="53"/>
      <c r="J30" s="53"/>
      <c r="K30" s="53"/>
      <c r="L30" s="37"/>
      <c r="M30" s="37"/>
      <c r="N30" s="37"/>
      <c r="O30" s="37"/>
      <c r="P30" s="37"/>
      <c r="Q30" s="37"/>
      <c r="R30" s="37"/>
      <c r="S30" s="37"/>
      <c r="T30" s="64"/>
    </row>
    <row r="31" spans="2:20" ht="15" customHeight="1" x14ac:dyDescent="0.25">
      <c r="B31" s="65"/>
      <c r="C31" s="122" t="s">
        <v>349</v>
      </c>
      <c r="D31" s="66"/>
      <c r="E31" s="66"/>
      <c r="F31" s="66"/>
      <c r="G31" s="66"/>
      <c r="H31" s="66"/>
      <c r="I31" s="66"/>
      <c r="J31" s="66"/>
      <c r="K31" s="66"/>
      <c r="L31" s="67"/>
      <c r="M31" s="67"/>
      <c r="N31" s="67"/>
      <c r="O31" s="67"/>
      <c r="P31" s="67"/>
      <c r="Q31" s="67"/>
      <c r="R31" s="67"/>
      <c r="S31" s="67"/>
      <c r="T31" s="68"/>
    </row>
    <row r="32" spans="2:20" ht="15" customHeight="1" x14ac:dyDescent="0.25">
      <c r="B32" s="52"/>
      <c r="C32" s="42"/>
      <c r="D32" s="42"/>
      <c r="E32" s="42"/>
      <c r="F32" s="42"/>
      <c r="G32" s="42"/>
      <c r="H32" s="42"/>
      <c r="I32" s="42"/>
      <c r="J32" s="42"/>
      <c r="K32" s="42"/>
    </row>
    <row r="33" spans="2:19" x14ac:dyDescent="0.25"/>
    <row r="34" spans="2:19" x14ac:dyDescent="0.25">
      <c r="B34" s="141"/>
      <c r="C34" s="141" t="s">
        <v>343</v>
      </c>
      <c r="D34" s="141" t="s">
        <v>344</v>
      </c>
      <c r="E34" s="141"/>
      <c r="F34" s="141"/>
      <c r="G34" s="141" t="s">
        <v>345</v>
      </c>
      <c r="H34" s="141" t="s">
        <v>346</v>
      </c>
      <c r="I34" s="141"/>
      <c r="J34" s="141"/>
      <c r="K34" s="141" t="s">
        <v>347</v>
      </c>
      <c r="L34" s="141" t="s">
        <v>348</v>
      </c>
      <c r="M34" s="142"/>
      <c r="N34" s="142"/>
      <c r="O34" s="142" t="s">
        <v>335</v>
      </c>
      <c r="P34" s="142"/>
      <c r="Q34" s="143" t="str">
        <f>N14</f>
        <v>Atraso total real médio</v>
      </c>
      <c r="R34" s="142"/>
      <c r="S34" s="142"/>
    </row>
    <row r="35" spans="2:19" x14ac:dyDescent="0.25">
      <c r="B35" s="141">
        <v>2014</v>
      </c>
      <c r="C35" s="144">
        <f>C8</f>
        <v>0</v>
      </c>
      <c r="D35" s="144">
        <f>D8</f>
        <v>0</v>
      </c>
      <c r="E35" s="141"/>
      <c r="F35" s="141">
        <v>2014</v>
      </c>
      <c r="G35" s="144">
        <f t="shared" ref="G35:H37" si="10">-C41</f>
        <v>0</v>
      </c>
      <c r="H35" s="144">
        <f t="shared" si="10"/>
        <v>0</v>
      </c>
      <c r="I35" s="141"/>
      <c r="J35" s="141">
        <v>2014</v>
      </c>
      <c r="K35" s="144">
        <f>C13</f>
        <v>0</v>
      </c>
      <c r="L35" s="144">
        <f>D13</f>
        <v>0</v>
      </c>
      <c r="M35" s="142"/>
      <c r="N35" s="142">
        <v>2014</v>
      </c>
      <c r="O35" s="145" t="e">
        <f>P9</f>
        <v>#DIV/0!</v>
      </c>
      <c r="P35" s="142">
        <v>2014</v>
      </c>
      <c r="Q35" s="145" t="e">
        <f>O14</f>
        <v>#DIV/0!</v>
      </c>
      <c r="R35" s="142"/>
      <c r="S35" s="142"/>
    </row>
    <row r="36" spans="2:19" x14ac:dyDescent="0.25">
      <c r="B36" s="141">
        <v>2015</v>
      </c>
      <c r="C36" s="144">
        <f>F8</f>
        <v>0</v>
      </c>
      <c r="D36" s="144">
        <f>G8</f>
        <v>0</v>
      </c>
      <c r="E36" s="141"/>
      <c r="F36" s="141">
        <v>2015</v>
      </c>
      <c r="G36" s="144">
        <f t="shared" si="10"/>
        <v>0</v>
      </c>
      <c r="H36" s="144">
        <f t="shared" si="10"/>
        <v>0</v>
      </c>
      <c r="I36" s="141"/>
      <c r="J36" s="141">
        <v>2015</v>
      </c>
      <c r="K36" s="144">
        <f>F13</f>
        <v>0</v>
      </c>
      <c r="L36" s="144">
        <f>G13</f>
        <v>0</v>
      </c>
      <c r="M36" s="142"/>
      <c r="N36" s="142">
        <v>2015</v>
      </c>
      <c r="O36" s="145" t="e">
        <f>R9</f>
        <v>#DIV/0!</v>
      </c>
      <c r="P36" s="142">
        <v>2015</v>
      </c>
      <c r="Q36" s="145" t="e">
        <f>Q14</f>
        <v>#DIV/0!</v>
      </c>
      <c r="R36" s="142"/>
      <c r="S36" s="142"/>
    </row>
    <row r="37" spans="2:19" x14ac:dyDescent="0.25">
      <c r="B37" s="141">
        <v>2016</v>
      </c>
      <c r="C37" s="144">
        <f>I8</f>
        <v>0</v>
      </c>
      <c r="D37" s="144">
        <f>J8</f>
        <v>0</v>
      </c>
      <c r="E37" s="141"/>
      <c r="F37" s="141">
        <v>2016</v>
      </c>
      <c r="G37" s="144">
        <f t="shared" si="10"/>
        <v>0</v>
      </c>
      <c r="H37" s="144">
        <f t="shared" si="10"/>
        <v>0</v>
      </c>
      <c r="I37" s="141"/>
      <c r="J37" s="141">
        <v>2016</v>
      </c>
      <c r="K37" s="144">
        <f>I13</f>
        <v>0</v>
      </c>
      <c r="L37" s="144">
        <f>J13</f>
        <v>0</v>
      </c>
      <c r="M37" s="142"/>
      <c r="N37" s="142">
        <v>2016</v>
      </c>
      <c r="O37" s="145" t="e">
        <f>T9</f>
        <v>#DIV/0!</v>
      </c>
      <c r="P37" s="142">
        <v>2016</v>
      </c>
      <c r="Q37" s="145" t="e">
        <f>S14</f>
        <v>#DIV/0!</v>
      </c>
      <c r="R37" s="142"/>
      <c r="S37" s="142"/>
    </row>
    <row r="38" spans="2:19" x14ac:dyDescent="0.25">
      <c r="B38" s="142"/>
      <c r="C38" s="142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42"/>
      <c r="R38" s="142"/>
      <c r="S38" s="142"/>
    </row>
    <row r="39" spans="2:19" x14ac:dyDescent="0.25">
      <c r="B39" s="142"/>
      <c r="C39" s="142" t="s">
        <v>350</v>
      </c>
      <c r="D39" s="142"/>
      <c r="E39" s="142"/>
      <c r="F39" s="142"/>
      <c r="G39" s="142"/>
      <c r="H39" s="142"/>
      <c r="I39" s="142"/>
      <c r="J39" s="142"/>
      <c r="K39" s="142"/>
      <c r="L39" s="142"/>
      <c r="M39" s="142"/>
      <c r="N39" s="142"/>
      <c r="O39" s="142"/>
      <c r="P39" s="142"/>
      <c r="Q39" s="142"/>
      <c r="R39" s="142"/>
      <c r="S39" s="142"/>
    </row>
    <row r="40" spans="2:19" x14ac:dyDescent="0.25">
      <c r="B40" s="142"/>
      <c r="C40" s="142" t="s">
        <v>351</v>
      </c>
      <c r="D40" s="142" t="s">
        <v>338</v>
      </c>
      <c r="E40" s="146"/>
      <c r="F40" s="142"/>
      <c r="G40" s="142"/>
      <c r="H40" s="146"/>
      <c r="I40" s="142"/>
      <c r="J40" s="142"/>
      <c r="K40" s="142"/>
      <c r="L40" s="142"/>
      <c r="M40" s="142"/>
      <c r="N40" s="142"/>
      <c r="O40" s="142"/>
      <c r="P40" s="142"/>
      <c r="Q40" s="142"/>
      <c r="R40" s="142"/>
      <c r="S40" s="142"/>
    </row>
    <row r="41" spans="2:19" x14ac:dyDescent="0.25">
      <c r="B41" s="142"/>
      <c r="C41" s="146">
        <f>SUM(C9:C12)</f>
        <v>0</v>
      </c>
      <c r="D41" s="146">
        <f>SUM(D9:D12)</f>
        <v>0</v>
      </c>
      <c r="E41" s="142"/>
      <c r="F41" s="142"/>
      <c r="G41" s="142"/>
      <c r="H41" s="142"/>
      <c r="I41" s="142"/>
      <c r="J41" s="142"/>
      <c r="K41" s="142"/>
      <c r="L41" s="142"/>
      <c r="M41" s="142"/>
      <c r="N41" s="142"/>
      <c r="O41" s="142"/>
      <c r="P41" s="142"/>
      <c r="Q41" s="142"/>
      <c r="R41" s="142"/>
      <c r="S41" s="142"/>
    </row>
    <row r="42" spans="2:19" x14ac:dyDescent="0.25">
      <c r="B42" s="142"/>
      <c r="C42" s="146">
        <f>SUM(F9:F12)</f>
        <v>0</v>
      </c>
      <c r="D42" s="146">
        <f>SUM(G9:G12)</f>
        <v>0</v>
      </c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/>
      <c r="R42" s="142"/>
      <c r="S42" s="142"/>
    </row>
    <row r="43" spans="2:19" x14ac:dyDescent="0.25">
      <c r="B43" s="142"/>
      <c r="C43" s="146">
        <f>SUM(I9:I12)</f>
        <v>0</v>
      </c>
      <c r="D43" s="146">
        <f>SUM(J9:J12)</f>
        <v>0</v>
      </c>
      <c r="E43" s="142"/>
      <c r="F43" s="142"/>
      <c r="G43" s="142"/>
      <c r="H43" s="142"/>
      <c r="I43" s="142"/>
      <c r="J43" s="142"/>
      <c r="K43" s="142"/>
      <c r="L43" s="142"/>
      <c r="M43" s="142"/>
      <c r="N43" s="142"/>
      <c r="O43" s="142"/>
      <c r="P43" s="142"/>
      <c r="Q43" s="142"/>
      <c r="R43" s="142"/>
      <c r="S43" s="142"/>
    </row>
    <row r="44" spans="2:19" hidden="1" x14ac:dyDescent="0.25">
      <c r="B44" s="142"/>
      <c r="C44" s="142"/>
      <c r="D44" s="142"/>
      <c r="E44" s="142"/>
      <c r="F44" s="142"/>
      <c r="G44" s="142"/>
      <c r="H44" s="142"/>
      <c r="I44" s="142"/>
      <c r="J44" s="142"/>
      <c r="K44" s="142"/>
      <c r="L44" s="142"/>
      <c r="M44" s="142"/>
      <c r="N44" s="142"/>
      <c r="O44" s="142"/>
      <c r="P44" s="142"/>
      <c r="Q44" s="142"/>
      <c r="R44" s="142"/>
      <c r="S44" s="142"/>
    </row>
  </sheetData>
  <sheetProtection algorithmName="SHA-512" hashValue="tUBj8Hvrj6Yy3PfTACartCLcM6JYyplm+75llaiqVqdya+d0g06T+/U/cYOChZ5aVa1138jqR6/eYJ54T4uoug==" saltValue="aRxF017nlPCaGfRzp6LL8Q==" spinCount="100000" sheet="1" objects="1" scenarios="1"/>
  <mergeCells count="20">
    <mergeCell ref="O11:P11"/>
    <mergeCell ref="Q11:R11"/>
    <mergeCell ref="S11:T11"/>
    <mergeCell ref="B2:T4"/>
    <mergeCell ref="C6:E6"/>
    <mergeCell ref="F6:H6"/>
    <mergeCell ref="I6:K6"/>
    <mergeCell ref="O6:P6"/>
    <mergeCell ref="Q6:R6"/>
    <mergeCell ref="S6:T6"/>
    <mergeCell ref="O10:P10"/>
    <mergeCell ref="Q10:R10"/>
    <mergeCell ref="S10:T10"/>
    <mergeCell ref="O14:P14"/>
    <mergeCell ref="Q14:R14"/>
    <mergeCell ref="S14:T14"/>
    <mergeCell ref="N12:N13"/>
    <mergeCell ref="O12:P13"/>
    <mergeCell ref="Q12:R13"/>
    <mergeCell ref="S12:T13"/>
  </mergeCells>
  <pageMargins left="0.7" right="0.7" top="0.75" bottom="0.75" header="0.3" footer="0.3"/>
  <pageSetup paperSize="9" scale="37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V100"/>
  <sheetViews>
    <sheetView topLeftCell="A4" workbookViewId="0">
      <selection activeCell="D21" sqref="D21"/>
    </sheetView>
  </sheetViews>
  <sheetFormatPr defaultRowHeight="15" x14ac:dyDescent="0.25"/>
  <cols>
    <col min="1" max="4" width="9.140625" style="21"/>
    <col min="5" max="5" width="40.7109375" bestFit="1" customWidth="1"/>
    <col min="6" max="9" width="11" bestFit="1" customWidth="1"/>
    <col min="10" max="10" width="49.28515625" bestFit="1" customWidth="1"/>
    <col min="11" max="11" width="40.85546875" bestFit="1" customWidth="1"/>
    <col min="12" max="14" width="4" bestFit="1" customWidth="1"/>
    <col min="15" max="15" width="3" bestFit="1" customWidth="1"/>
    <col min="16" max="16" width="4" bestFit="1" customWidth="1"/>
    <col min="17" max="17" width="2.28515625" customWidth="1"/>
    <col min="18" max="20" width="5.5703125" bestFit="1" customWidth="1"/>
    <col min="21" max="21" width="3" bestFit="1" customWidth="1"/>
    <col min="22" max="22" width="5.5703125" bestFit="1" customWidth="1"/>
  </cols>
  <sheetData>
    <row r="1" spans="1:22" x14ac:dyDescent="0.25">
      <c r="A1" s="21" t="s">
        <v>185</v>
      </c>
      <c r="B1" s="21" t="s">
        <v>186</v>
      </c>
      <c r="C1" s="21" t="s">
        <v>187</v>
      </c>
      <c r="D1" s="21" t="s">
        <v>186</v>
      </c>
      <c r="E1" s="38" t="str">
        <f>IF('Cadastro de Obras'!C7="","",UPPER('Cadastro de Obras'!C7))</f>
        <v/>
      </c>
      <c r="F1" s="36" t="str">
        <f>IF(COUNTIF($I$1:$I1,I1)=1,I1,"")</f>
        <v/>
      </c>
      <c r="G1" s="36" t="str">
        <f t="shared" ref="G1:G32" si="0">IF(ISERROR(SMALL($F$1:$F$100,ROW())),"",SMALL($F$1:$F$100,ROW()))</f>
        <v/>
      </c>
      <c r="H1" s="36" t="e">
        <f t="shared" ref="H1:H32" si="1">SMALL($F$1:$F$100,ROW())</f>
        <v>#NUM!</v>
      </c>
      <c r="I1" s="37" t="str">
        <f>IF('Cadastro de Obras'!C7="","",CONCATENATE(R1,S1,T1,U1,V1)+(ROW()/10))</f>
        <v/>
      </c>
      <c r="J1" s="37" t="str">
        <f>IF(E1="","",E1&amp;" | "&amp;'Cadastro de Obras'!B7)</f>
        <v/>
      </c>
      <c r="K1" s="22" t="str">
        <f>IF(NOT(ISERROR(H1)),VLOOKUP(H1,$I$1:$J$100,2,0),"")</f>
        <v/>
      </c>
      <c r="L1" s="37" t="str">
        <f t="shared" ref="L1:L32" si="2">IF(E1="","",CODE(MID(E1,1,1)))</f>
        <v/>
      </c>
      <c r="M1" s="37" t="str">
        <f t="shared" ref="M1:M32" si="3">IF(E1="","",CODE(MID(E1,2,1)))</f>
        <v/>
      </c>
      <c r="N1" s="37" t="str">
        <f t="shared" ref="N1:N32" si="4">IF(E1="","",CODE(MID(E1,3,1)))</f>
        <v/>
      </c>
      <c r="O1" s="37" t="str">
        <f t="shared" ref="O1:O32" si="5">IF(E1="","",CODE(MID(E1,4,1)))</f>
        <v/>
      </c>
      <c r="P1" s="37" t="str">
        <f t="shared" ref="P1:P32" si="6">IF(E1="","",CODE(MID(E1,5,1)))</f>
        <v/>
      </c>
      <c r="Q1" s="1"/>
      <c r="R1" s="37" t="str">
        <f>IF('Cadastro de Obras'!C7="","",IF(L1&gt;90,VLOOKUP(L1,SUPORTE!$B$2:$D$19,3,0),L1))</f>
        <v/>
      </c>
      <c r="S1" s="37" t="str">
        <f>IF('Cadastro de Obras'!C7="","",IF(M1&gt;90,VLOOKUP(M1,SUPORTE!$B$2:$D$19,3,0),M1))</f>
        <v/>
      </c>
      <c r="T1" s="37" t="str">
        <f>IF('Cadastro de Obras'!C7="","",IF(N1&gt;90,VLOOKUP(N1,SUPORTE!$B$2:$D$19,3,0),N1))</f>
        <v/>
      </c>
      <c r="U1" s="37" t="str">
        <f>IF('Cadastro de Obras'!C7="","",IF(O1&gt;90,VLOOKUP(O1,SUPORTE!$B$2:$D$19,3,0),O1))</f>
        <v/>
      </c>
      <c r="V1" s="37" t="str">
        <f>IF('Cadastro de Obras'!C7="","",IF(P1&gt;90,VLOOKUP(P1,SUPORTE!$B$2:$D$19,3,0),P1))</f>
        <v/>
      </c>
    </row>
    <row r="2" spans="1:22" x14ac:dyDescent="0.25">
      <c r="A2" s="21" t="s">
        <v>164</v>
      </c>
      <c r="B2" s="21">
        <v>192</v>
      </c>
      <c r="C2" s="21" t="s">
        <v>180</v>
      </c>
      <c r="D2" s="21">
        <v>65</v>
      </c>
      <c r="E2" s="38" t="str">
        <f>IF('Cadastro de Obras'!C8="","",UPPER('Cadastro de Obras'!C8))</f>
        <v/>
      </c>
      <c r="F2" s="37" t="str">
        <f>IF(COUNTIF($I$1:$I2,I2)=1,I2,"")</f>
        <v/>
      </c>
      <c r="G2" s="36" t="str">
        <f t="shared" si="0"/>
        <v/>
      </c>
      <c r="H2" s="36" t="e">
        <f t="shared" si="1"/>
        <v>#NUM!</v>
      </c>
      <c r="I2" s="37" t="str">
        <f>IF('Cadastro de Obras'!C8="","",CONCATENATE(R2,S2,T2,U2,V2)+(ROW()/10))</f>
        <v/>
      </c>
      <c r="J2" s="37" t="str">
        <f>IF(E2="","",E2&amp;" | "&amp;'Cadastro de Obras'!B8)</f>
        <v/>
      </c>
      <c r="K2" s="22" t="str">
        <f t="shared" ref="K2:K32" si="7">IF(NOT(ISERROR(H2)),VLOOKUP(H2,$I$1:$J$100,2,0),"")</f>
        <v/>
      </c>
      <c r="L2" s="37" t="str">
        <f t="shared" si="2"/>
        <v/>
      </c>
      <c r="M2" s="37" t="str">
        <f t="shared" si="3"/>
        <v/>
      </c>
      <c r="N2" s="37" t="str">
        <f t="shared" si="4"/>
        <v/>
      </c>
      <c r="O2" s="37" t="str">
        <f t="shared" si="5"/>
        <v/>
      </c>
      <c r="P2" s="37" t="str">
        <f t="shared" si="6"/>
        <v/>
      </c>
      <c r="Q2" s="1"/>
      <c r="R2" s="37" t="str">
        <f>IF('Cadastro de Obras'!C8="","",IF(L2&gt;90,VLOOKUP(L2,SUPORTE!$B$2:$D$19,3,0),L2))</f>
        <v/>
      </c>
      <c r="S2" s="37" t="str">
        <f>IF('Cadastro de Obras'!C8="","",IF(M2&gt;90,VLOOKUP(M2,SUPORTE!$B$2:$D$19,3,0),M2))</f>
        <v/>
      </c>
      <c r="T2" s="37" t="str">
        <f>IF('Cadastro de Obras'!C8="","",IF(N2&gt;90,VLOOKUP(N2,SUPORTE!$B$2:$D$19,3,0),N2))</f>
        <v/>
      </c>
      <c r="U2" s="37" t="str">
        <f>IF('Cadastro de Obras'!C8="","",IF(O2&gt;90,VLOOKUP(O2,SUPORTE!$B$2:$D$19,3,0),O2))</f>
        <v/>
      </c>
      <c r="V2" s="37" t="str">
        <f>IF('Cadastro de Obras'!C8="","",IF(P2&gt;90,VLOOKUP(P2,SUPORTE!$B$2:$D$19,3,0),P2))</f>
        <v/>
      </c>
    </row>
    <row r="3" spans="1:22" x14ac:dyDescent="0.25">
      <c r="A3" s="21" t="s">
        <v>163</v>
      </c>
      <c r="B3" s="21">
        <v>193</v>
      </c>
      <c r="C3" s="21" t="s">
        <v>180</v>
      </c>
      <c r="D3" s="21">
        <v>65</v>
      </c>
      <c r="E3" s="38" t="str">
        <f>IF('Cadastro de Obras'!C9="","",UPPER('Cadastro de Obras'!C9))</f>
        <v/>
      </c>
      <c r="F3" s="37" t="str">
        <f>IF(COUNTIF($I$1:$I3,I3)=1,I3,"")</f>
        <v/>
      </c>
      <c r="G3" s="36" t="str">
        <f t="shared" si="0"/>
        <v/>
      </c>
      <c r="H3" s="36" t="e">
        <f t="shared" si="1"/>
        <v>#NUM!</v>
      </c>
      <c r="I3" s="37" t="str">
        <f>IF('Cadastro de Obras'!C9="","",CONCATENATE(R3,S3,T3,U3,V3)+(ROW()/10))</f>
        <v/>
      </c>
      <c r="J3" s="37" t="str">
        <f>IF(E3="","",E3&amp;" | "&amp;'Cadastro de Obras'!B9)</f>
        <v/>
      </c>
      <c r="K3" s="22" t="str">
        <f t="shared" si="7"/>
        <v/>
      </c>
      <c r="L3" s="37" t="str">
        <f t="shared" si="2"/>
        <v/>
      </c>
      <c r="M3" s="37" t="str">
        <f t="shared" si="3"/>
        <v/>
      </c>
      <c r="N3" s="37" t="str">
        <f t="shared" si="4"/>
        <v/>
      </c>
      <c r="O3" s="37" t="str">
        <f t="shared" si="5"/>
        <v/>
      </c>
      <c r="P3" s="37" t="str">
        <f t="shared" si="6"/>
        <v/>
      </c>
      <c r="Q3" s="1"/>
      <c r="R3" s="37" t="str">
        <f>IF('Cadastro de Obras'!C9="","",IF(L3&gt;90,VLOOKUP(L3,SUPORTE!$B$2:$D$19,3,0),L3))</f>
        <v/>
      </c>
      <c r="S3" s="37" t="str">
        <f>IF('Cadastro de Obras'!C9="","",IF(M3&gt;90,VLOOKUP(M3,SUPORTE!$B$2:$D$19,3,0),M3))</f>
        <v/>
      </c>
      <c r="T3" s="37" t="str">
        <f>IF('Cadastro de Obras'!C9="","",IF(N3&gt;90,VLOOKUP(N3,SUPORTE!$B$2:$D$19,3,0),N3))</f>
        <v/>
      </c>
      <c r="U3" s="37" t="str">
        <f>IF('Cadastro de Obras'!C9="","",IF(O3&gt;90,VLOOKUP(O3,SUPORTE!$B$2:$D$19,3,0),O3))</f>
        <v/>
      </c>
      <c r="V3" s="37" t="str">
        <f>IF('Cadastro de Obras'!C9="","",IF(P3&gt;90,VLOOKUP(P3,SUPORTE!$B$2:$D$19,3,0),P3))</f>
        <v/>
      </c>
    </row>
    <row r="4" spans="1:22" x14ac:dyDescent="0.25">
      <c r="A4" s="21" t="s">
        <v>165</v>
      </c>
      <c r="B4" s="21">
        <v>194</v>
      </c>
      <c r="C4" s="21" t="s">
        <v>180</v>
      </c>
      <c r="D4" s="21">
        <v>65</v>
      </c>
      <c r="E4" s="38" t="str">
        <f>IF('Cadastro de Obras'!C10="","",UPPER('Cadastro de Obras'!C10))</f>
        <v/>
      </c>
      <c r="F4" s="37" t="str">
        <f>IF(COUNTIF($I$1:$I4,I4)=1,I4,"")</f>
        <v/>
      </c>
      <c r="G4" s="36" t="str">
        <f t="shared" si="0"/>
        <v/>
      </c>
      <c r="H4" s="36" t="e">
        <f t="shared" si="1"/>
        <v>#NUM!</v>
      </c>
      <c r="I4" s="37" t="str">
        <f>IF('Cadastro de Obras'!C10="","",CONCATENATE(R4,S4,T4,U4,V4)+(ROW()/10))</f>
        <v/>
      </c>
      <c r="J4" s="37" t="str">
        <f>IF(E4="","",E4&amp;" | "&amp;'Cadastro de Obras'!B10)</f>
        <v/>
      </c>
      <c r="K4" s="22" t="str">
        <f t="shared" si="7"/>
        <v/>
      </c>
      <c r="L4" s="37" t="str">
        <f t="shared" si="2"/>
        <v/>
      </c>
      <c r="M4" s="37" t="str">
        <f t="shared" si="3"/>
        <v/>
      </c>
      <c r="N4" s="37" t="str">
        <f t="shared" si="4"/>
        <v/>
      </c>
      <c r="O4" s="37" t="str">
        <f t="shared" si="5"/>
        <v/>
      </c>
      <c r="P4" s="37" t="str">
        <f t="shared" si="6"/>
        <v/>
      </c>
      <c r="Q4" s="1"/>
      <c r="R4" s="37" t="str">
        <f>IF('Cadastro de Obras'!C10="","",IF(L4&gt;90,VLOOKUP(L4,SUPORTE!$B$2:$D$19,3,0),L4))</f>
        <v/>
      </c>
      <c r="S4" s="37" t="str">
        <f>IF('Cadastro de Obras'!C10="","",IF(M4&gt;90,VLOOKUP(M4,SUPORTE!$B$2:$D$19,3,0),M4))</f>
        <v/>
      </c>
      <c r="T4" s="37" t="str">
        <f>IF('Cadastro de Obras'!C10="","",IF(N4&gt;90,VLOOKUP(N4,SUPORTE!$B$2:$D$19,3,0),N4))</f>
        <v/>
      </c>
      <c r="U4" s="37" t="str">
        <f>IF('Cadastro de Obras'!C10="","",IF(O4&gt;90,VLOOKUP(O4,SUPORTE!$B$2:$D$19,3,0),O4))</f>
        <v/>
      </c>
      <c r="V4" s="37" t="str">
        <f>IF('Cadastro de Obras'!C10="","",IF(P4&gt;90,VLOOKUP(P4,SUPORTE!$B$2:$D$19,3,0),P4))</f>
        <v/>
      </c>
    </row>
    <row r="5" spans="1:22" x14ac:dyDescent="0.25">
      <c r="A5" s="21" t="s">
        <v>166</v>
      </c>
      <c r="B5" s="21">
        <v>195</v>
      </c>
      <c r="C5" s="21" t="s">
        <v>180</v>
      </c>
      <c r="D5" s="21">
        <v>65</v>
      </c>
      <c r="E5" s="38" t="str">
        <f>IF('Cadastro de Obras'!C11="","",UPPER('Cadastro de Obras'!C11))</f>
        <v/>
      </c>
      <c r="F5" s="37" t="str">
        <f>IF(COUNTIF($I$1:$I5,I5)=1,I5,"")</f>
        <v/>
      </c>
      <c r="G5" s="36" t="str">
        <f t="shared" si="0"/>
        <v/>
      </c>
      <c r="H5" s="36" t="e">
        <f t="shared" si="1"/>
        <v>#NUM!</v>
      </c>
      <c r="I5" s="37" t="str">
        <f>IF('Cadastro de Obras'!C11="","",CONCATENATE(R5,S5,T5,U5,V5)+(ROW()/10))</f>
        <v/>
      </c>
      <c r="J5" s="37" t="str">
        <f>IF(E5="","",E5&amp;" | "&amp;'Cadastro de Obras'!B11)</f>
        <v/>
      </c>
      <c r="K5" s="22" t="str">
        <f t="shared" si="7"/>
        <v/>
      </c>
      <c r="L5" s="37" t="str">
        <f t="shared" si="2"/>
        <v/>
      </c>
      <c r="M5" s="37" t="str">
        <f t="shared" si="3"/>
        <v/>
      </c>
      <c r="N5" s="37" t="str">
        <f t="shared" si="4"/>
        <v/>
      </c>
      <c r="O5" s="37" t="str">
        <f t="shared" si="5"/>
        <v/>
      </c>
      <c r="P5" s="37" t="str">
        <f t="shared" si="6"/>
        <v/>
      </c>
      <c r="Q5" s="1"/>
      <c r="R5" s="37" t="str">
        <f>IF('Cadastro de Obras'!C11="","",IF(L5&gt;90,VLOOKUP(L5,SUPORTE!$B$2:$D$19,3,0),L5))</f>
        <v/>
      </c>
      <c r="S5" s="37" t="str">
        <f>IF('Cadastro de Obras'!C11="","",IF(M5&gt;90,VLOOKUP(M5,SUPORTE!$B$2:$D$19,3,0),M5))</f>
        <v/>
      </c>
      <c r="T5" s="37" t="str">
        <f>IF('Cadastro de Obras'!C11="","",IF(N5&gt;90,VLOOKUP(N5,SUPORTE!$B$2:$D$19,3,0),N5))</f>
        <v/>
      </c>
      <c r="U5" s="37" t="str">
        <f>IF('Cadastro de Obras'!C11="","",IF(O5&gt;90,VLOOKUP(O5,SUPORTE!$B$2:$D$19,3,0),O5))</f>
        <v/>
      </c>
      <c r="V5" s="37" t="str">
        <f>IF('Cadastro de Obras'!C11="","",IF(P5&gt;90,VLOOKUP(P5,SUPORTE!$B$2:$D$19,3,0),P5))</f>
        <v/>
      </c>
    </row>
    <row r="6" spans="1:22" x14ac:dyDescent="0.25">
      <c r="A6" s="21" t="s">
        <v>168</v>
      </c>
      <c r="B6" s="21">
        <v>200</v>
      </c>
      <c r="C6" s="21" t="s">
        <v>181</v>
      </c>
      <c r="D6" s="21">
        <v>69</v>
      </c>
      <c r="E6" s="38" t="str">
        <f>IF('Cadastro de Obras'!C12="","",UPPER('Cadastro de Obras'!C12))</f>
        <v/>
      </c>
      <c r="F6" s="37" t="str">
        <f>IF(COUNTIF($I$1:$I6,I6)=1,I6,"")</f>
        <v/>
      </c>
      <c r="G6" s="36" t="str">
        <f t="shared" si="0"/>
        <v/>
      </c>
      <c r="H6" s="36" t="e">
        <f t="shared" si="1"/>
        <v>#NUM!</v>
      </c>
      <c r="I6" s="37" t="str">
        <f>IF('Cadastro de Obras'!C12="","",CONCATENATE(R6,S6,T6,U6,V6)+(ROW()/10))</f>
        <v/>
      </c>
      <c r="J6" s="37" t="str">
        <f>IF(E6="","",E6&amp;" | "&amp;'Cadastro de Obras'!B12)</f>
        <v/>
      </c>
      <c r="K6" s="22" t="str">
        <f t="shared" si="7"/>
        <v/>
      </c>
      <c r="L6" s="37" t="str">
        <f t="shared" si="2"/>
        <v/>
      </c>
      <c r="M6" s="37" t="str">
        <f t="shared" si="3"/>
        <v/>
      </c>
      <c r="N6" s="37" t="str">
        <f t="shared" si="4"/>
        <v/>
      </c>
      <c r="O6" s="37" t="str">
        <f t="shared" si="5"/>
        <v/>
      </c>
      <c r="P6" s="37" t="str">
        <f t="shared" si="6"/>
        <v/>
      </c>
      <c r="Q6" s="1"/>
      <c r="R6" s="37" t="str">
        <f>IF('Cadastro de Obras'!C12="","",IF(L6&gt;90,VLOOKUP(L6,SUPORTE!$B$2:$D$19,3,0),L6))</f>
        <v/>
      </c>
      <c r="S6" s="37" t="str">
        <f>IF('Cadastro de Obras'!C12="","",IF(M6&gt;90,VLOOKUP(M6,SUPORTE!$B$2:$D$19,3,0),M6))</f>
        <v/>
      </c>
      <c r="T6" s="37" t="str">
        <f>IF('Cadastro de Obras'!C12="","",IF(N6&gt;90,VLOOKUP(N6,SUPORTE!$B$2:$D$19,3,0),N6))</f>
        <v/>
      </c>
      <c r="U6" s="37" t="str">
        <f>IF('Cadastro de Obras'!C12="","",IF(O6&gt;90,VLOOKUP(O6,SUPORTE!$B$2:$D$19,3,0),O6))</f>
        <v/>
      </c>
      <c r="V6" s="37" t="str">
        <f>IF('Cadastro de Obras'!C12="","",IF(P6&gt;90,VLOOKUP(P6,SUPORTE!$B$2:$D$19,3,0),P6))</f>
        <v/>
      </c>
    </row>
    <row r="7" spans="1:22" x14ac:dyDescent="0.25">
      <c r="A7" s="21" t="s">
        <v>167</v>
      </c>
      <c r="B7" s="21">
        <v>201</v>
      </c>
      <c r="C7" s="21" t="s">
        <v>181</v>
      </c>
      <c r="D7" s="21">
        <v>69</v>
      </c>
      <c r="E7" s="38" t="str">
        <f>IF('Cadastro de Obras'!C13="","",UPPER('Cadastro de Obras'!C13))</f>
        <v/>
      </c>
      <c r="F7" s="37" t="str">
        <f>IF(COUNTIF($I$1:$I7,I7)=1,I7,"")</f>
        <v/>
      </c>
      <c r="G7" s="36" t="str">
        <f t="shared" si="0"/>
        <v/>
      </c>
      <c r="H7" s="36" t="e">
        <f t="shared" si="1"/>
        <v>#NUM!</v>
      </c>
      <c r="I7" s="37" t="str">
        <f>IF('Cadastro de Obras'!C13="","",CONCATENATE(R7,S7,T7,U7,V7)+(ROW()/10))</f>
        <v/>
      </c>
      <c r="J7" s="37" t="str">
        <f>IF(E7="","",E7&amp;" | "&amp;'Cadastro de Obras'!B13)</f>
        <v/>
      </c>
      <c r="K7" s="22" t="str">
        <f t="shared" si="7"/>
        <v/>
      </c>
      <c r="L7" s="37" t="str">
        <f t="shared" si="2"/>
        <v/>
      </c>
      <c r="M7" s="37" t="str">
        <f t="shared" si="3"/>
        <v/>
      </c>
      <c r="N7" s="37" t="str">
        <f t="shared" si="4"/>
        <v/>
      </c>
      <c r="O7" s="37" t="str">
        <f t="shared" si="5"/>
        <v/>
      </c>
      <c r="P7" s="37" t="str">
        <f t="shared" si="6"/>
        <v/>
      </c>
      <c r="Q7" s="1"/>
      <c r="R7" s="37" t="str">
        <f>IF('Cadastro de Obras'!C13="","",IF(L7&gt;90,VLOOKUP(L7,SUPORTE!$B$2:$D$19,3,0),L7))</f>
        <v/>
      </c>
      <c r="S7" s="37" t="str">
        <f>IF('Cadastro de Obras'!C13="","",IF(M7&gt;90,VLOOKUP(M7,SUPORTE!$B$2:$D$19,3,0),M7))</f>
        <v/>
      </c>
      <c r="T7" s="37" t="str">
        <f>IF('Cadastro de Obras'!C13="","",IF(N7&gt;90,VLOOKUP(N7,SUPORTE!$B$2:$D$19,3,0),N7))</f>
        <v/>
      </c>
      <c r="U7" s="37" t="str">
        <f>IF('Cadastro de Obras'!C13="","",IF(O7&gt;90,VLOOKUP(O7,SUPORTE!$B$2:$D$19,3,0),O7))</f>
        <v/>
      </c>
      <c r="V7" s="37" t="str">
        <f>IF('Cadastro de Obras'!C13="","",IF(P7&gt;90,VLOOKUP(P7,SUPORTE!$B$2:$D$19,3,0),P7))</f>
        <v/>
      </c>
    </row>
    <row r="8" spans="1:22" x14ac:dyDescent="0.25">
      <c r="A8" s="21" t="s">
        <v>169</v>
      </c>
      <c r="B8" s="21">
        <v>202</v>
      </c>
      <c r="C8" s="21" t="s">
        <v>181</v>
      </c>
      <c r="D8" s="21">
        <v>69</v>
      </c>
      <c r="E8" s="38" t="str">
        <f>IF('Cadastro de Obras'!C14="","",UPPER('Cadastro de Obras'!C14))</f>
        <v/>
      </c>
      <c r="F8" s="37" t="str">
        <f>IF(COUNTIF($I$1:$I8,I8)=1,I8,"")</f>
        <v/>
      </c>
      <c r="G8" s="36" t="str">
        <f t="shared" si="0"/>
        <v/>
      </c>
      <c r="H8" s="36" t="e">
        <f t="shared" si="1"/>
        <v>#NUM!</v>
      </c>
      <c r="I8" s="37" t="str">
        <f>IF('Cadastro de Obras'!C14="","",CONCATENATE(R8,S8,T8,U8,V8)+(ROW()/10))</f>
        <v/>
      </c>
      <c r="J8" s="37" t="str">
        <f>IF(E8="","",E8&amp;" | "&amp;'Cadastro de Obras'!B14)</f>
        <v/>
      </c>
      <c r="K8" s="22" t="str">
        <f t="shared" si="7"/>
        <v/>
      </c>
      <c r="L8" s="37" t="str">
        <f t="shared" si="2"/>
        <v/>
      </c>
      <c r="M8" s="37" t="str">
        <f t="shared" si="3"/>
        <v/>
      </c>
      <c r="N8" s="37" t="str">
        <f t="shared" si="4"/>
        <v/>
      </c>
      <c r="O8" s="37" t="str">
        <f t="shared" si="5"/>
        <v/>
      </c>
      <c r="P8" s="37" t="str">
        <f t="shared" si="6"/>
        <v/>
      </c>
      <c r="Q8" s="1"/>
      <c r="R8" s="37" t="str">
        <f>IF('Cadastro de Obras'!C14="","",IF(L8&gt;90,VLOOKUP(L8,SUPORTE!$B$2:$D$19,3,0),L8))</f>
        <v/>
      </c>
      <c r="S8" s="37" t="str">
        <f>IF('Cadastro de Obras'!C14="","",IF(M8&gt;90,VLOOKUP(M8,SUPORTE!$B$2:$D$19,3,0),M8))</f>
        <v/>
      </c>
      <c r="T8" s="37" t="str">
        <f>IF('Cadastro de Obras'!C14="","",IF(N8&gt;90,VLOOKUP(N8,SUPORTE!$B$2:$D$19,3,0),N8))</f>
        <v/>
      </c>
      <c r="U8" s="37" t="str">
        <f>IF('Cadastro de Obras'!C14="","",IF(O8&gt;90,VLOOKUP(O8,SUPORTE!$B$2:$D$19,3,0),O8))</f>
        <v/>
      </c>
      <c r="V8" s="37" t="str">
        <f>IF('Cadastro de Obras'!C14="","",IF(P8&gt;90,VLOOKUP(P8,SUPORTE!$B$2:$D$19,3,0),P8))</f>
        <v/>
      </c>
    </row>
    <row r="9" spans="1:22" x14ac:dyDescent="0.25">
      <c r="A9" s="21" t="s">
        <v>171</v>
      </c>
      <c r="B9" s="21">
        <v>204</v>
      </c>
      <c r="C9" s="21" t="s">
        <v>182</v>
      </c>
      <c r="D9" s="21">
        <v>73</v>
      </c>
      <c r="E9" s="38" t="str">
        <f>IF('Cadastro de Obras'!C15="","",UPPER('Cadastro de Obras'!C15))</f>
        <v/>
      </c>
      <c r="F9" s="37" t="str">
        <f>IF(COUNTIF($I$1:$I9,I9)=1,I9,"")</f>
        <v/>
      </c>
      <c r="G9" s="36" t="str">
        <f t="shared" si="0"/>
        <v/>
      </c>
      <c r="H9" s="36" t="e">
        <f t="shared" si="1"/>
        <v>#NUM!</v>
      </c>
      <c r="I9" s="37" t="str">
        <f>IF('Cadastro de Obras'!C15="","",CONCATENATE(R9,S9,T9,U9,V9)+(ROW()/10))</f>
        <v/>
      </c>
      <c r="J9" s="37" t="str">
        <f>IF(E9="","",E9&amp;" | "&amp;'Cadastro de Obras'!B15)</f>
        <v/>
      </c>
      <c r="K9" s="22" t="str">
        <f t="shared" si="7"/>
        <v/>
      </c>
      <c r="L9" s="37" t="str">
        <f t="shared" si="2"/>
        <v/>
      </c>
      <c r="M9" s="37" t="str">
        <f t="shared" si="3"/>
        <v/>
      </c>
      <c r="N9" s="37" t="str">
        <f t="shared" si="4"/>
        <v/>
      </c>
      <c r="O9" s="37" t="str">
        <f t="shared" si="5"/>
        <v/>
      </c>
      <c r="P9" s="37" t="str">
        <f t="shared" si="6"/>
        <v/>
      </c>
      <c r="Q9" s="1"/>
      <c r="R9" s="37" t="str">
        <f>IF('Cadastro de Obras'!C15="","",IF(L9&gt;90,VLOOKUP(L9,SUPORTE!$B$2:$D$19,3,0),L9))</f>
        <v/>
      </c>
      <c r="S9" s="37" t="str">
        <f>IF('Cadastro de Obras'!C15="","",IF(M9&gt;90,VLOOKUP(M9,SUPORTE!$B$2:$D$19,3,0),M9))</f>
        <v/>
      </c>
      <c r="T9" s="37" t="str">
        <f>IF('Cadastro de Obras'!C15="","",IF(N9&gt;90,VLOOKUP(N9,SUPORTE!$B$2:$D$19,3,0),N9))</f>
        <v/>
      </c>
      <c r="U9" s="37" t="str">
        <f>IF('Cadastro de Obras'!C15="","",IF(O9&gt;90,VLOOKUP(O9,SUPORTE!$B$2:$D$19,3,0),O9))</f>
        <v/>
      </c>
      <c r="V9" s="37" t="str">
        <f>IF('Cadastro de Obras'!C15="","",IF(P9&gt;90,VLOOKUP(P9,SUPORTE!$B$2:$D$19,3,0),P9))</f>
        <v/>
      </c>
    </row>
    <row r="10" spans="1:22" x14ac:dyDescent="0.25">
      <c r="A10" s="21" t="s">
        <v>170</v>
      </c>
      <c r="B10" s="21">
        <v>205</v>
      </c>
      <c r="C10" s="21" t="s">
        <v>182</v>
      </c>
      <c r="D10" s="21">
        <v>73</v>
      </c>
      <c r="E10" s="38" t="str">
        <f>IF('Cadastro de Obras'!C16="","",UPPER('Cadastro de Obras'!C16))</f>
        <v/>
      </c>
      <c r="F10" s="37" t="str">
        <f>IF(COUNTIF($I$1:$I10,I10)=1,I10,"")</f>
        <v/>
      </c>
      <c r="G10" s="36" t="str">
        <f t="shared" si="0"/>
        <v/>
      </c>
      <c r="H10" s="36" t="e">
        <f t="shared" si="1"/>
        <v>#NUM!</v>
      </c>
      <c r="I10" s="37" t="str">
        <f>IF('Cadastro de Obras'!C16="","",CONCATENATE(R10,S10,T10,U10,V10)+(ROW()/10))</f>
        <v/>
      </c>
      <c r="J10" s="37" t="str">
        <f>IF(E10="","",E10&amp;" | "&amp;'Cadastro de Obras'!B16)</f>
        <v/>
      </c>
      <c r="K10" s="22" t="str">
        <f t="shared" si="7"/>
        <v/>
      </c>
      <c r="L10" s="37" t="str">
        <f t="shared" si="2"/>
        <v/>
      </c>
      <c r="M10" s="37" t="str">
        <f t="shared" si="3"/>
        <v/>
      </c>
      <c r="N10" s="37" t="str">
        <f t="shared" si="4"/>
        <v/>
      </c>
      <c r="O10" s="37" t="str">
        <f t="shared" si="5"/>
        <v/>
      </c>
      <c r="P10" s="37" t="str">
        <f t="shared" si="6"/>
        <v/>
      </c>
      <c r="Q10" s="1"/>
      <c r="R10" s="37" t="str">
        <f>IF('Cadastro de Obras'!C16="","",IF(L10&gt;90,VLOOKUP(L10,SUPORTE!$B$2:$D$19,3,0),L10))</f>
        <v/>
      </c>
      <c r="S10" s="37" t="str">
        <f>IF('Cadastro de Obras'!C16="","",IF(M10&gt;90,VLOOKUP(M10,SUPORTE!$B$2:$D$19,3,0),M10))</f>
        <v/>
      </c>
      <c r="T10" s="37" t="str">
        <f>IF('Cadastro de Obras'!C16="","",IF(N10&gt;90,VLOOKUP(N10,SUPORTE!$B$2:$D$19,3,0),N10))</f>
        <v/>
      </c>
      <c r="U10" s="37" t="str">
        <f>IF('Cadastro de Obras'!C16="","",IF(O10&gt;90,VLOOKUP(O10,SUPORTE!$B$2:$D$19,3,0),O10))</f>
        <v/>
      </c>
      <c r="V10" s="37" t="str">
        <f>IF('Cadastro de Obras'!C16="","",IF(P10&gt;90,VLOOKUP(P10,SUPORTE!$B$2:$D$19,3,0),P10))</f>
        <v/>
      </c>
    </row>
    <row r="11" spans="1:22" x14ac:dyDescent="0.25">
      <c r="A11" s="21" t="s">
        <v>172</v>
      </c>
      <c r="B11" s="21">
        <v>206</v>
      </c>
      <c r="C11" s="21" t="s">
        <v>182</v>
      </c>
      <c r="D11" s="21">
        <v>73</v>
      </c>
      <c r="E11" s="38" t="str">
        <f>IF('Cadastro de Obras'!C17="","",UPPER('Cadastro de Obras'!C17))</f>
        <v/>
      </c>
      <c r="F11" s="37" t="str">
        <f>IF(COUNTIF($I$1:$I11,I11)=1,I11,"")</f>
        <v/>
      </c>
      <c r="G11" s="36" t="str">
        <f t="shared" si="0"/>
        <v/>
      </c>
      <c r="H11" s="36" t="e">
        <f t="shared" si="1"/>
        <v>#NUM!</v>
      </c>
      <c r="I11" s="37" t="str">
        <f>IF('Cadastro de Obras'!C17="","",CONCATENATE(R11,S11,T11,U11,V11)+(ROW()/10))</f>
        <v/>
      </c>
      <c r="J11" s="37" t="str">
        <f>IF(E11="","",E11&amp;" | "&amp;'Cadastro de Obras'!B17)</f>
        <v/>
      </c>
      <c r="K11" s="22" t="str">
        <f t="shared" si="7"/>
        <v/>
      </c>
      <c r="L11" s="37" t="str">
        <f t="shared" si="2"/>
        <v/>
      </c>
      <c r="M11" s="37" t="str">
        <f t="shared" si="3"/>
        <v/>
      </c>
      <c r="N11" s="37" t="str">
        <f t="shared" si="4"/>
        <v/>
      </c>
      <c r="O11" s="37" t="str">
        <f t="shared" si="5"/>
        <v/>
      </c>
      <c r="P11" s="37" t="str">
        <f t="shared" si="6"/>
        <v/>
      </c>
      <c r="Q11" s="1"/>
      <c r="R11" s="37" t="str">
        <f>IF('Cadastro de Obras'!C17="","",IF(L11&gt;90,VLOOKUP(L11,SUPORTE!$B$2:$D$19,3,0),L11))</f>
        <v/>
      </c>
      <c r="S11" s="37" t="str">
        <f>IF('Cadastro de Obras'!C17="","",IF(M11&gt;90,VLOOKUP(M11,SUPORTE!$B$2:$D$19,3,0),M11))</f>
        <v/>
      </c>
      <c r="T11" s="37" t="str">
        <f>IF('Cadastro de Obras'!C17="","",IF(N11&gt;90,VLOOKUP(N11,SUPORTE!$B$2:$D$19,3,0),N11))</f>
        <v/>
      </c>
      <c r="U11" s="37" t="str">
        <f>IF('Cadastro de Obras'!C17="","",IF(O11&gt;90,VLOOKUP(O11,SUPORTE!$B$2:$D$19,3,0),O11))</f>
        <v/>
      </c>
      <c r="V11" s="37" t="str">
        <f>IF('Cadastro de Obras'!C17="","",IF(P11&gt;90,VLOOKUP(P11,SUPORTE!$B$2:$D$19,3,0),P11))</f>
        <v/>
      </c>
    </row>
    <row r="12" spans="1:22" x14ac:dyDescent="0.25">
      <c r="A12" s="21" t="s">
        <v>174</v>
      </c>
      <c r="B12" s="21">
        <v>210</v>
      </c>
      <c r="C12" s="21" t="s">
        <v>183</v>
      </c>
      <c r="D12" s="21">
        <v>79</v>
      </c>
      <c r="E12" s="38" t="str">
        <f>IF('Cadastro de Obras'!C18="","",UPPER('Cadastro de Obras'!C18))</f>
        <v/>
      </c>
      <c r="F12" s="37" t="str">
        <f>IF(COUNTIF($I$1:$I12,I12)=1,I12,"")</f>
        <v/>
      </c>
      <c r="G12" s="36" t="str">
        <f t="shared" si="0"/>
        <v/>
      </c>
      <c r="H12" s="36" t="e">
        <f t="shared" si="1"/>
        <v>#NUM!</v>
      </c>
      <c r="I12" s="37" t="str">
        <f>IF('Cadastro de Obras'!C18="","",CONCATENATE(R12,S12,T12,U12,V12)+(ROW()/10))</f>
        <v/>
      </c>
      <c r="J12" s="37" t="str">
        <f>IF(E12="","",E12&amp;" | "&amp;'Cadastro de Obras'!B18)</f>
        <v/>
      </c>
      <c r="K12" s="22" t="str">
        <f t="shared" si="7"/>
        <v/>
      </c>
      <c r="L12" s="37" t="str">
        <f t="shared" si="2"/>
        <v/>
      </c>
      <c r="M12" s="37" t="str">
        <f t="shared" si="3"/>
        <v/>
      </c>
      <c r="N12" s="37" t="str">
        <f t="shared" si="4"/>
        <v/>
      </c>
      <c r="O12" s="37" t="str">
        <f t="shared" si="5"/>
        <v/>
      </c>
      <c r="P12" s="37" t="str">
        <f t="shared" si="6"/>
        <v/>
      </c>
      <c r="Q12" s="1"/>
      <c r="R12" s="37" t="str">
        <f>IF('Cadastro de Obras'!C18="","",IF(L12&gt;90,VLOOKUP(L12,SUPORTE!$B$2:$D$19,3,0),L12))</f>
        <v/>
      </c>
      <c r="S12" s="37" t="str">
        <f>IF('Cadastro de Obras'!C18="","",IF(M12&gt;90,VLOOKUP(M12,SUPORTE!$B$2:$D$19,3,0),M12))</f>
        <v/>
      </c>
      <c r="T12" s="37" t="str">
        <f>IF('Cadastro de Obras'!C18="","",IF(N12&gt;90,VLOOKUP(N12,SUPORTE!$B$2:$D$19,3,0),N12))</f>
        <v/>
      </c>
      <c r="U12" s="37" t="str">
        <f>IF('Cadastro de Obras'!C18="","",IF(O12&gt;90,VLOOKUP(O12,SUPORTE!$B$2:$D$19,3,0),O12))</f>
        <v/>
      </c>
      <c r="V12" s="37" t="str">
        <f>IF('Cadastro de Obras'!C18="","",IF(P12&gt;90,VLOOKUP(P12,SUPORTE!$B$2:$D$19,3,0),P12))</f>
        <v/>
      </c>
    </row>
    <row r="13" spans="1:22" x14ac:dyDescent="0.25">
      <c r="A13" s="21" t="s">
        <v>173</v>
      </c>
      <c r="B13" s="21">
        <v>211</v>
      </c>
      <c r="C13" s="21" t="s">
        <v>183</v>
      </c>
      <c r="D13" s="21">
        <v>79</v>
      </c>
      <c r="E13" s="38" t="str">
        <f>IF('Cadastro de Obras'!C19="","",UPPER('Cadastro de Obras'!C19))</f>
        <v/>
      </c>
      <c r="F13" s="37" t="str">
        <f>IF(COUNTIF($I$1:$I13,I13)=1,I13,"")</f>
        <v/>
      </c>
      <c r="G13" s="36" t="str">
        <f t="shared" si="0"/>
        <v/>
      </c>
      <c r="H13" s="36" t="e">
        <f t="shared" si="1"/>
        <v>#NUM!</v>
      </c>
      <c r="I13" s="37" t="str">
        <f>IF('Cadastro de Obras'!C19="","",CONCATENATE(R13,S13,T13,U13,V13)+(ROW()/10))</f>
        <v/>
      </c>
      <c r="J13" s="37" t="str">
        <f>IF(E13="","",E13&amp;" | "&amp;'Cadastro de Obras'!B19)</f>
        <v/>
      </c>
      <c r="K13" s="22" t="str">
        <f t="shared" si="7"/>
        <v/>
      </c>
      <c r="L13" s="37" t="str">
        <f t="shared" si="2"/>
        <v/>
      </c>
      <c r="M13" s="37" t="str">
        <f t="shared" si="3"/>
        <v/>
      </c>
      <c r="N13" s="37" t="str">
        <f t="shared" si="4"/>
        <v/>
      </c>
      <c r="O13" s="37" t="str">
        <f t="shared" si="5"/>
        <v/>
      </c>
      <c r="P13" s="37" t="str">
        <f t="shared" si="6"/>
        <v/>
      </c>
      <c r="Q13" s="1"/>
      <c r="R13" s="37" t="str">
        <f>IF('Cadastro de Obras'!C19="","",IF(L13&gt;90,VLOOKUP(L13,SUPORTE!$B$2:$D$19,3,0),L13))</f>
        <v/>
      </c>
      <c r="S13" s="37" t="str">
        <f>IF('Cadastro de Obras'!C19="","",IF(M13&gt;90,VLOOKUP(M13,SUPORTE!$B$2:$D$19,3,0),M13))</f>
        <v/>
      </c>
      <c r="T13" s="37" t="str">
        <f>IF('Cadastro de Obras'!C19="","",IF(N13&gt;90,VLOOKUP(N13,SUPORTE!$B$2:$D$19,3,0),N13))</f>
        <v/>
      </c>
      <c r="U13" s="37" t="str">
        <f>IF('Cadastro de Obras'!C19="","",IF(O13&gt;90,VLOOKUP(O13,SUPORTE!$B$2:$D$19,3,0),O13))</f>
        <v/>
      </c>
      <c r="V13" s="37" t="str">
        <f>IF('Cadastro de Obras'!C19="","",IF(P13&gt;90,VLOOKUP(P13,SUPORTE!$B$2:$D$19,3,0),P13))</f>
        <v/>
      </c>
    </row>
    <row r="14" spans="1:22" x14ac:dyDescent="0.25">
      <c r="A14" s="21" t="s">
        <v>175</v>
      </c>
      <c r="B14" s="21">
        <v>212</v>
      </c>
      <c r="C14" s="21" t="s">
        <v>183</v>
      </c>
      <c r="D14" s="21">
        <v>79</v>
      </c>
      <c r="E14" s="38" t="str">
        <f>IF('Cadastro de Obras'!C20="","",UPPER('Cadastro de Obras'!C20))</f>
        <v/>
      </c>
      <c r="F14" s="37" t="str">
        <f>IF(COUNTIF($I$1:$I14,I14)=1,I14,"")</f>
        <v/>
      </c>
      <c r="G14" s="36" t="str">
        <f t="shared" si="0"/>
        <v/>
      </c>
      <c r="H14" s="36" t="e">
        <f t="shared" si="1"/>
        <v>#NUM!</v>
      </c>
      <c r="I14" s="37" t="str">
        <f>IF('Cadastro de Obras'!C20="","",CONCATENATE(R14,S14,T14,U14,V14)+(ROW()/10))</f>
        <v/>
      </c>
      <c r="J14" s="37" t="str">
        <f>IF(E14="","",E14&amp;" | "&amp;'Cadastro de Obras'!B20)</f>
        <v/>
      </c>
      <c r="K14" s="22" t="str">
        <f t="shared" si="7"/>
        <v/>
      </c>
      <c r="L14" s="37" t="str">
        <f t="shared" si="2"/>
        <v/>
      </c>
      <c r="M14" s="37" t="str">
        <f t="shared" si="3"/>
        <v/>
      </c>
      <c r="N14" s="37" t="str">
        <f t="shared" si="4"/>
        <v/>
      </c>
      <c r="O14" s="37" t="str">
        <f t="shared" si="5"/>
        <v/>
      </c>
      <c r="P14" s="37" t="str">
        <f t="shared" si="6"/>
        <v/>
      </c>
      <c r="Q14" s="1"/>
      <c r="R14" s="37" t="str">
        <f>IF('Cadastro de Obras'!C20="","",IF(L14&gt;90,VLOOKUP(L14,SUPORTE!$B$2:$D$19,3,0),L14))</f>
        <v/>
      </c>
      <c r="S14" s="37" t="str">
        <f>IF('Cadastro de Obras'!C20="","",IF(M14&gt;90,VLOOKUP(M14,SUPORTE!$B$2:$D$19,3,0),M14))</f>
        <v/>
      </c>
      <c r="T14" s="37" t="str">
        <f>IF('Cadastro de Obras'!C20="","",IF(N14&gt;90,VLOOKUP(N14,SUPORTE!$B$2:$D$19,3,0),N14))</f>
        <v/>
      </c>
      <c r="U14" s="37" t="str">
        <f>IF('Cadastro de Obras'!C20="","",IF(O14&gt;90,VLOOKUP(O14,SUPORTE!$B$2:$D$19,3,0),O14))</f>
        <v/>
      </c>
      <c r="V14" s="37" t="str">
        <f>IF('Cadastro de Obras'!C20="","",IF(P14&gt;90,VLOOKUP(P14,SUPORTE!$B$2:$D$19,3,0),P14))</f>
        <v/>
      </c>
    </row>
    <row r="15" spans="1:22" x14ac:dyDescent="0.25">
      <c r="A15" s="21" t="s">
        <v>176</v>
      </c>
      <c r="B15" s="21">
        <v>213</v>
      </c>
      <c r="C15" s="21" t="s">
        <v>183</v>
      </c>
      <c r="D15" s="21">
        <v>79</v>
      </c>
      <c r="E15" s="38" t="str">
        <f>IF('Cadastro de Obras'!C21="","",UPPER('Cadastro de Obras'!C21))</f>
        <v/>
      </c>
      <c r="F15" s="37" t="str">
        <f>IF(COUNTIF($I$1:$I15,I15)=1,I15,"")</f>
        <v/>
      </c>
      <c r="G15" s="36" t="str">
        <f t="shared" si="0"/>
        <v/>
      </c>
      <c r="H15" s="36" t="e">
        <f t="shared" si="1"/>
        <v>#NUM!</v>
      </c>
      <c r="I15" s="37" t="str">
        <f>IF('Cadastro de Obras'!C21="","",CONCATENATE(R15,S15,T15,U15,V15)+(ROW()/10))</f>
        <v/>
      </c>
      <c r="J15" s="37" t="str">
        <f>IF(E15="","",E15&amp;" | "&amp;'Cadastro de Obras'!B21)</f>
        <v/>
      </c>
      <c r="K15" s="22" t="str">
        <f t="shared" si="7"/>
        <v/>
      </c>
      <c r="L15" s="37" t="str">
        <f t="shared" si="2"/>
        <v/>
      </c>
      <c r="M15" s="37" t="str">
        <f t="shared" si="3"/>
        <v/>
      </c>
      <c r="N15" s="37" t="str">
        <f t="shared" si="4"/>
        <v/>
      </c>
      <c r="O15" s="37" t="str">
        <f t="shared" si="5"/>
        <v/>
      </c>
      <c r="P15" s="37" t="str">
        <f t="shared" si="6"/>
        <v/>
      </c>
      <c r="Q15" s="1"/>
      <c r="R15" s="37" t="str">
        <f>IF('Cadastro de Obras'!C21="","",IF(L15&gt;90,VLOOKUP(L15,SUPORTE!$B$2:$D$19,3,0),L15))</f>
        <v/>
      </c>
      <c r="S15" s="37" t="str">
        <f>IF('Cadastro de Obras'!C21="","",IF(M15&gt;90,VLOOKUP(M15,SUPORTE!$B$2:$D$19,3,0),M15))</f>
        <v/>
      </c>
      <c r="T15" s="37" t="str">
        <f>IF('Cadastro de Obras'!C21="","",IF(N15&gt;90,VLOOKUP(N15,SUPORTE!$B$2:$D$19,3,0),N15))</f>
        <v/>
      </c>
      <c r="U15" s="37" t="str">
        <f>IF('Cadastro de Obras'!C21="","",IF(O15&gt;90,VLOOKUP(O15,SUPORTE!$B$2:$D$19,3,0),O15))</f>
        <v/>
      </c>
      <c r="V15" s="37" t="str">
        <f>IF('Cadastro de Obras'!C21="","",IF(P15&gt;90,VLOOKUP(P15,SUPORTE!$B$2:$D$19,3,0),P15))</f>
        <v/>
      </c>
    </row>
    <row r="16" spans="1:22" x14ac:dyDescent="0.25">
      <c r="A16" s="21" t="s">
        <v>178</v>
      </c>
      <c r="B16" s="21">
        <v>217</v>
      </c>
      <c r="C16" s="21" t="s">
        <v>184</v>
      </c>
      <c r="D16" s="21">
        <v>85</v>
      </c>
      <c r="E16" s="38" t="str">
        <f>IF('Cadastro de Obras'!C22="","",UPPER('Cadastro de Obras'!C22))</f>
        <v/>
      </c>
      <c r="F16" s="37" t="str">
        <f>IF(COUNTIF($I$1:$I16,I16)=1,I16,"")</f>
        <v/>
      </c>
      <c r="G16" s="36" t="str">
        <f t="shared" si="0"/>
        <v/>
      </c>
      <c r="H16" s="36" t="e">
        <f t="shared" si="1"/>
        <v>#NUM!</v>
      </c>
      <c r="I16" s="37" t="str">
        <f>IF('Cadastro de Obras'!C22="","",CONCATENATE(R16,S16,T16,U16,V16)+(ROW()/10))</f>
        <v/>
      </c>
      <c r="J16" s="37" t="str">
        <f>IF(E16="","",E16&amp;" | "&amp;'Cadastro de Obras'!B22)</f>
        <v/>
      </c>
      <c r="K16" s="22" t="str">
        <f t="shared" si="7"/>
        <v/>
      </c>
      <c r="L16" s="37" t="str">
        <f t="shared" si="2"/>
        <v/>
      </c>
      <c r="M16" s="37" t="str">
        <f t="shared" si="3"/>
        <v/>
      </c>
      <c r="N16" s="37" t="str">
        <f t="shared" si="4"/>
        <v/>
      </c>
      <c r="O16" s="37" t="str">
        <f t="shared" si="5"/>
        <v/>
      </c>
      <c r="P16" s="37" t="str">
        <f t="shared" si="6"/>
        <v/>
      </c>
      <c r="Q16" s="1"/>
      <c r="R16" s="37" t="str">
        <f>IF('Cadastro de Obras'!C22="","",IF(L16&gt;90,VLOOKUP(L16,SUPORTE!$B$2:$D$19,3,0),L16))</f>
        <v/>
      </c>
      <c r="S16" s="37" t="str">
        <f>IF('Cadastro de Obras'!C22="","",IF(M16&gt;90,VLOOKUP(M16,SUPORTE!$B$2:$D$19,3,0),M16))</f>
        <v/>
      </c>
      <c r="T16" s="37" t="str">
        <f>IF('Cadastro de Obras'!C22="","",IF(N16&gt;90,VLOOKUP(N16,SUPORTE!$B$2:$D$19,3,0),N16))</f>
        <v/>
      </c>
      <c r="U16" s="37" t="str">
        <f>IF('Cadastro de Obras'!C22="","",IF(O16&gt;90,VLOOKUP(O16,SUPORTE!$B$2:$D$19,3,0),O16))</f>
        <v/>
      </c>
      <c r="V16" s="37" t="str">
        <f>IF('Cadastro de Obras'!C22="","",IF(P16&gt;90,VLOOKUP(P16,SUPORTE!$B$2:$D$19,3,0),P16))</f>
        <v/>
      </c>
    </row>
    <row r="17" spans="1:22" x14ac:dyDescent="0.25">
      <c r="A17" s="21" t="s">
        <v>177</v>
      </c>
      <c r="B17" s="21">
        <v>218</v>
      </c>
      <c r="C17" s="21" t="s">
        <v>184</v>
      </c>
      <c r="D17" s="21">
        <v>85</v>
      </c>
      <c r="E17" s="38" t="str">
        <f>IF('Cadastro de Obras'!C23="","",UPPER('Cadastro de Obras'!C23))</f>
        <v/>
      </c>
      <c r="F17" s="37" t="str">
        <f>IF(COUNTIF($I$1:$I17,I17)=1,I17,"")</f>
        <v/>
      </c>
      <c r="G17" s="36" t="str">
        <f t="shared" si="0"/>
        <v/>
      </c>
      <c r="H17" s="36" t="e">
        <f t="shared" si="1"/>
        <v>#NUM!</v>
      </c>
      <c r="I17" s="37" t="str">
        <f>IF('Cadastro de Obras'!C23="","",CONCATENATE(R17,S17,T17,U17,V17)+(ROW()/10))</f>
        <v/>
      </c>
      <c r="J17" s="37" t="str">
        <f>IF(E17="","",E17&amp;" | "&amp;'Cadastro de Obras'!B23)</f>
        <v/>
      </c>
      <c r="K17" s="22" t="str">
        <f t="shared" si="7"/>
        <v/>
      </c>
      <c r="L17" s="37" t="str">
        <f t="shared" si="2"/>
        <v/>
      </c>
      <c r="M17" s="37" t="str">
        <f t="shared" si="3"/>
        <v/>
      </c>
      <c r="N17" s="37" t="str">
        <f t="shared" si="4"/>
        <v/>
      </c>
      <c r="O17" s="37" t="str">
        <f t="shared" si="5"/>
        <v/>
      </c>
      <c r="P17" s="37" t="str">
        <f t="shared" si="6"/>
        <v/>
      </c>
      <c r="Q17" s="1"/>
      <c r="R17" s="37" t="str">
        <f>IF('Cadastro de Obras'!C23="","",IF(L17&gt;90,VLOOKUP(L17,SUPORTE!$B$2:$D$19,3,0),L17))</f>
        <v/>
      </c>
      <c r="S17" s="37" t="str">
        <f>IF('Cadastro de Obras'!C23="","",IF(M17&gt;90,VLOOKUP(M17,SUPORTE!$B$2:$D$19,3,0),M17))</f>
        <v/>
      </c>
      <c r="T17" s="37" t="str">
        <f>IF('Cadastro de Obras'!C23="","",IF(N17&gt;90,VLOOKUP(N17,SUPORTE!$B$2:$D$19,3,0),N17))</f>
        <v/>
      </c>
      <c r="U17" s="37" t="str">
        <f>IF('Cadastro de Obras'!C23="","",IF(O17&gt;90,VLOOKUP(O17,SUPORTE!$B$2:$D$19,3,0),O17))</f>
        <v/>
      </c>
      <c r="V17" s="37" t="str">
        <f>IF('Cadastro de Obras'!C23="","",IF(P17&gt;90,VLOOKUP(P17,SUPORTE!$B$2:$D$19,3,0),P17))</f>
        <v/>
      </c>
    </row>
    <row r="18" spans="1:22" x14ac:dyDescent="0.25">
      <c r="A18" s="21" t="s">
        <v>179</v>
      </c>
      <c r="B18" s="21">
        <v>219</v>
      </c>
      <c r="C18" s="21" t="s">
        <v>184</v>
      </c>
      <c r="D18" s="21">
        <v>85</v>
      </c>
      <c r="E18" s="38" t="str">
        <f>IF('Cadastro de Obras'!C24="","",UPPER('Cadastro de Obras'!C24))</f>
        <v/>
      </c>
      <c r="F18" s="37" t="str">
        <f>IF(COUNTIF($I$1:$I18,I18)=1,I18,"")</f>
        <v/>
      </c>
      <c r="G18" s="36" t="str">
        <f t="shared" si="0"/>
        <v/>
      </c>
      <c r="H18" s="36" t="e">
        <f t="shared" si="1"/>
        <v>#NUM!</v>
      </c>
      <c r="I18" s="37" t="str">
        <f>IF('Cadastro de Obras'!C24="","",CONCATENATE(R18,S18,T18,U18,V18)+(ROW()/10))</f>
        <v/>
      </c>
      <c r="J18" s="37" t="str">
        <f>IF(E18="","",E18&amp;" | "&amp;'Cadastro de Obras'!B24)</f>
        <v/>
      </c>
      <c r="K18" s="22" t="str">
        <f t="shared" si="7"/>
        <v/>
      </c>
      <c r="L18" s="37" t="str">
        <f t="shared" si="2"/>
        <v/>
      </c>
      <c r="M18" s="37" t="str">
        <f t="shared" si="3"/>
        <v/>
      </c>
      <c r="N18" s="37" t="str">
        <f t="shared" si="4"/>
        <v/>
      </c>
      <c r="O18" s="37" t="str">
        <f t="shared" si="5"/>
        <v/>
      </c>
      <c r="P18" s="37" t="str">
        <f t="shared" si="6"/>
        <v/>
      </c>
      <c r="Q18" s="1"/>
      <c r="R18" s="37" t="str">
        <f>IF('Cadastro de Obras'!C24="","",IF(L18&gt;90,VLOOKUP(L18,SUPORTE!$B$2:$D$19,3,0),L18))</f>
        <v/>
      </c>
      <c r="S18" s="37" t="str">
        <f>IF('Cadastro de Obras'!C24="","",IF(M18&gt;90,VLOOKUP(M18,SUPORTE!$B$2:$D$19,3,0),M18))</f>
        <v/>
      </c>
      <c r="T18" s="37" t="str">
        <f>IF('Cadastro de Obras'!C24="","",IF(N18&gt;90,VLOOKUP(N18,SUPORTE!$B$2:$D$19,3,0),N18))</f>
        <v/>
      </c>
      <c r="U18" s="37" t="str">
        <f>IF('Cadastro de Obras'!C24="","",IF(O18&gt;90,VLOOKUP(O18,SUPORTE!$B$2:$D$19,3,0),O18))</f>
        <v/>
      </c>
      <c r="V18" s="37" t="str">
        <f>IF('Cadastro de Obras'!C24="","",IF(P18&gt;90,VLOOKUP(P18,SUPORTE!$B$2:$D$19,3,0),P18))</f>
        <v/>
      </c>
    </row>
    <row r="19" spans="1:22" x14ac:dyDescent="0.25">
      <c r="A19" s="21" t="s">
        <v>189</v>
      </c>
      <c r="B19" s="21">
        <f>CODE(A19)</f>
        <v>199</v>
      </c>
      <c r="C19" s="21" t="s">
        <v>188</v>
      </c>
      <c r="D19" s="21">
        <f>CODE(C19)</f>
        <v>67</v>
      </c>
      <c r="E19" s="38" t="str">
        <f>IF('Cadastro de Obras'!C25="","",UPPER('Cadastro de Obras'!C25))</f>
        <v/>
      </c>
      <c r="F19" s="37" t="str">
        <f>IF(COUNTIF($I$1:$I19,I19)=1,I19,"")</f>
        <v/>
      </c>
      <c r="G19" s="36" t="str">
        <f t="shared" si="0"/>
        <v/>
      </c>
      <c r="H19" s="36" t="e">
        <f t="shared" si="1"/>
        <v>#NUM!</v>
      </c>
      <c r="I19" s="37" t="str">
        <f>IF('Cadastro de Obras'!C25="","",CONCATENATE(R19,S19,T19,U19,V19)+(ROW()/10))</f>
        <v/>
      </c>
      <c r="J19" s="37" t="str">
        <f>IF(E19="","",E19&amp;" | "&amp;'Cadastro de Obras'!B25)</f>
        <v/>
      </c>
      <c r="K19" s="22" t="str">
        <f t="shared" si="7"/>
        <v/>
      </c>
      <c r="L19" s="37" t="str">
        <f t="shared" si="2"/>
        <v/>
      </c>
      <c r="M19" s="37" t="str">
        <f t="shared" si="3"/>
        <v/>
      </c>
      <c r="N19" s="37" t="str">
        <f t="shared" si="4"/>
        <v/>
      </c>
      <c r="O19" s="37" t="str">
        <f t="shared" si="5"/>
        <v/>
      </c>
      <c r="P19" s="37" t="str">
        <f t="shared" si="6"/>
        <v/>
      </c>
      <c r="Q19" s="1"/>
      <c r="R19" s="37" t="str">
        <f>IF('Cadastro de Obras'!C25="","",IF(L19&gt;90,VLOOKUP(L19,SUPORTE!$B$2:$D$19,3,0),L19))</f>
        <v/>
      </c>
      <c r="S19" s="37" t="str">
        <f>IF('Cadastro de Obras'!C25="","",IF(M19&gt;90,VLOOKUP(M19,SUPORTE!$B$2:$D$19,3,0),M19))</f>
        <v/>
      </c>
      <c r="T19" s="37" t="str">
        <f>IF('Cadastro de Obras'!C25="","",IF(N19&gt;90,VLOOKUP(N19,SUPORTE!$B$2:$D$19,3,0),N19))</f>
        <v/>
      </c>
      <c r="U19" s="37" t="str">
        <f>IF('Cadastro de Obras'!C25="","",IF(O19&gt;90,VLOOKUP(O19,SUPORTE!$B$2:$D$19,3,0),O19))</f>
        <v/>
      </c>
      <c r="V19" s="37" t="str">
        <f>IF('Cadastro de Obras'!C25="","",IF(P19&gt;90,VLOOKUP(P19,SUPORTE!$B$2:$D$19,3,0),P19))</f>
        <v/>
      </c>
    </row>
    <row r="20" spans="1:22" x14ac:dyDescent="0.25">
      <c r="E20" s="38" t="str">
        <f>IF('Cadastro de Obras'!C26="","",UPPER('Cadastro de Obras'!C26))</f>
        <v/>
      </c>
      <c r="F20" s="37" t="str">
        <f>IF(COUNTIF($I$1:$I20,I20)=1,I20,"")</f>
        <v/>
      </c>
      <c r="G20" s="36" t="str">
        <f t="shared" si="0"/>
        <v/>
      </c>
      <c r="H20" s="36" t="e">
        <f t="shared" si="1"/>
        <v>#NUM!</v>
      </c>
      <c r="I20" s="37" t="str">
        <f>IF('Cadastro de Obras'!C26="","",CONCATENATE(R20,S20,T20,U20,V20)+(ROW()/10))</f>
        <v/>
      </c>
      <c r="J20" s="37" t="str">
        <f>IF(E20="","",E20&amp;" | "&amp;'Cadastro de Obras'!B26)</f>
        <v/>
      </c>
      <c r="K20" s="22" t="str">
        <f t="shared" si="7"/>
        <v/>
      </c>
      <c r="L20" s="37" t="str">
        <f t="shared" si="2"/>
        <v/>
      </c>
      <c r="M20" s="37" t="str">
        <f t="shared" si="3"/>
        <v/>
      </c>
      <c r="N20" s="37" t="str">
        <f t="shared" si="4"/>
        <v/>
      </c>
      <c r="O20" s="37" t="str">
        <f t="shared" si="5"/>
        <v/>
      </c>
      <c r="P20" s="37" t="str">
        <f t="shared" si="6"/>
        <v/>
      </c>
      <c r="Q20" s="1"/>
      <c r="R20" s="37" t="str">
        <f>IF('Cadastro de Obras'!C26="","",IF(L20&gt;90,VLOOKUP(L20,SUPORTE!$B$2:$D$19,3,0),L20))</f>
        <v/>
      </c>
      <c r="S20" s="37" t="str">
        <f>IF('Cadastro de Obras'!C26="","",IF(M20&gt;90,VLOOKUP(M20,SUPORTE!$B$2:$D$19,3,0),M20))</f>
        <v/>
      </c>
      <c r="T20" s="37" t="str">
        <f>IF('Cadastro de Obras'!C26="","",IF(N20&gt;90,VLOOKUP(N20,SUPORTE!$B$2:$D$19,3,0),N20))</f>
        <v/>
      </c>
      <c r="U20" s="37" t="str">
        <f>IF('Cadastro de Obras'!C26="","",IF(O20&gt;90,VLOOKUP(O20,SUPORTE!$B$2:$D$19,3,0),O20))</f>
        <v/>
      </c>
      <c r="V20" s="37" t="str">
        <f>IF('Cadastro de Obras'!C26="","",IF(P20&gt;90,VLOOKUP(P20,SUPORTE!$B$2:$D$19,3,0),P20))</f>
        <v/>
      </c>
    </row>
    <row r="21" spans="1:22" x14ac:dyDescent="0.25">
      <c r="E21" s="38" t="str">
        <f>IF('Cadastro de Obras'!C27="","",UPPER('Cadastro de Obras'!C27))</f>
        <v/>
      </c>
      <c r="F21" s="37" t="str">
        <f>IF(COUNTIF($I$1:$I21,I21)=1,I21,"")</f>
        <v/>
      </c>
      <c r="G21" s="36" t="str">
        <f t="shared" si="0"/>
        <v/>
      </c>
      <c r="H21" s="36" t="e">
        <f t="shared" si="1"/>
        <v>#NUM!</v>
      </c>
      <c r="I21" s="37" t="str">
        <f>IF('Cadastro de Obras'!C27="","",CONCATENATE(R21,S21,T21,U21,V21)+(ROW()/10))</f>
        <v/>
      </c>
      <c r="J21" s="37" t="str">
        <f>IF(E21="","",E21&amp;" | "&amp;'Cadastro de Obras'!B27)</f>
        <v/>
      </c>
      <c r="K21" s="22" t="str">
        <f t="shared" si="7"/>
        <v/>
      </c>
      <c r="L21" s="37" t="str">
        <f t="shared" si="2"/>
        <v/>
      </c>
      <c r="M21" s="37" t="str">
        <f t="shared" si="3"/>
        <v/>
      </c>
      <c r="N21" s="37" t="str">
        <f t="shared" si="4"/>
        <v/>
      </c>
      <c r="O21" s="37" t="str">
        <f t="shared" si="5"/>
        <v/>
      </c>
      <c r="P21" s="37" t="str">
        <f t="shared" si="6"/>
        <v/>
      </c>
      <c r="Q21" s="1"/>
      <c r="R21" s="37" t="str">
        <f>IF('Cadastro de Obras'!C27="","",IF(L21&gt;90,VLOOKUP(L21,SUPORTE!$B$2:$D$19,3,0),L21))</f>
        <v/>
      </c>
      <c r="S21" s="37" t="str">
        <f>IF('Cadastro de Obras'!C27="","",IF(M21&gt;90,VLOOKUP(M21,SUPORTE!$B$2:$D$19,3,0),M21))</f>
        <v/>
      </c>
      <c r="T21" s="37" t="str">
        <f>IF('Cadastro de Obras'!C27="","",IF(N21&gt;90,VLOOKUP(N21,SUPORTE!$B$2:$D$19,3,0),N21))</f>
        <v/>
      </c>
      <c r="U21" s="37" t="str">
        <f>IF('Cadastro de Obras'!C27="","",IF(O21&gt;90,VLOOKUP(O21,SUPORTE!$B$2:$D$19,3,0),O21))</f>
        <v/>
      </c>
      <c r="V21" s="37" t="str">
        <f>IF('Cadastro de Obras'!C27="","",IF(P21&gt;90,VLOOKUP(P21,SUPORTE!$B$2:$D$19,3,0),P21))</f>
        <v/>
      </c>
    </row>
    <row r="22" spans="1:22" x14ac:dyDescent="0.25">
      <c r="E22" s="38" t="str">
        <f>IF('Cadastro de Obras'!C28="","",UPPER('Cadastro de Obras'!C28))</f>
        <v/>
      </c>
      <c r="F22" s="37" t="str">
        <f>IF(COUNTIF($I$1:$I22,I22)=1,I22,"")</f>
        <v/>
      </c>
      <c r="G22" s="36" t="str">
        <f t="shared" si="0"/>
        <v/>
      </c>
      <c r="H22" s="36" t="e">
        <f t="shared" si="1"/>
        <v>#NUM!</v>
      </c>
      <c r="I22" s="37" t="str">
        <f>IF('Cadastro de Obras'!C28="","",CONCATENATE(R22,S22,T22,U22,V22)+(ROW()/10))</f>
        <v/>
      </c>
      <c r="J22" s="37" t="str">
        <f>IF(E22="","",E22&amp;" | "&amp;'Cadastro de Obras'!B28)</f>
        <v/>
      </c>
      <c r="K22" s="22" t="str">
        <f t="shared" si="7"/>
        <v/>
      </c>
      <c r="L22" s="37" t="str">
        <f t="shared" si="2"/>
        <v/>
      </c>
      <c r="M22" s="37" t="str">
        <f t="shared" si="3"/>
        <v/>
      </c>
      <c r="N22" s="37" t="str">
        <f t="shared" si="4"/>
        <v/>
      </c>
      <c r="O22" s="37" t="str">
        <f t="shared" si="5"/>
        <v/>
      </c>
      <c r="P22" s="37" t="str">
        <f t="shared" si="6"/>
        <v/>
      </c>
      <c r="Q22" s="1"/>
      <c r="R22" s="37" t="str">
        <f>IF('Cadastro de Obras'!C28="","",IF(L22&gt;90,VLOOKUP(L22,SUPORTE!$B$2:$D$19,3,0),L22))</f>
        <v/>
      </c>
      <c r="S22" s="37" t="str">
        <f>IF('Cadastro de Obras'!C28="","",IF(M22&gt;90,VLOOKUP(M22,SUPORTE!$B$2:$D$19,3,0),M22))</f>
        <v/>
      </c>
      <c r="T22" s="37" t="str">
        <f>IF('Cadastro de Obras'!C28="","",IF(N22&gt;90,VLOOKUP(N22,SUPORTE!$B$2:$D$19,3,0),N22))</f>
        <v/>
      </c>
      <c r="U22" s="37" t="str">
        <f>IF('Cadastro de Obras'!C28="","",IF(O22&gt;90,VLOOKUP(O22,SUPORTE!$B$2:$D$19,3,0),O22))</f>
        <v/>
      </c>
      <c r="V22" s="37" t="str">
        <f>IF('Cadastro de Obras'!C28="","",IF(P22&gt;90,VLOOKUP(P22,SUPORTE!$B$2:$D$19,3,0),P22))</f>
        <v/>
      </c>
    </row>
    <row r="23" spans="1:22" x14ac:dyDescent="0.25">
      <c r="E23" s="38" t="str">
        <f>IF('Cadastro de Obras'!C29="","",UPPER('Cadastro de Obras'!C29))</f>
        <v/>
      </c>
      <c r="F23" s="37" t="str">
        <f>IF(COUNTIF($I$1:$I23,I23)=1,I23,"")</f>
        <v/>
      </c>
      <c r="G23" s="36" t="str">
        <f t="shared" si="0"/>
        <v/>
      </c>
      <c r="H23" s="36" t="e">
        <f t="shared" si="1"/>
        <v>#NUM!</v>
      </c>
      <c r="I23" s="37" t="str">
        <f>IF('Cadastro de Obras'!C29="","",CONCATENATE(R23,S23,T23,U23,V23)+(ROW()/10))</f>
        <v/>
      </c>
      <c r="J23" s="37" t="str">
        <f>IF(E23="","",E23&amp;" | "&amp;'Cadastro de Obras'!B29)</f>
        <v/>
      </c>
      <c r="K23" s="22" t="str">
        <f t="shared" si="7"/>
        <v/>
      </c>
      <c r="L23" s="37" t="str">
        <f t="shared" si="2"/>
        <v/>
      </c>
      <c r="M23" s="37" t="str">
        <f t="shared" si="3"/>
        <v/>
      </c>
      <c r="N23" s="37" t="str">
        <f t="shared" si="4"/>
        <v/>
      </c>
      <c r="O23" s="37" t="str">
        <f t="shared" si="5"/>
        <v/>
      </c>
      <c r="P23" s="37" t="str">
        <f t="shared" si="6"/>
        <v/>
      </c>
      <c r="Q23" s="1"/>
      <c r="R23" s="37" t="str">
        <f>IF('Cadastro de Obras'!C29="","",IF(L23&gt;90,VLOOKUP(L23,SUPORTE!$B$2:$D$19,3,0),L23))</f>
        <v/>
      </c>
      <c r="S23" s="37" t="str">
        <f>IF('Cadastro de Obras'!C29="","",IF(M23&gt;90,VLOOKUP(M23,SUPORTE!$B$2:$D$19,3,0),M23))</f>
        <v/>
      </c>
      <c r="T23" s="37" t="str">
        <f>IF('Cadastro de Obras'!C29="","",IF(N23&gt;90,VLOOKUP(N23,SUPORTE!$B$2:$D$19,3,0),N23))</f>
        <v/>
      </c>
      <c r="U23" s="37" t="str">
        <f>IF('Cadastro de Obras'!C29="","",IF(O23&gt;90,VLOOKUP(O23,SUPORTE!$B$2:$D$19,3,0),O23))</f>
        <v/>
      </c>
      <c r="V23" s="37" t="str">
        <f>IF('Cadastro de Obras'!C29="","",IF(P23&gt;90,VLOOKUP(P23,SUPORTE!$B$2:$D$19,3,0),P23))</f>
        <v/>
      </c>
    </row>
    <row r="24" spans="1:22" x14ac:dyDescent="0.25">
      <c r="E24" s="38" t="str">
        <f>IF('Cadastro de Obras'!C30="","",UPPER('Cadastro de Obras'!C30))</f>
        <v/>
      </c>
      <c r="F24" s="37" t="str">
        <f>IF(COUNTIF($I$1:$I24,I24)=1,I24,"")</f>
        <v/>
      </c>
      <c r="G24" s="36" t="str">
        <f t="shared" si="0"/>
        <v/>
      </c>
      <c r="H24" s="36" t="e">
        <f t="shared" si="1"/>
        <v>#NUM!</v>
      </c>
      <c r="I24" s="37" t="str">
        <f>IF('Cadastro de Obras'!C30="","",CONCATENATE(R24,S24,T24,U24,V24)+(ROW()/10))</f>
        <v/>
      </c>
      <c r="J24" s="37" t="str">
        <f>IF(E24="","",E24&amp;" | "&amp;'Cadastro de Obras'!B30)</f>
        <v/>
      </c>
      <c r="K24" s="22" t="str">
        <f t="shared" si="7"/>
        <v/>
      </c>
      <c r="L24" s="37" t="str">
        <f t="shared" si="2"/>
        <v/>
      </c>
      <c r="M24" s="37" t="str">
        <f t="shared" si="3"/>
        <v/>
      </c>
      <c r="N24" s="37" t="str">
        <f t="shared" si="4"/>
        <v/>
      </c>
      <c r="O24" s="37" t="str">
        <f t="shared" si="5"/>
        <v/>
      </c>
      <c r="P24" s="37" t="str">
        <f t="shared" si="6"/>
        <v/>
      </c>
      <c r="Q24" s="1"/>
      <c r="R24" s="37" t="str">
        <f>IF('Cadastro de Obras'!C30="","",IF(L24&gt;90,VLOOKUP(L24,SUPORTE!$B$2:$D$19,3,0),L24))</f>
        <v/>
      </c>
      <c r="S24" s="37" t="str">
        <f>IF('Cadastro de Obras'!C30="","",IF(M24&gt;90,VLOOKUP(M24,SUPORTE!$B$2:$D$19,3,0),M24))</f>
        <v/>
      </c>
      <c r="T24" s="37" t="str">
        <f>IF('Cadastro de Obras'!C30="","",IF(N24&gt;90,VLOOKUP(N24,SUPORTE!$B$2:$D$19,3,0),N24))</f>
        <v/>
      </c>
      <c r="U24" s="37" t="str">
        <f>IF('Cadastro de Obras'!C30="","",IF(O24&gt;90,VLOOKUP(O24,SUPORTE!$B$2:$D$19,3,0),O24))</f>
        <v/>
      </c>
      <c r="V24" s="37" t="str">
        <f>IF('Cadastro de Obras'!C30="","",IF(P24&gt;90,VLOOKUP(P24,SUPORTE!$B$2:$D$19,3,0),P24))</f>
        <v/>
      </c>
    </row>
    <row r="25" spans="1:22" x14ac:dyDescent="0.25">
      <c r="E25" s="38" t="str">
        <f>IF('Cadastro de Obras'!C31="","",UPPER('Cadastro de Obras'!C31))</f>
        <v/>
      </c>
      <c r="F25" s="37" t="str">
        <f>IF(COUNTIF($I$1:$I25,I25)=1,I25,"")</f>
        <v/>
      </c>
      <c r="G25" s="36" t="str">
        <f t="shared" si="0"/>
        <v/>
      </c>
      <c r="H25" s="36" t="e">
        <f t="shared" si="1"/>
        <v>#NUM!</v>
      </c>
      <c r="I25" s="37" t="str">
        <f>IF('Cadastro de Obras'!C31="","",CONCATENATE(R25,S25,T25,U25,V25)+(ROW()/10))</f>
        <v/>
      </c>
      <c r="J25" s="37" t="str">
        <f>IF(E25="","",E25&amp;" | "&amp;'Cadastro de Obras'!B31)</f>
        <v/>
      </c>
      <c r="K25" s="22" t="str">
        <f t="shared" si="7"/>
        <v/>
      </c>
      <c r="L25" s="37" t="str">
        <f t="shared" si="2"/>
        <v/>
      </c>
      <c r="M25" s="37" t="str">
        <f t="shared" si="3"/>
        <v/>
      </c>
      <c r="N25" s="37" t="str">
        <f t="shared" si="4"/>
        <v/>
      </c>
      <c r="O25" s="37" t="str">
        <f t="shared" si="5"/>
        <v/>
      </c>
      <c r="P25" s="37" t="str">
        <f t="shared" si="6"/>
        <v/>
      </c>
      <c r="Q25" s="1"/>
      <c r="R25" s="37" t="str">
        <f>IF('Cadastro de Obras'!C31="","",IF(L25&gt;90,VLOOKUP(L25,SUPORTE!$B$2:$D$19,3,0),L25))</f>
        <v/>
      </c>
      <c r="S25" s="37" t="str">
        <f>IF('Cadastro de Obras'!C31="","",IF(M25&gt;90,VLOOKUP(M25,SUPORTE!$B$2:$D$19,3,0),M25))</f>
        <v/>
      </c>
      <c r="T25" s="37" t="str">
        <f>IF('Cadastro de Obras'!C31="","",IF(N25&gt;90,VLOOKUP(N25,SUPORTE!$B$2:$D$19,3,0),N25))</f>
        <v/>
      </c>
      <c r="U25" s="37" t="str">
        <f>IF('Cadastro de Obras'!C31="","",IF(O25&gt;90,VLOOKUP(O25,SUPORTE!$B$2:$D$19,3,0),O25))</f>
        <v/>
      </c>
      <c r="V25" s="37" t="str">
        <f>IF('Cadastro de Obras'!C31="","",IF(P25&gt;90,VLOOKUP(P25,SUPORTE!$B$2:$D$19,3,0),P25))</f>
        <v/>
      </c>
    </row>
    <row r="26" spans="1:22" x14ac:dyDescent="0.25">
      <c r="E26" s="38" t="str">
        <f>IF('Cadastro de Obras'!C32="","",UPPER('Cadastro de Obras'!C32))</f>
        <v/>
      </c>
      <c r="F26" s="37" t="str">
        <f>IF(COUNTIF($I$1:$I26,I26)=1,I26,"")</f>
        <v/>
      </c>
      <c r="G26" s="36" t="str">
        <f t="shared" si="0"/>
        <v/>
      </c>
      <c r="H26" s="36" t="e">
        <f t="shared" si="1"/>
        <v>#NUM!</v>
      </c>
      <c r="I26" s="37" t="str">
        <f>IF('Cadastro de Obras'!C32="","",CONCATENATE(R26,S26,T26,U26,V26)+(ROW()/10))</f>
        <v/>
      </c>
      <c r="J26" s="37" t="str">
        <f>IF(E26="","",E26&amp;" | "&amp;'Cadastro de Obras'!B32)</f>
        <v/>
      </c>
      <c r="K26" s="22" t="str">
        <f t="shared" si="7"/>
        <v/>
      </c>
      <c r="L26" s="37" t="str">
        <f t="shared" si="2"/>
        <v/>
      </c>
      <c r="M26" s="37" t="str">
        <f t="shared" si="3"/>
        <v/>
      </c>
      <c r="N26" s="37" t="str">
        <f t="shared" si="4"/>
        <v/>
      </c>
      <c r="O26" s="37" t="str">
        <f t="shared" si="5"/>
        <v/>
      </c>
      <c r="P26" s="37" t="str">
        <f t="shared" si="6"/>
        <v/>
      </c>
      <c r="Q26" s="1"/>
      <c r="R26" s="37" t="str">
        <f>IF('Cadastro de Obras'!C32="","",IF(L26&gt;90,VLOOKUP(L26,SUPORTE!$B$2:$D$19,3,0),L26))</f>
        <v/>
      </c>
      <c r="S26" s="37" t="str">
        <f>IF('Cadastro de Obras'!C32="","",IF(M26&gt;90,VLOOKUP(M26,SUPORTE!$B$2:$D$19,3,0),M26))</f>
        <v/>
      </c>
      <c r="T26" s="37" t="str">
        <f>IF('Cadastro de Obras'!C32="","",IF(N26&gt;90,VLOOKUP(N26,SUPORTE!$B$2:$D$19,3,0),N26))</f>
        <v/>
      </c>
      <c r="U26" s="37" t="str">
        <f>IF('Cadastro de Obras'!C32="","",IF(O26&gt;90,VLOOKUP(O26,SUPORTE!$B$2:$D$19,3,0),O26))</f>
        <v/>
      </c>
      <c r="V26" s="37" t="str">
        <f>IF('Cadastro de Obras'!C32="","",IF(P26&gt;90,VLOOKUP(P26,SUPORTE!$B$2:$D$19,3,0),P26))</f>
        <v/>
      </c>
    </row>
    <row r="27" spans="1:22" x14ac:dyDescent="0.25">
      <c r="E27" s="38" t="str">
        <f>IF('Cadastro de Obras'!C33="","",UPPER('Cadastro de Obras'!C33))</f>
        <v/>
      </c>
      <c r="F27" s="37" t="str">
        <f>IF(COUNTIF($I$1:$I27,I27)=1,I27,"")</f>
        <v/>
      </c>
      <c r="G27" s="36" t="str">
        <f t="shared" si="0"/>
        <v/>
      </c>
      <c r="H27" s="36" t="e">
        <f t="shared" si="1"/>
        <v>#NUM!</v>
      </c>
      <c r="I27" s="37" t="str">
        <f>IF('Cadastro de Obras'!C33="","",CONCATENATE(R27,S27,T27,U27,V27)+(ROW()/10))</f>
        <v/>
      </c>
      <c r="J27" s="37" t="str">
        <f>IF(E27="","",E27&amp;" | "&amp;'Cadastro de Obras'!B33)</f>
        <v/>
      </c>
      <c r="K27" s="22" t="str">
        <f t="shared" si="7"/>
        <v/>
      </c>
      <c r="L27" s="37" t="str">
        <f t="shared" si="2"/>
        <v/>
      </c>
      <c r="M27" s="37" t="str">
        <f t="shared" si="3"/>
        <v/>
      </c>
      <c r="N27" s="37" t="str">
        <f t="shared" si="4"/>
        <v/>
      </c>
      <c r="O27" s="37" t="str">
        <f t="shared" si="5"/>
        <v/>
      </c>
      <c r="P27" s="37" t="str">
        <f t="shared" si="6"/>
        <v/>
      </c>
      <c r="Q27" s="1"/>
      <c r="R27" s="37" t="str">
        <f>IF('Cadastro de Obras'!C33="","",IF(L27&gt;90,VLOOKUP(L27,SUPORTE!$B$2:$D$19,3,0),L27))</f>
        <v/>
      </c>
      <c r="S27" s="37" t="str">
        <f>IF('Cadastro de Obras'!C33="","",IF(M27&gt;90,VLOOKUP(M27,SUPORTE!$B$2:$D$19,3,0),M27))</f>
        <v/>
      </c>
      <c r="T27" s="37" t="str">
        <f>IF('Cadastro de Obras'!C33="","",IF(N27&gt;90,VLOOKUP(N27,SUPORTE!$B$2:$D$19,3,0),N27))</f>
        <v/>
      </c>
      <c r="U27" s="37" t="str">
        <f>IF('Cadastro de Obras'!C33="","",IF(O27&gt;90,VLOOKUP(O27,SUPORTE!$B$2:$D$19,3,0),O27))</f>
        <v/>
      </c>
      <c r="V27" s="37" t="str">
        <f>IF('Cadastro de Obras'!C33="","",IF(P27&gt;90,VLOOKUP(P27,SUPORTE!$B$2:$D$19,3,0),P27))</f>
        <v/>
      </c>
    </row>
    <row r="28" spans="1:22" x14ac:dyDescent="0.25">
      <c r="E28" s="38" t="str">
        <f>IF('Cadastro de Obras'!C34="","",UPPER('Cadastro de Obras'!C34))</f>
        <v/>
      </c>
      <c r="F28" s="37" t="str">
        <f>IF(COUNTIF($I$1:$I28,I28)=1,I28,"")</f>
        <v/>
      </c>
      <c r="G28" s="36" t="str">
        <f t="shared" si="0"/>
        <v/>
      </c>
      <c r="H28" s="36" t="e">
        <f t="shared" si="1"/>
        <v>#NUM!</v>
      </c>
      <c r="I28" s="37" t="str">
        <f>IF('Cadastro de Obras'!C34="","",CONCATENATE(R28,S28,T28,U28,V28)+(ROW()/10))</f>
        <v/>
      </c>
      <c r="J28" s="37" t="str">
        <f>IF(E28="","",E28&amp;" | "&amp;'Cadastro de Obras'!B34)</f>
        <v/>
      </c>
      <c r="K28" s="22" t="str">
        <f t="shared" si="7"/>
        <v/>
      </c>
      <c r="L28" s="37" t="str">
        <f t="shared" si="2"/>
        <v/>
      </c>
      <c r="M28" s="37" t="str">
        <f t="shared" si="3"/>
        <v/>
      </c>
      <c r="N28" s="37" t="str">
        <f t="shared" si="4"/>
        <v/>
      </c>
      <c r="O28" s="37" t="str">
        <f t="shared" si="5"/>
        <v/>
      </c>
      <c r="P28" s="37" t="str">
        <f t="shared" si="6"/>
        <v/>
      </c>
      <c r="Q28" s="1"/>
      <c r="R28" s="37" t="str">
        <f>IF('Cadastro de Obras'!C34="","",IF(L28&gt;90,VLOOKUP(L28,SUPORTE!$B$2:$D$19,3,0),L28))</f>
        <v/>
      </c>
      <c r="S28" s="37" t="str">
        <f>IF('Cadastro de Obras'!C34="","",IF(M28&gt;90,VLOOKUP(M28,SUPORTE!$B$2:$D$19,3,0),M28))</f>
        <v/>
      </c>
      <c r="T28" s="37" t="str">
        <f>IF('Cadastro de Obras'!C34="","",IF(N28&gt;90,VLOOKUP(N28,SUPORTE!$B$2:$D$19,3,0),N28))</f>
        <v/>
      </c>
      <c r="U28" s="37" t="str">
        <f>IF('Cadastro de Obras'!C34="","",IF(O28&gt;90,VLOOKUP(O28,SUPORTE!$B$2:$D$19,3,0),O28))</f>
        <v/>
      </c>
      <c r="V28" s="37" t="str">
        <f>IF('Cadastro de Obras'!C34="","",IF(P28&gt;90,VLOOKUP(P28,SUPORTE!$B$2:$D$19,3,0),P28))</f>
        <v/>
      </c>
    </row>
    <row r="29" spans="1:22" x14ac:dyDescent="0.25">
      <c r="E29" s="38" t="str">
        <f>IF('Cadastro de Obras'!C35="","",UPPER('Cadastro de Obras'!C35))</f>
        <v/>
      </c>
      <c r="F29" s="37" t="str">
        <f>IF(COUNTIF($I$1:$I29,I29)=1,I29,"")</f>
        <v/>
      </c>
      <c r="G29" s="36" t="str">
        <f t="shared" si="0"/>
        <v/>
      </c>
      <c r="H29" s="36" t="e">
        <f t="shared" si="1"/>
        <v>#NUM!</v>
      </c>
      <c r="I29" s="37" t="str">
        <f>IF('Cadastro de Obras'!C35="","",CONCATENATE(R29,S29,T29,U29,V29)+(ROW()/10))</f>
        <v/>
      </c>
      <c r="J29" s="37" t="str">
        <f>IF(E29="","",E29&amp;" | "&amp;'Cadastro de Obras'!B35)</f>
        <v/>
      </c>
      <c r="K29" s="22" t="str">
        <f t="shared" si="7"/>
        <v/>
      </c>
      <c r="L29" s="37" t="str">
        <f t="shared" si="2"/>
        <v/>
      </c>
      <c r="M29" s="37" t="str">
        <f t="shared" si="3"/>
        <v/>
      </c>
      <c r="N29" s="37" t="str">
        <f t="shared" si="4"/>
        <v/>
      </c>
      <c r="O29" s="37" t="str">
        <f t="shared" si="5"/>
        <v/>
      </c>
      <c r="P29" s="37" t="str">
        <f t="shared" si="6"/>
        <v/>
      </c>
      <c r="Q29" s="1"/>
      <c r="R29" s="37" t="str">
        <f>IF('Cadastro de Obras'!C35="","",IF(L29&gt;90,VLOOKUP(L29,SUPORTE!$B$2:$D$19,3,0),L29))</f>
        <v/>
      </c>
      <c r="S29" s="37" t="str">
        <f>IF('Cadastro de Obras'!C35="","",IF(M29&gt;90,VLOOKUP(M29,SUPORTE!$B$2:$D$19,3,0),M29))</f>
        <v/>
      </c>
      <c r="T29" s="37" t="str">
        <f>IF('Cadastro de Obras'!C35="","",IF(N29&gt;90,VLOOKUP(N29,SUPORTE!$B$2:$D$19,3,0),N29))</f>
        <v/>
      </c>
      <c r="U29" s="37" t="str">
        <f>IF('Cadastro de Obras'!C35="","",IF(O29&gt;90,VLOOKUP(O29,SUPORTE!$B$2:$D$19,3,0),O29))</f>
        <v/>
      </c>
      <c r="V29" s="37" t="str">
        <f>IF('Cadastro de Obras'!C35="","",IF(P29&gt;90,VLOOKUP(P29,SUPORTE!$B$2:$D$19,3,0),P29))</f>
        <v/>
      </c>
    </row>
    <row r="30" spans="1:22" x14ac:dyDescent="0.25">
      <c r="E30" s="38" t="str">
        <f>IF('Cadastro de Obras'!C36="","",UPPER('Cadastro de Obras'!C36))</f>
        <v/>
      </c>
      <c r="F30" s="37" t="str">
        <f>IF(COUNTIF($I$1:$I30,I30)=1,I30,"")</f>
        <v/>
      </c>
      <c r="G30" s="36" t="str">
        <f t="shared" si="0"/>
        <v/>
      </c>
      <c r="H30" s="36" t="e">
        <f t="shared" si="1"/>
        <v>#NUM!</v>
      </c>
      <c r="I30" s="37" t="str">
        <f>IF('Cadastro de Obras'!C36="","",CONCATENATE(R30,S30,T30,U30,V30)+(ROW()/10))</f>
        <v/>
      </c>
      <c r="J30" s="37" t="str">
        <f>IF(E30="","",E30&amp;" | "&amp;'Cadastro de Obras'!B36)</f>
        <v/>
      </c>
      <c r="K30" s="22" t="str">
        <f t="shared" si="7"/>
        <v/>
      </c>
      <c r="L30" s="37" t="str">
        <f t="shared" si="2"/>
        <v/>
      </c>
      <c r="M30" s="37" t="str">
        <f t="shared" si="3"/>
        <v/>
      </c>
      <c r="N30" s="37" t="str">
        <f t="shared" si="4"/>
        <v/>
      </c>
      <c r="O30" s="37" t="str">
        <f t="shared" si="5"/>
        <v/>
      </c>
      <c r="P30" s="37" t="str">
        <f t="shared" si="6"/>
        <v/>
      </c>
      <c r="Q30" s="1"/>
      <c r="R30" s="37" t="str">
        <f>IF('Cadastro de Obras'!C36="","",IF(L30&gt;90,VLOOKUP(L30,SUPORTE!$B$2:$D$19,3,0),L30))</f>
        <v/>
      </c>
      <c r="S30" s="37" t="str">
        <f>IF('Cadastro de Obras'!C36="","",IF(M30&gt;90,VLOOKUP(M30,SUPORTE!$B$2:$D$19,3,0),M30))</f>
        <v/>
      </c>
      <c r="T30" s="37" t="str">
        <f>IF('Cadastro de Obras'!C36="","",IF(N30&gt;90,VLOOKUP(N30,SUPORTE!$B$2:$D$19,3,0),N30))</f>
        <v/>
      </c>
      <c r="U30" s="37" t="str">
        <f>IF('Cadastro de Obras'!C36="","",IF(O30&gt;90,VLOOKUP(O30,SUPORTE!$B$2:$D$19,3,0),O30))</f>
        <v/>
      </c>
      <c r="V30" s="37" t="str">
        <f>IF('Cadastro de Obras'!C36="","",IF(P30&gt;90,VLOOKUP(P30,SUPORTE!$B$2:$D$19,3,0),P30))</f>
        <v/>
      </c>
    </row>
    <row r="31" spans="1:22" x14ac:dyDescent="0.25">
      <c r="E31" s="38" t="str">
        <f>IF('Cadastro de Obras'!C37="","",UPPER('Cadastro de Obras'!C37))</f>
        <v/>
      </c>
      <c r="F31" s="37" t="str">
        <f>IF(COUNTIF($I$1:$I31,I31)=1,I31,"")</f>
        <v/>
      </c>
      <c r="G31" s="36" t="str">
        <f t="shared" si="0"/>
        <v/>
      </c>
      <c r="H31" s="36" t="e">
        <f t="shared" si="1"/>
        <v>#NUM!</v>
      </c>
      <c r="I31" s="37" t="str">
        <f>IF('Cadastro de Obras'!C37="","",CONCATENATE(R31,S31,T31,U31,V31)+(ROW()/10))</f>
        <v/>
      </c>
      <c r="J31" s="37" t="str">
        <f>IF(E31="","",E31&amp;" | "&amp;'Cadastro de Obras'!B37)</f>
        <v/>
      </c>
      <c r="K31" s="22" t="str">
        <f t="shared" si="7"/>
        <v/>
      </c>
      <c r="L31" s="37" t="str">
        <f t="shared" si="2"/>
        <v/>
      </c>
      <c r="M31" s="37" t="str">
        <f t="shared" si="3"/>
        <v/>
      </c>
      <c r="N31" s="37" t="str">
        <f t="shared" si="4"/>
        <v/>
      </c>
      <c r="O31" s="37" t="str">
        <f t="shared" si="5"/>
        <v/>
      </c>
      <c r="P31" s="37" t="str">
        <f t="shared" si="6"/>
        <v/>
      </c>
      <c r="Q31" s="1"/>
      <c r="R31" s="37" t="str">
        <f>IF('Cadastro de Obras'!C37="","",IF(L31&gt;90,VLOOKUP(L31,SUPORTE!$B$2:$D$19,3,0),L31))</f>
        <v/>
      </c>
      <c r="S31" s="37" t="str">
        <f>IF('Cadastro de Obras'!C37="","",IF(M31&gt;90,VLOOKUP(M31,SUPORTE!$B$2:$D$19,3,0),M31))</f>
        <v/>
      </c>
      <c r="T31" s="37" t="str">
        <f>IF('Cadastro de Obras'!C37="","",IF(N31&gt;90,VLOOKUP(N31,SUPORTE!$B$2:$D$19,3,0),N31))</f>
        <v/>
      </c>
      <c r="U31" s="37" t="str">
        <f>IF('Cadastro de Obras'!C37="","",IF(O31&gt;90,VLOOKUP(O31,SUPORTE!$B$2:$D$19,3,0),O31))</f>
        <v/>
      </c>
      <c r="V31" s="37" t="str">
        <f>IF('Cadastro de Obras'!C37="","",IF(P31&gt;90,VLOOKUP(P31,SUPORTE!$B$2:$D$19,3,0),P31))</f>
        <v/>
      </c>
    </row>
    <row r="32" spans="1:22" x14ac:dyDescent="0.25">
      <c r="E32" s="38" t="str">
        <f>IF('Cadastro de Obras'!C38="","",UPPER('Cadastro de Obras'!C38))</f>
        <v/>
      </c>
      <c r="F32" s="37" t="str">
        <f>IF(COUNTIF($I$1:$I32,I32)=1,I32,"")</f>
        <v/>
      </c>
      <c r="G32" s="36" t="str">
        <f t="shared" si="0"/>
        <v/>
      </c>
      <c r="H32" s="36" t="e">
        <f t="shared" si="1"/>
        <v>#NUM!</v>
      </c>
      <c r="I32" s="37" t="str">
        <f>IF('Cadastro de Obras'!C38="","",CONCATENATE(R32,S32,T32,U32,V32)+(ROW()/10))</f>
        <v/>
      </c>
      <c r="J32" s="37" t="str">
        <f>IF(E32="","",E32&amp;" | "&amp;'Cadastro de Obras'!B38)</f>
        <v/>
      </c>
      <c r="K32" s="22" t="str">
        <f t="shared" si="7"/>
        <v/>
      </c>
      <c r="L32" s="37" t="str">
        <f t="shared" si="2"/>
        <v/>
      </c>
      <c r="M32" s="37" t="str">
        <f t="shared" si="3"/>
        <v/>
      </c>
      <c r="N32" s="37" t="str">
        <f t="shared" si="4"/>
        <v/>
      </c>
      <c r="O32" s="37" t="str">
        <f t="shared" si="5"/>
        <v/>
      </c>
      <c r="P32" s="37" t="str">
        <f t="shared" si="6"/>
        <v/>
      </c>
      <c r="Q32" s="1"/>
      <c r="R32" s="37" t="str">
        <f>IF('Cadastro de Obras'!C38="","",IF(L32&gt;90,VLOOKUP(L32,SUPORTE!$B$2:$D$19,3,0),L32))</f>
        <v/>
      </c>
      <c r="S32" s="37" t="str">
        <f>IF('Cadastro de Obras'!C38="","",IF(M32&gt;90,VLOOKUP(M32,SUPORTE!$B$2:$D$19,3,0),M32))</f>
        <v/>
      </c>
      <c r="T32" s="37" t="str">
        <f>IF('Cadastro de Obras'!C38="","",IF(N32&gt;90,VLOOKUP(N32,SUPORTE!$B$2:$D$19,3,0),N32))</f>
        <v/>
      </c>
      <c r="U32" s="37" t="str">
        <f>IF('Cadastro de Obras'!C38="","",IF(O32&gt;90,VLOOKUP(O32,SUPORTE!$B$2:$D$19,3,0),O32))</f>
        <v/>
      </c>
      <c r="V32" s="37" t="str">
        <f>IF('Cadastro de Obras'!C38="","",IF(P32&gt;90,VLOOKUP(P32,SUPORTE!$B$2:$D$19,3,0),P32))</f>
        <v/>
      </c>
    </row>
    <row r="33" spans="5:22" x14ac:dyDescent="0.25">
      <c r="E33" s="38" t="str">
        <f>IF('Cadastro de Obras'!C39="","",UPPER('Cadastro de Obras'!C39))</f>
        <v/>
      </c>
      <c r="F33" s="37" t="str">
        <f>IF(COUNTIF($I$1:$I33,I33)=1,I33,"")</f>
        <v/>
      </c>
      <c r="G33" s="36" t="str">
        <f t="shared" ref="G33:G64" si="8">IF(ISERROR(SMALL($F$1:$F$100,ROW())),"",SMALL($F$1:$F$100,ROW()))</f>
        <v/>
      </c>
      <c r="H33" s="36" t="e">
        <f t="shared" ref="H33:H64" si="9">SMALL($F$1:$F$100,ROW())</f>
        <v>#NUM!</v>
      </c>
      <c r="I33" s="37" t="str">
        <f>IF('Cadastro de Obras'!C39="","",CONCATENATE(R33,S33,T33,U33,V33)+(ROW()/10))</f>
        <v/>
      </c>
      <c r="J33" s="37" t="str">
        <f>IF(E33="","",E33&amp;" | "&amp;'Cadastro de Obras'!B39)</f>
        <v/>
      </c>
      <c r="K33" s="22" t="str">
        <f t="shared" ref="K33:K64" si="10">IF(NOT(ISERROR(H33)),VLOOKUP(H33,$I$1:$J$100,2,0),"")</f>
        <v/>
      </c>
      <c r="L33" s="37" t="str">
        <f t="shared" ref="L33:L64" si="11">IF(E33="","",CODE(MID(E33,1,1)))</f>
        <v/>
      </c>
      <c r="M33" s="37" t="str">
        <f t="shared" ref="M33:M64" si="12">IF(E33="","",CODE(MID(E33,2,1)))</f>
        <v/>
      </c>
      <c r="N33" s="37" t="str">
        <f t="shared" ref="N33:N64" si="13">IF(E33="","",CODE(MID(E33,3,1)))</f>
        <v/>
      </c>
      <c r="O33" s="37" t="str">
        <f t="shared" ref="O33:O64" si="14">IF(E33="","",CODE(MID(E33,4,1)))</f>
        <v/>
      </c>
      <c r="P33" s="37" t="str">
        <f t="shared" ref="P33:P64" si="15">IF(E33="","",CODE(MID(E33,5,1)))</f>
        <v/>
      </c>
      <c r="Q33" s="1"/>
      <c r="R33" s="37" t="str">
        <f>IF('Cadastro de Obras'!C39="","",IF(L33&gt;90,VLOOKUP(L33,SUPORTE!$B$2:$D$19,3,0),L33))</f>
        <v/>
      </c>
      <c r="S33" s="37" t="str">
        <f>IF('Cadastro de Obras'!C39="","",IF(M33&gt;90,VLOOKUP(M33,SUPORTE!$B$2:$D$19,3,0),M33))</f>
        <v/>
      </c>
      <c r="T33" s="37" t="str">
        <f>IF('Cadastro de Obras'!C39="","",IF(N33&gt;90,VLOOKUP(N33,SUPORTE!$B$2:$D$19,3,0),N33))</f>
        <v/>
      </c>
      <c r="U33" s="37" t="str">
        <f>IF('Cadastro de Obras'!C39="","",IF(O33&gt;90,VLOOKUP(O33,SUPORTE!$B$2:$D$19,3,0),O33))</f>
        <v/>
      </c>
      <c r="V33" s="37" t="str">
        <f>IF('Cadastro de Obras'!C39="","",IF(P33&gt;90,VLOOKUP(P33,SUPORTE!$B$2:$D$19,3,0),P33))</f>
        <v/>
      </c>
    </row>
    <row r="34" spans="5:22" x14ac:dyDescent="0.25">
      <c r="E34" s="38" t="str">
        <f>IF('Cadastro de Obras'!C40="","",UPPER('Cadastro de Obras'!C40))</f>
        <v/>
      </c>
      <c r="F34" s="37" t="str">
        <f>IF(COUNTIF($I$1:$I34,I34)=1,I34,"")</f>
        <v/>
      </c>
      <c r="G34" s="36" t="str">
        <f t="shared" si="8"/>
        <v/>
      </c>
      <c r="H34" s="36" t="e">
        <f t="shared" si="9"/>
        <v>#NUM!</v>
      </c>
      <c r="I34" s="37" t="str">
        <f>IF('Cadastro de Obras'!C40="","",CONCATENATE(R34,S34,T34,U34,V34)+(ROW()/10))</f>
        <v/>
      </c>
      <c r="J34" s="37" t="str">
        <f>IF(E34="","",E34&amp;" | "&amp;'Cadastro de Obras'!B40)</f>
        <v/>
      </c>
      <c r="K34" s="22" t="str">
        <f t="shared" si="10"/>
        <v/>
      </c>
      <c r="L34" s="37" t="str">
        <f t="shared" si="11"/>
        <v/>
      </c>
      <c r="M34" s="37" t="str">
        <f t="shared" si="12"/>
        <v/>
      </c>
      <c r="N34" s="37" t="str">
        <f t="shared" si="13"/>
        <v/>
      </c>
      <c r="O34" s="37" t="str">
        <f t="shared" si="14"/>
        <v/>
      </c>
      <c r="P34" s="37" t="str">
        <f t="shared" si="15"/>
        <v/>
      </c>
      <c r="Q34" s="1"/>
      <c r="R34" s="37" t="str">
        <f>IF('Cadastro de Obras'!C40="","",IF(L34&gt;90,VLOOKUP(L34,SUPORTE!$B$2:$D$19,3,0),L34))</f>
        <v/>
      </c>
      <c r="S34" s="37" t="str">
        <f>IF('Cadastro de Obras'!C40="","",IF(M34&gt;90,VLOOKUP(M34,SUPORTE!$B$2:$D$19,3,0),M34))</f>
        <v/>
      </c>
      <c r="T34" s="37" t="str">
        <f>IF('Cadastro de Obras'!C40="","",IF(N34&gt;90,VLOOKUP(N34,SUPORTE!$B$2:$D$19,3,0),N34))</f>
        <v/>
      </c>
      <c r="U34" s="37" t="str">
        <f>IF('Cadastro de Obras'!C40="","",IF(O34&gt;90,VLOOKUP(O34,SUPORTE!$B$2:$D$19,3,0),O34))</f>
        <v/>
      </c>
      <c r="V34" s="37" t="str">
        <f>IF('Cadastro de Obras'!C40="","",IF(P34&gt;90,VLOOKUP(P34,SUPORTE!$B$2:$D$19,3,0),P34))</f>
        <v/>
      </c>
    </row>
    <row r="35" spans="5:22" x14ac:dyDescent="0.25">
      <c r="E35" s="38" t="str">
        <f>IF('Cadastro de Obras'!C41="","",UPPER('Cadastro de Obras'!C41))</f>
        <v/>
      </c>
      <c r="F35" s="37" t="str">
        <f>IF(COUNTIF($I$1:$I35,I35)=1,I35,"")</f>
        <v/>
      </c>
      <c r="G35" s="36" t="str">
        <f t="shared" si="8"/>
        <v/>
      </c>
      <c r="H35" s="36" t="e">
        <f t="shared" si="9"/>
        <v>#NUM!</v>
      </c>
      <c r="I35" s="37" t="str">
        <f>IF('Cadastro de Obras'!C41="","",CONCATENATE(R35,S35,T35,U35,V35)+(ROW()/10))</f>
        <v/>
      </c>
      <c r="J35" s="37" t="str">
        <f>IF(E35="","",E35&amp;" | "&amp;'Cadastro de Obras'!B41)</f>
        <v/>
      </c>
      <c r="K35" s="22" t="str">
        <f t="shared" si="10"/>
        <v/>
      </c>
      <c r="L35" s="37" t="str">
        <f t="shared" si="11"/>
        <v/>
      </c>
      <c r="M35" s="37" t="str">
        <f t="shared" si="12"/>
        <v/>
      </c>
      <c r="N35" s="37" t="str">
        <f t="shared" si="13"/>
        <v/>
      </c>
      <c r="O35" s="37" t="str">
        <f t="shared" si="14"/>
        <v/>
      </c>
      <c r="P35" s="37" t="str">
        <f t="shared" si="15"/>
        <v/>
      </c>
      <c r="Q35" s="1"/>
      <c r="R35" s="37" t="str">
        <f>IF('Cadastro de Obras'!C41="","",IF(L35&gt;90,VLOOKUP(L35,SUPORTE!$B$2:$D$19,3,0),L35))</f>
        <v/>
      </c>
      <c r="S35" s="37" t="str">
        <f>IF('Cadastro de Obras'!C41="","",IF(M35&gt;90,VLOOKUP(M35,SUPORTE!$B$2:$D$19,3,0),M35))</f>
        <v/>
      </c>
      <c r="T35" s="37" t="str">
        <f>IF('Cadastro de Obras'!C41="","",IF(N35&gt;90,VLOOKUP(N35,SUPORTE!$B$2:$D$19,3,0),N35))</f>
        <v/>
      </c>
      <c r="U35" s="37" t="str">
        <f>IF('Cadastro de Obras'!C41="","",IF(O35&gt;90,VLOOKUP(O35,SUPORTE!$B$2:$D$19,3,0),O35))</f>
        <v/>
      </c>
      <c r="V35" s="37" t="str">
        <f>IF('Cadastro de Obras'!C41="","",IF(P35&gt;90,VLOOKUP(P35,SUPORTE!$B$2:$D$19,3,0),P35))</f>
        <v/>
      </c>
    </row>
    <row r="36" spans="5:22" x14ac:dyDescent="0.25">
      <c r="E36" s="38" t="str">
        <f>IF('Cadastro de Obras'!C42="","",UPPER('Cadastro de Obras'!C42))</f>
        <v/>
      </c>
      <c r="F36" s="37" t="str">
        <f>IF(COUNTIF($I$1:$I36,I36)=1,I36,"")</f>
        <v/>
      </c>
      <c r="G36" s="36" t="str">
        <f t="shared" si="8"/>
        <v/>
      </c>
      <c r="H36" s="36" t="e">
        <f t="shared" si="9"/>
        <v>#NUM!</v>
      </c>
      <c r="I36" s="37" t="str">
        <f>IF('Cadastro de Obras'!C42="","",CONCATENATE(R36,S36,T36,U36,V36)+(ROW()/10))</f>
        <v/>
      </c>
      <c r="J36" s="37" t="str">
        <f>IF(E36="","",E36&amp;" | "&amp;'Cadastro de Obras'!B42)</f>
        <v/>
      </c>
      <c r="K36" s="22" t="str">
        <f t="shared" si="10"/>
        <v/>
      </c>
      <c r="L36" s="37" t="str">
        <f t="shared" si="11"/>
        <v/>
      </c>
      <c r="M36" s="37" t="str">
        <f t="shared" si="12"/>
        <v/>
      </c>
      <c r="N36" s="37" t="str">
        <f t="shared" si="13"/>
        <v/>
      </c>
      <c r="O36" s="37" t="str">
        <f t="shared" si="14"/>
        <v/>
      </c>
      <c r="P36" s="37" t="str">
        <f t="shared" si="15"/>
        <v/>
      </c>
      <c r="Q36" s="1"/>
      <c r="R36" s="37" t="str">
        <f>IF('Cadastro de Obras'!C42="","",IF(L36&gt;90,VLOOKUP(L36,SUPORTE!$B$2:$D$19,3,0),L36))</f>
        <v/>
      </c>
      <c r="S36" s="37" t="str">
        <f>IF('Cadastro de Obras'!C42="","",IF(M36&gt;90,VLOOKUP(M36,SUPORTE!$B$2:$D$19,3,0),M36))</f>
        <v/>
      </c>
      <c r="T36" s="37" t="str">
        <f>IF('Cadastro de Obras'!C42="","",IF(N36&gt;90,VLOOKUP(N36,SUPORTE!$B$2:$D$19,3,0),N36))</f>
        <v/>
      </c>
      <c r="U36" s="37" t="str">
        <f>IF('Cadastro de Obras'!C42="","",IF(O36&gt;90,VLOOKUP(O36,SUPORTE!$B$2:$D$19,3,0),O36))</f>
        <v/>
      </c>
      <c r="V36" s="37" t="str">
        <f>IF('Cadastro de Obras'!C42="","",IF(P36&gt;90,VLOOKUP(P36,SUPORTE!$B$2:$D$19,3,0),P36))</f>
        <v/>
      </c>
    </row>
    <row r="37" spans="5:22" x14ac:dyDescent="0.25">
      <c r="E37" s="38" t="str">
        <f>IF('Cadastro de Obras'!C43="","",UPPER('Cadastro de Obras'!C43))</f>
        <v/>
      </c>
      <c r="F37" s="37" t="str">
        <f>IF(COUNTIF($I$1:$I37,I37)=1,I37,"")</f>
        <v/>
      </c>
      <c r="G37" s="36" t="str">
        <f t="shared" si="8"/>
        <v/>
      </c>
      <c r="H37" s="36" t="e">
        <f t="shared" si="9"/>
        <v>#NUM!</v>
      </c>
      <c r="I37" s="37" t="str">
        <f>IF('Cadastro de Obras'!C43="","",CONCATENATE(R37,S37,T37,U37,V37)+(ROW()/10))</f>
        <v/>
      </c>
      <c r="J37" s="37" t="str">
        <f>IF(E37="","",E37&amp;" | "&amp;'Cadastro de Obras'!B43)</f>
        <v/>
      </c>
      <c r="K37" s="22" t="str">
        <f t="shared" si="10"/>
        <v/>
      </c>
      <c r="L37" s="37" t="str">
        <f t="shared" si="11"/>
        <v/>
      </c>
      <c r="M37" s="37" t="str">
        <f t="shared" si="12"/>
        <v/>
      </c>
      <c r="N37" s="37" t="str">
        <f t="shared" si="13"/>
        <v/>
      </c>
      <c r="O37" s="37" t="str">
        <f t="shared" si="14"/>
        <v/>
      </c>
      <c r="P37" s="37" t="str">
        <f t="shared" si="15"/>
        <v/>
      </c>
      <c r="Q37" s="1"/>
      <c r="R37" s="37" t="str">
        <f>IF('Cadastro de Obras'!C43="","",IF(L37&gt;90,VLOOKUP(L37,SUPORTE!$B$2:$D$19,3,0),L37))</f>
        <v/>
      </c>
      <c r="S37" s="37" t="str">
        <f>IF('Cadastro de Obras'!C43="","",IF(M37&gt;90,VLOOKUP(M37,SUPORTE!$B$2:$D$19,3,0),M37))</f>
        <v/>
      </c>
      <c r="T37" s="37" t="str">
        <f>IF('Cadastro de Obras'!C43="","",IF(N37&gt;90,VLOOKUP(N37,SUPORTE!$B$2:$D$19,3,0),N37))</f>
        <v/>
      </c>
      <c r="U37" s="37" t="str">
        <f>IF('Cadastro de Obras'!C43="","",IF(O37&gt;90,VLOOKUP(O37,SUPORTE!$B$2:$D$19,3,0),O37))</f>
        <v/>
      </c>
      <c r="V37" s="37" t="str">
        <f>IF('Cadastro de Obras'!C43="","",IF(P37&gt;90,VLOOKUP(P37,SUPORTE!$B$2:$D$19,3,0),P37))</f>
        <v/>
      </c>
    </row>
    <row r="38" spans="5:22" x14ac:dyDescent="0.25">
      <c r="E38" s="38" t="str">
        <f>IF('Cadastro de Obras'!C44="","",UPPER('Cadastro de Obras'!C44))</f>
        <v/>
      </c>
      <c r="F38" s="37" t="str">
        <f>IF(COUNTIF($I$1:$I38,I38)=1,I38,"")</f>
        <v/>
      </c>
      <c r="G38" s="36" t="str">
        <f t="shared" si="8"/>
        <v/>
      </c>
      <c r="H38" s="36" t="e">
        <f t="shared" si="9"/>
        <v>#NUM!</v>
      </c>
      <c r="I38" s="37" t="str">
        <f>IF('Cadastro de Obras'!C44="","",CONCATENATE(R38,S38,T38,U38,V38)+(ROW()/10))</f>
        <v/>
      </c>
      <c r="J38" s="37" t="str">
        <f>IF(E38="","",E38&amp;" | "&amp;'Cadastro de Obras'!B44)</f>
        <v/>
      </c>
      <c r="K38" s="22" t="str">
        <f t="shared" si="10"/>
        <v/>
      </c>
      <c r="L38" s="37" t="str">
        <f t="shared" si="11"/>
        <v/>
      </c>
      <c r="M38" s="37" t="str">
        <f t="shared" si="12"/>
        <v/>
      </c>
      <c r="N38" s="37" t="str">
        <f t="shared" si="13"/>
        <v/>
      </c>
      <c r="O38" s="37" t="str">
        <f t="shared" si="14"/>
        <v/>
      </c>
      <c r="P38" s="37" t="str">
        <f t="shared" si="15"/>
        <v/>
      </c>
      <c r="Q38" s="1"/>
      <c r="R38" s="37" t="str">
        <f>IF('Cadastro de Obras'!C44="","",IF(L38&gt;90,VLOOKUP(L38,SUPORTE!$B$2:$D$19,3,0),L38))</f>
        <v/>
      </c>
      <c r="S38" s="37" t="str">
        <f>IF('Cadastro de Obras'!C44="","",IF(M38&gt;90,VLOOKUP(M38,SUPORTE!$B$2:$D$19,3,0),M38))</f>
        <v/>
      </c>
      <c r="T38" s="37" t="str">
        <f>IF('Cadastro de Obras'!C44="","",IF(N38&gt;90,VLOOKUP(N38,SUPORTE!$B$2:$D$19,3,0),N38))</f>
        <v/>
      </c>
      <c r="U38" s="37" t="str">
        <f>IF('Cadastro de Obras'!C44="","",IF(O38&gt;90,VLOOKUP(O38,SUPORTE!$B$2:$D$19,3,0),O38))</f>
        <v/>
      </c>
      <c r="V38" s="37" t="str">
        <f>IF('Cadastro de Obras'!C44="","",IF(P38&gt;90,VLOOKUP(P38,SUPORTE!$B$2:$D$19,3,0),P38))</f>
        <v/>
      </c>
    </row>
    <row r="39" spans="5:22" x14ac:dyDescent="0.25">
      <c r="E39" s="38" t="str">
        <f>IF('Cadastro de Obras'!C45="","",UPPER('Cadastro de Obras'!C45))</f>
        <v/>
      </c>
      <c r="F39" s="37" t="str">
        <f>IF(COUNTIF($I$1:$I39,I39)=1,I39,"")</f>
        <v/>
      </c>
      <c r="G39" s="36" t="str">
        <f t="shared" si="8"/>
        <v/>
      </c>
      <c r="H39" s="36" t="e">
        <f t="shared" si="9"/>
        <v>#NUM!</v>
      </c>
      <c r="I39" s="37" t="str">
        <f>IF('Cadastro de Obras'!C45="","",CONCATENATE(R39,S39,T39,U39,V39)+(ROW()/10))</f>
        <v/>
      </c>
      <c r="J39" s="37" t="str">
        <f>IF(E39="","",E39&amp;" | "&amp;'Cadastro de Obras'!B45)</f>
        <v/>
      </c>
      <c r="K39" s="22" t="str">
        <f t="shared" si="10"/>
        <v/>
      </c>
      <c r="L39" s="37" t="str">
        <f t="shared" si="11"/>
        <v/>
      </c>
      <c r="M39" s="37" t="str">
        <f t="shared" si="12"/>
        <v/>
      </c>
      <c r="N39" s="37" t="str">
        <f t="shared" si="13"/>
        <v/>
      </c>
      <c r="O39" s="37" t="str">
        <f t="shared" si="14"/>
        <v/>
      </c>
      <c r="P39" s="37" t="str">
        <f t="shared" si="15"/>
        <v/>
      </c>
      <c r="Q39" s="1"/>
      <c r="R39" s="37" t="str">
        <f>IF('Cadastro de Obras'!C45="","",IF(L39&gt;90,VLOOKUP(L39,SUPORTE!$B$2:$D$19,3,0),L39))</f>
        <v/>
      </c>
      <c r="S39" s="37" t="str">
        <f>IF('Cadastro de Obras'!C45="","",IF(M39&gt;90,VLOOKUP(M39,SUPORTE!$B$2:$D$19,3,0),M39))</f>
        <v/>
      </c>
      <c r="T39" s="37" t="str">
        <f>IF('Cadastro de Obras'!C45="","",IF(N39&gt;90,VLOOKUP(N39,SUPORTE!$B$2:$D$19,3,0),N39))</f>
        <v/>
      </c>
      <c r="U39" s="37" t="str">
        <f>IF('Cadastro de Obras'!C45="","",IF(O39&gt;90,VLOOKUP(O39,SUPORTE!$B$2:$D$19,3,0),O39))</f>
        <v/>
      </c>
      <c r="V39" s="37" t="str">
        <f>IF('Cadastro de Obras'!C45="","",IF(P39&gt;90,VLOOKUP(P39,SUPORTE!$B$2:$D$19,3,0),P39))</f>
        <v/>
      </c>
    </row>
    <row r="40" spans="5:22" x14ac:dyDescent="0.25">
      <c r="E40" s="38" t="str">
        <f>IF('Cadastro de Obras'!C46="","",UPPER('Cadastro de Obras'!C46))</f>
        <v/>
      </c>
      <c r="F40" s="37" t="str">
        <f>IF(COUNTIF($I$1:$I40,I40)=1,I40,"")</f>
        <v/>
      </c>
      <c r="G40" s="36" t="str">
        <f t="shared" si="8"/>
        <v/>
      </c>
      <c r="H40" s="36" t="e">
        <f t="shared" si="9"/>
        <v>#NUM!</v>
      </c>
      <c r="I40" s="37" t="str">
        <f>IF('Cadastro de Obras'!C46="","",CONCATENATE(R40,S40,T40,U40,V40)+(ROW()/10))</f>
        <v/>
      </c>
      <c r="J40" s="37" t="str">
        <f>IF(E40="","",E40&amp;" | "&amp;'Cadastro de Obras'!B46)</f>
        <v/>
      </c>
      <c r="K40" s="22" t="str">
        <f t="shared" si="10"/>
        <v/>
      </c>
      <c r="L40" s="37" t="str">
        <f t="shared" si="11"/>
        <v/>
      </c>
      <c r="M40" s="37" t="str">
        <f t="shared" si="12"/>
        <v/>
      </c>
      <c r="N40" s="37" t="str">
        <f t="shared" si="13"/>
        <v/>
      </c>
      <c r="O40" s="37" t="str">
        <f t="shared" si="14"/>
        <v/>
      </c>
      <c r="P40" s="37" t="str">
        <f t="shared" si="15"/>
        <v/>
      </c>
      <c r="Q40" s="1"/>
      <c r="R40" s="37" t="str">
        <f>IF('Cadastro de Obras'!C46="","",IF(L40&gt;90,VLOOKUP(L40,SUPORTE!$B$2:$D$19,3,0),L40))</f>
        <v/>
      </c>
      <c r="S40" s="37" t="str">
        <f>IF('Cadastro de Obras'!C46="","",IF(M40&gt;90,VLOOKUP(M40,SUPORTE!$B$2:$D$19,3,0),M40))</f>
        <v/>
      </c>
      <c r="T40" s="37" t="str">
        <f>IF('Cadastro de Obras'!C46="","",IF(N40&gt;90,VLOOKUP(N40,SUPORTE!$B$2:$D$19,3,0),N40))</f>
        <v/>
      </c>
      <c r="U40" s="37" t="str">
        <f>IF('Cadastro de Obras'!C46="","",IF(O40&gt;90,VLOOKUP(O40,SUPORTE!$B$2:$D$19,3,0),O40))</f>
        <v/>
      </c>
      <c r="V40" s="37" t="str">
        <f>IF('Cadastro de Obras'!C46="","",IF(P40&gt;90,VLOOKUP(P40,SUPORTE!$B$2:$D$19,3,0),P40))</f>
        <v/>
      </c>
    </row>
    <row r="41" spans="5:22" x14ac:dyDescent="0.25">
      <c r="E41" s="38" t="str">
        <f>IF('Cadastro de Obras'!C47="","",UPPER('Cadastro de Obras'!C47))</f>
        <v/>
      </c>
      <c r="F41" s="37" t="str">
        <f>IF(COUNTIF($I$1:$I41,I41)=1,I41,"")</f>
        <v/>
      </c>
      <c r="G41" s="36" t="str">
        <f t="shared" si="8"/>
        <v/>
      </c>
      <c r="H41" s="36" t="e">
        <f t="shared" si="9"/>
        <v>#NUM!</v>
      </c>
      <c r="I41" s="37" t="str">
        <f>IF('Cadastro de Obras'!C47="","",CONCATENATE(R41,S41,T41,U41,V41)+(ROW()/10))</f>
        <v/>
      </c>
      <c r="J41" s="37" t="str">
        <f>IF(E41="","",E41&amp;" | "&amp;'Cadastro de Obras'!B47)</f>
        <v/>
      </c>
      <c r="K41" s="22" t="str">
        <f t="shared" si="10"/>
        <v/>
      </c>
      <c r="L41" s="37" t="str">
        <f t="shared" si="11"/>
        <v/>
      </c>
      <c r="M41" s="37" t="str">
        <f t="shared" si="12"/>
        <v/>
      </c>
      <c r="N41" s="37" t="str">
        <f t="shared" si="13"/>
        <v/>
      </c>
      <c r="O41" s="37" t="str">
        <f t="shared" si="14"/>
        <v/>
      </c>
      <c r="P41" s="37" t="str">
        <f t="shared" si="15"/>
        <v/>
      </c>
      <c r="Q41" s="1"/>
      <c r="R41" s="37" t="str">
        <f>IF('Cadastro de Obras'!C47="","",IF(L41&gt;90,VLOOKUP(L41,SUPORTE!$B$2:$D$19,3,0),L41))</f>
        <v/>
      </c>
      <c r="S41" s="37" t="str">
        <f>IF('Cadastro de Obras'!C47="","",IF(M41&gt;90,VLOOKUP(M41,SUPORTE!$B$2:$D$19,3,0),M41))</f>
        <v/>
      </c>
      <c r="T41" s="37" t="str">
        <f>IF('Cadastro de Obras'!C47="","",IF(N41&gt;90,VLOOKUP(N41,SUPORTE!$B$2:$D$19,3,0),N41))</f>
        <v/>
      </c>
      <c r="U41" s="37" t="str">
        <f>IF('Cadastro de Obras'!C47="","",IF(O41&gt;90,VLOOKUP(O41,SUPORTE!$B$2:$D$19,3,0),O41))</f>
        <v/>
      </c>
      <c r="V41" s="37" t="str">
        <f>IF('Cadastro de Obras'!C47="","",IF(P41&gt;90,VLOOKUP(P41,SUPORTE!$B$2:$D$19,3,0),P41))</f>
        <v/>
      </c>
    </row>
    <row r="42" spans="5:22" x14ac:dyDescent="0.25">
      <c r="E42" s="38" t="str">
        <f>IF('Cadastro de Obras'!C48="","",UPPER('Cadastro de Obras'!C48))</f>
        <v/>
      </c>
      <c r="F42" s="37" t="str">
        <f>IF(COUNTIF($I$1:$I42,I42)=1,I42,"")</f>
        <v/>
      </c>
      <c r="G42" s="36" t="str">
        <f t="shared" si="8"/>
        <v/>
      </c>
      <c r="H42" s="36" t="e">
        <f t="shared" si="9"/>
        <v>#NUM!</v>
      </c>
      <c r="I42" s="37" t="str">
        <f>IF('Cadastro de Obras'!C48="","",CONCATENATE(R42,S42,T42,U42,V42)+(ROW()/10))</f>
        <v/>
      </c>
      <c r="J42" s="37" t="str">
        <f>IF(E42="","",E42&amp;" | "&amp;'Cadastro de Obras'!B48)</f>
        <v/>
      </c>
      <c r="K42" s="22" t="str">
        <f t="shared" si="10"/>
        <v/>
      </c>
      <c r="L42" s="37" t="str">
        <f t="shared" si="11"/>
        <v/>
      </c>
      <c r="M42" s="37" t="str">
        <f t="shared" si="12"/>
        <v/>
      </c>
      <c r="N42" s="37" t="str">
        <f t="shared" si="13"/>
        <v/>
      </c>
      <c r="O42" s="37" t="str">
        <f t="shared" si="14"/>
        <v/>
      </c>
      <c r="P42" s="37" t="str">
        <f t="shared" si="15"/>
        <v/>
      </c>
      <c r="Q42" s="1"/>
      <c r="R42" s="37" t="str">
        <f>IF('Cadastro de Obras'!C48="","",IF(L42&gt;90,VLOOKUP(L42,SUPORTE!$B$2:$D$19,3,0),L42))</f>
        <v/>
      </c>
      <c r="S42" s="37" t="str">
        <f>IF('Cadastro de Obras'!C48="","",IF(M42&gt;90,VLOOKUP(M42,SUPORTE!$B$2:$D$19,3,0),M42))</f>
        <v/>
      </c>
      <c r="T42" s="37" t="str">
        <f>IF('Cadastro de Obras'!C48="","",IF(N42&gt;90,VLOOKUP(N42,SUPORTE!$B$2:$D$19,3,0),N42))</f>
        <v/>
      </c>
      <c r="U42" s="37" t="str">
        <f>IF('Cadastro de Obras'!C48="","",IF(O42&gt;90,VLOOKUP(O42,SUPORTE!$B$2:$D$19,3,0),O42))</f>
        <v/>
      </c>
      <c r="V42" s="37" t="str">
        <f>IF('Cadastro de Obras'!C48="","",IF(P42&gt;90,VLOOKUP(P42,SUPORTE!$B$2:$D$19,3,0),P42))</f>
        <v/>
      </c>
    </row>
    <row r="43" spans="5:22" x14ac:dyDescent="0.25">
      <c r="E43" s="38" t="str">
        <f>IF('Cadastro de Obras'!C49="","",UPPER('Cadastro de Obras'!C49))</f>
        <v/>
      </c>
      <c r="F43" s="37" t="str">
        <f>IF(COUNTIF($I$1:$I43,I43)=1,I43,"")</f>
        <v/>
      </c>
      <c r="G43" s="36" t="str">
        <f t="shared" si="8"/>
        <v/>
      </c>
      <c r="H43" s="36" t="e">
        <f t="shared" si="9"/>
        <v>#NUM!</v>
      </c>
      <c r="I43" s="37" t="str">
        <f>IF('Cadastro de Obras'!C49="","",CONCATENATE(R43,S43,T43,U43,V43)+(ROW()/10))</f>
        <v/>
      </c>
      <c r="J43" s="37" t="str">
        <f>IF(E43="","",E43&amp;" | "&amp;'Cadastro de Obras'!B49)</f>
        <v/>
      </c>
      <c r="K43" s="22" t="str">
        <f t="shared" si="10"/>
        <v/>
      </c>
      <c r="L43" s="37" t="str">
        <f t="shared" si="11"/>
        <v/>
      </c>
      <c r="M43" s="37" t="str">
        <f t="shared" si="12"/>
        <v/>
      </c>
      <c r="N43" s="37" t="str">
        <f t="shared" si="13"/>
        <v/>
      </c>
      <c r="O43" s="37" t="str">
        <f t="shared" si="14"/>
        <v/>
      </c>
      <c r="P43" s="37" t="str">
        <f t="shared" si="15"/>
        <v/>
      </c>
      <c r="Q43" s="1"/>
      <c r="R43" s="37" t="str">
        <f>IF('Cadastro de Obras'!C49="","",IF(L43&gt;90,VLOOKUP(L43,SUPORTE!$B$2:$D$19,3,0),L43))</f>
        <v/>
      </c>
      <c r="S43" s="37" t="str">
        <f>IF('Cadastro de Obras'!C49="","",IF(M43&gt;90,VLOOKUP(M43,SUPORTE!$B$2:$D$19,3,0),M43))</f>
        <v/>
      </c>
      <c r="T43" s="37" t="str">
        <f>IF('Cadastro de Obras'!C49="","",IF(N43&gt;90,VLOOKUP(N43,SUPORTE!$B$2:$D$19,3,0),N43))</f>
        <v/>
      </c>
      <c r="U43" s="37" t="str">
        <f>IF('Cadastro de Obras'!C49="","",IF(O43&gt;90,VLOOKUP(O43,SUPORTE!$B$2:$D$19,3,0),O43))</f>
        <v/>
      </c>
      <c r="V43" s="37" t="str">
        <f>IF('Cadastro de Obras'!C49="","",IF(P43&gt;90,VLOOKUP(P43,SUPORTE!$B$2:$D$19,3,0),P43))</f>
        <v/>
      </c>
    </row>
    <row r="44" spans="5:22" x14ac:dyDescent="0.25">
      <c r="E44" s="38" t="str">
        <f>IF('Cadastro de Obras'!C50="","",UPPER('Cadastro de Obras'!C50))</f>
        <v/>
      </c>
      <c r="F44" s="37" t="str">
        <f>IF(COUNTIF($I$1:$I44,I44)=1,I44,"")</f>
        <v/>
      </c>
      <c r="G44" s="36" t="str">
        <f t="shared" si="8"/>
        <v/>
      </c>
      <c r="H44" s="36" t="e">
        <f t="shared" si="9"/>
        <v>#NUM!</v>
      </c>
      <c r="I44" s="37" t="str">
        <f>IF('Cadastro de Obras'!C50="","",CONCATENATE(R44,S44,T44,U44,V44)+(ROW()/10))</f>
        <v/>
      </c>
      <c r="J44" s="37" t="str">
        <f>IF(E44="","",E44&amp;" | "&amp;'Cadastro de Obras'!B50)</f>
        <v/>
      </c>
      <c r="K44" s="22" t="str">
        <f t="shared" si="10"/>
        <v/>
      </c>
      <c r="L44" s="37" t="str">
        <f t="shared" si="11"/>
        <v/>
      </c>
      <c r="M44" s="37" t="str">
        <f t="shared" si="12"/>
        <v/>
      </c>
      <c r="N44" s="37" t="str">
        <f t="shared" si="13"/>
        <v/>
      </c>
      <c r="O44" s="37" t="str">
        <f t="shared" si="14"/>
        <v/>
      </c>
      <c r="P44" s="37" t="str">
        <f t="shared" si="15"/>
        <v/>
      </c>
      <c r="Q44" s="1"/>
      <c r="R44" s="37" t="str">
        <f>IF('Cadastro de Obras'!C50="","",IF(L44&gt;90,VLOOKUP(L44,SUPORTE!$B$2:$D$19,3,0),L44))</f>
        <v/>
      </c>
      <c r="S44" s="37" t="str">
        <f>IF('Cadastro de Obras'!C50="","",IF(M44&gt;90,VLOOKUP(M44,SUPORTE!$B$2:$D$19,3,0),M44))</f>
        <v/>
      </c>
      <c r="T44" s="37" t="str">
        <f>IF('Cadastro de Obras'!C50="","",IF(N44&gt;90,VLOOKUP(N44,SUPORTE!$B$2:$D$19,3,0),N44))</f>
        <v/>
      </c>
      <c r="U44" s="37" t="str">
        <f>IF('Cadastro de Obras'!C50="","",IF(O44&gt;90,VLOOKUP(O44,SUPORTE!$B$2:$D$19,3,0),O44))</f>
        <v/>
      </c>
      <c r="V44" s="37" t="str">
        <f>IF('Cadastro de Obras'!C50="","",IF(P44&gt;90,VLOOKUP(P44,SUPORTE!$B$2:$D$19,3,0),P44))</f>
        <v/>
      </c>
    </row>
    <row r="45" spans="5:22" x14ac:dyDescent="0.25">
      <c r="E45" s="38" t="str">
        <f>IF('Cadastro de Obras'!C51="","",UPPER('Cadastro de Obras'!C51))</f>
        <v/>
      </c>
      <c r="F45" s="37" t="str">
        <f>IF(COUNTIF($I$1:$I45,I45)=1,I45,"")</f>
        <v/>
      </c>
      <c r="G45" s="36" t="str">
        <f t="shared" si="8"/>
        <v/>
      </c>
      <c r="H45" s="36" t="e">
        <f t="shared" si="9"/>
        <v>#NUM!</v>
      </c>
      <c r="I45" s="37" t="str">
        <f>IF('Cadastro de Obras'!C51="","",CONCATENATE(R45,S45,T45,U45,V45)+(ROW()/10))</f>
        <v/>
      </c>
      <c r="J45" s="37" t="str">
        <f>IF(E45="","",E45&amp;" | "&amp;'Cadastro de Obras'!B51)</f>
        <v/>
      </c>
      <c r="K45" s="22" t="str">
        <f t="shared" si="10"/>
        <v/>
      </c>
      <c r="L45" s="37" t="str">
        <f t="shared" si="11"/>
        <v/>
      </c>
      <c r="M45" s="37" t="str">
        <f t="shared" si="12"/>
        <v/>
      </c>
      <c r="N45" s="37" t="str">
        <f t="shared" si="13"/>
        <v/>
      </c>
      <c r="O45" s="37" t="str">
        <f t="shared" si="14"/>
        <v/>
      </c>
      <c r="P45" s="37" t="str">
        <f t="shared" si="15"/>
        <v/>
      </c>
      <c r="Q45" s="1"/>
      <c r="R45" s="37" t="str">
        <f>IF('Cadastro de Obras'!C51="","",IF(L45&gt;90,VLOOKUP(L45,SUPORTE!$B$2:$D$19,3,0),L45))</f>
        <v/>
      </c>
      <c r="S45" s="37" t="str">
        <f>IF('Cadastro de Obras'!C51="","",IF(M45&gt;90,VLOOKUP(M45,SUPORTE!$B$2:$D$19,3,0),M45))</f>
        <v/>
      </c>
      <c r="T45" s="37" t="str">
        <f>IF('Cadastro de Obras'!C51="","",IF(N45&gt;90,VLOOKUP(N45,SUPORTE!$B$2:$D$19,3,0),N45))</f>
        <v/>
      </c>
      <c r="U45" s="37" t="str">
        <f>IF('Cadastro de Obras'!C51="","",IF(O45&gt;90,VLOOKUP(O45,SUPORTE!$B$2:$D$19,3,0),O45))</f>
        <v/>
      </c>
      <c r="V45" s="37" t="str">
        <f>IF('Cadastro de Obras'!C51="","",IF(P45&gt;90,VLOOKUP(P45,SUPORTE!$B$2:$D$19,3,0),P45))</f>
        <v/>
      </c>
    </row>
    <row r="46" spans="5:22" x14ac:dyDescent="0.25">
      <c r="E46" s="38" t="str">
        <f>IF('Cadastro de Obras'!C52="","",UPPER('Cadastro de Obras'!C52))</f>
        <v/>
      </c>
      <c r="F46" s="37" t="str">
        <f>IF(COUNTIF($I$1:$I46,I46)=1,I46,"")</f>
        <v/>
      </c>
      <c r="G46" s="36" t="str">
        <f t="shared" si="8"/>
        <v/>
      </c>
      <c r="H46" s="36" t="e">
        <f t="shared" si="9"/>
        <v>#NUM!</v>
      </c>
      <c r="I46" s="37" t="str">
        <f>IF('Cadastro de Obras'!C52="","",CONCATENATE(R46,S46,T46,U46,V46)+(ROW()/10))</f>
        <v/>
      </c>
      <c r="J46" s="37" t="str">
        <f>IF(E46="","",E46&amp;" | "&amp;'Cadastro de Obras'!B52)</f>
        <v/>
      </c>
      <c r="K46" s="22" t="str">
        <f t="shared" si="10"/>
        <v/>
      </c>
      <c r="L46" s="37" t="str">
        <f t="shared" si="11"/>
        <v/>
      </c>
      <c r="M46" s="37" t="str">
        <f t="shared" si="12"/>
        <v/>
      </c>
      <c r="N46" s="37" t="str">
        <f t="shared" si="13"/>
        <v/>
      </c>
      <c r="O46" s="37" t="str">
        <f t="shared" si="14"/>
        <v/>
      </c>
      <c r="P46" s="37" t="str">
        <f t="shared" si="15"/>
        <v/>
      </c>
      <c r="Q46" s="1"/>
      <c r="R46" s="37" t="str">
        <f>IF('Cadastro de Obras'!C52="","",IF(L46&gt;90,VLOOKUP(L46,SUPORTE!$B$2:$D$19,3,0),L46))</f>
        <v/>
      </c>
      <c r="S46" s="37" t="str">
        <f>IF('Cadastro de Obras'!C52="","",IF(M46&gt;90,VLOOKUP(M46,SUPORTE!$B$2:$D$19,3,0),M46))</f>
        <v/>
      </c>
      <c r="T46" s="37" t="str">
        <f>IF('Cadastro de Obras'!C52="","",IF(N46&gt;90,VLOOKUP(N46,SUPORTE!$B$2:$D$19,3,0),N46))</f>
        <v/>
      </c>
      <c r="U46" s="37" t="str">
        <f>IF('Cadastro de Obras'!C52="","",IF(O46&gt;90,VLOOKUP(O46,SUPORTE!$B$2:$D$19,3,0),O46))</f>
        <v/>
      </c>
      <c r="V46" s="37" t="str">
        <f>IF('Cadastro de Obras'!C52="","",IF(P46&gt;90,VLOOKUP(P46,SUPORTE!$B$2:$D$19,3,0),P46))</f>
        <v/>
      </c>
    </row>
    <row r="47" spans="5:22" x14ac:dyDescent="0.25">
      <c r="E47" s="38" t="str">
        <f>IF('Cadastro de Obras'!C53="","",UPPER('Cadastro de Obras'!C53))</f>
        <v/>
      </c>
      <c r="F47" s="37" t="str">
        <f>IF(COUNTIF($I$1:$I47,I47)=1,I47,"")</f>
        <v/>
      </c>
      <c r="G47" s="36" t="str">
        <f t="shared" si="8"/>
        <v/>
      </c>
      <c r="H47" s="36" t="e">
        <f t="shared" si="9"/>
        <v>#NUM!</v>
      </c>
      <c r="I47" s="37" t="str">
        <f>IF('Cadastro de Obras'!C53="","",CONCATENATE(R47,S47,T47,U47,V47)+(ROW()/10))</f>
        <v/>
      </c>
      <c r="J47" s="37" t="str">
        <f>IF(E47="","",E47&amp;" | "&amp;'Cadastro de Obras'!B53)</f>
        <v/>
      </c>
      <c r="K47" s="22" t="str">
        <f t="shared" si="10"/>
        <v/>
      </c>
      <c r="L47" s="37" t="str">
        <f t="shared" si="11"/>
        <v/>
      </c>
      <c r="M47" s="37" t="str">
        <f t="shared" si="12"/>
        <v/>
      </c>
      <c r="N47" s="37" t="str">
        <f t="shared" si="13"/>
        <v/>
      </c>
      <c r="O47" s="37" t="str">
        <f t="shared" si="14"/>
        <v/>
      </c>
      <c r="P47" s="37" t="str">
        <f t="shared" si="15"/>
        <v/>
      </c>
      <c r="Q47" s="1"/>
      <c r="R47" s="37" t="str">
        <f>IF('Cadastro de Obras'!C53="","",IF(L47&gt;90,VLOOKUP(L47,SUPORTE!$B$2:$D$19,3,0),L47))</f>
        <v/>
      </c>
      <c r="S47" s="37" t="str">
        <f>IF('Cadastro de Obras'!C53="","",IF(M47&gt;90,VLOOKUP(M47,SUPORTE!$B$2:$D$19,3,0),M47))</f>
        <v/>
      </c>
      <c r="T47" s="37" t="str">
        <f>IF('Cadastro de Obras'!C53="","",IF(N47&gt;90,VLOOKUP(N47,SUPORTE!$B$2:$D$19,3,0),N47))</f>
        <v/>
      </c>
      <c r="U47" s="37" t="str">
        <f>IF('Cadastro de Obras'!C53="","",IF(O47&gt;90,VLOOKUP(O47,SUPORTE!$B$2:$D$19,3,0),O47))</f>
        <v/>
      </c>
      <c r="V47" s="37" t="str">
        <f>IF('Cadastro de Obras'!C53="","",IF(P47&gt;90,VLOOKUP(P47,SUPORTE!$B$2:$D$19,3,0),P47))</f>
        <v/>
      </c>
    </row>
    <row r="48" spans="5:22" x14ac:dyDescent="0.25">
      <c r="E48" s="38" t="str">
        <f>IF('Cadastro de Obras'!C54="","",UPPER('Cadastro de Obras'!C54))</f>
        <v/>
      </c>
      <c r="F48" s="37" t="str">
        <f>IF(COUNTIF($I$1:$I48,I48)=1,I48,"")</f>
        <v/>
      </c>
      <c r="G48" s="36" t="str">
        <f t="shared" si="8"/>
        <v/>
      </c>
      <c r="H48" s="36" t="e">
        <f t="shared" si="9"/>
        <v>#NUM!</v>
      </c>
      <c r="I48" s="37" t="str">
        <f>IF('Cadastro de Obras'!C54="","",CONCATENATE(R48,S48,T48,U48,V48)+(ROW()/10))</f>
        <v/>
      </c>
      <c r="J48" s="37" t="str">
        <f>IF(E48="","",E48&amp;" | "&amp;'Cadastro de Obras'!B54)</f>
        <v/>
      </c>
      <c r="K48" s="22" t="str">
        <f t="shared" si="10"/>
        <v/>
      </c>
      <c r="L48" s="37" t="str">
        <f t="shared" si="11"/>
        <v/>
      </c>
      <c r="M48" s="37" t="str">
        <f t="shared" si="12"/>
        <v/>
      </c>
      <c r="N48" s="37" t="str">
        <f t="shared" si="13"/>
        <v/>
      </c>
      <c r="O48" s="37" t="str">
        <f t="shared" si="14"/>
        <v/>
      </c>
      <c r="P48" s="37" t="str">
        <f t="shared" si="15"/>
        <v/>
      </c>
      <c r="Q48" s="1"/>
      <c r="R48" s="37" t="str">
        <f>IF('Cadastro de Obras'!C54="","",IF(L48&gt;90,VLOOKUP(L48,SUPORTE!$B$2:$D$19,3,0),L48))</f>
        <v/>
      </c>
      <c r="S48" s="37" t="str">
        <f>IF('Cadastro de Obras'!C54="","",IF(M48&gt;90,VLOOKUP(M48,SUPORTE!$B$2:$D$19,3,0),M48))</f>
        <v/>
      </c>
      <c r="T48" s="37" t="str">
        <f>IF('Cadastro de Obras'!C54="","",IF(N48&gt;90,VLOOKUP(N48,SUPORTE!$B$2:$D$19,3,0),N48))</f>
        <v/>
      </c>
      <c r="U48" s="37" t="str">
        <f>IF('Cadastro de Obras'!C54="","",IF(O48&gt;90,VLOOKUP(O48,SUPORTE!$B$2:$D$19,3,0),O48))</f>
        <v/>
      </c>
      <c r="V48" s="37" t="str">
        <f>IF('Cadastro de Obras'!C54="","",IF(P48&gt;90,VLOOKUP(P48,SUPORTE!$B$2:$D$19,3,0),P48))</f>
        <v/>
      </c>
    </row>
    <row r="49" spans="5:22" x14ac:dyDescent="0.25">
      <c r="E49" s="38" t="str">
        <f>IF('Cadastro de Obras'!C55="","",UPPER('Cadastro de Obras'!C55))</f>
        <v/>
      </c>
      <c r="F49" s="37" t="str">
        <f>IF(COUNTIF($I$1:$I49,I49)=1,I49,"")</f>
        <v/>
      </c>
      <c r="G49" s="36" t="str">
        <f t="shared" si="8"/>
        <v/>
      </c>
      <c r="H49" s="36" t="e">
        <f t="shared" si="9"/>
        <v>#NUM!</v>
      </c>
      <c r="I49" s="37" t="str">
        <f>IF('Cadastro de Obras'!C55="","",CONCATENATE(R49,S49,T49,U49,V49)+(ROW()/10))</f>
        <v/>
      </c>
      <c r="J49" s="37" t="str">
        <f>IF(E49="","",E49&amp;" | "&amp;'Cadastro de Obras'!B55)</f>
        <v/>
      </c>
      <c r="K49" s="22" t="str">
        <f t="shared" si="10"/>
        <v/>
      </c>
      <c r="L49" s="37" t="str">
        <f t="shared" si="11"/>
        <v/>
      </c>
      <c r="M49" s="37" t="str">
        <f t="shared" si="12"/>
        <v/>
      </c>
      <c r="N49" s="37" t="str">
        <f t="shared" si="13"/>
        <v/>
      </c>
      <c r="O49" s="37" t="str">
        <f t="shared" si="14"/>
        <v/>
      </c>
      <c r="P49" s="37" t="str">
        <f t="shared" si="15"/>
        <v/>
      </c>
      <c r="Q49" s="1"/>
      <c r="R49" s="37" t="str">
        <f>IF('Cadastro de Obras'!C55="","",IF(L49&gt;90,VLOOKUP(L49,SUPORTE!$B$2:$D$19,3,0),L49))</f>
        <v/>
      </c>
      <c r="S49" s="37" t="str">
        <f>IF('Cadastro de Obras'!C55="","",IF(M49&gt;90,VLOOKUP(M49,SUPORTE!$B$2:$D$19,3,0),M49))</f>
        <v/>
      </c>
      <c r="T49" s="37" t="str">
        <f>IF('Cadastro de Obras'!C55="","",IF(N49&gt;90,VLOOKUP(N49,SUPORTE!$B$2:$D$19,3,0),N49))</f>
        <v/>
      </c>
      <c r="U49" s="37" t="str">
        <f>IF('Cadastro de Obras'!C55="","",IF(O49&gt;90,VLOOKUP(O49,SUPORTE!$B$2:$D$19,3,0),O49))</f>
        <v/>
      </c>
      <c r="V49" s="37" t="str">
        <f>IF('Cadastro de Obras'!C55="","",IF(P49&gt;90,VLOOKUP(P49,SUPORTE!$B$2:$D$19,3,0),P49))</f>
        <v/>
      </c>
    </row>
    <row r="50" spans="5:22" x14ac:dyDescent="0.25">
      <c r="E50" s="38" t="str">
        <f>IF('Cadastro de Obras'!C56="","",UPPER('Cadastro de Obras'!C56))</f>
        <v/>
      </c>
      <c r="F50" s="37" t="str">
        <f>IF(COUNTIF($I$1:$I50,I50)=1,I50,"")</f>
        <v/>
      </c>
      <c r="G50" s="36" t="str">
        <f t="shared" si="8"/>
        <v/>
      </c>
      <c r="H50" s="36" t="e">
        <f t="shared" si="9"/>
        <v>#NUM!</v>
      </c>
      <c r="I50" s="37" t="str">
        <f>IF('Cadastro de Obras'!C56="","",CONCATENATE(R50,S50,T50,U50,V50)+(ROW()/10))</f>
        <v/>
      </c>
      <c r="J50" s="37" t="str">
        <f>IF(E50="","",E50&amp;" | "&amp;'Cadastro de Obras'!B56)</f>
        <v/>
      </c>
      <c r="K50" s="22" t="str">
        <f t="shared" si="10"/>
        <v/>
      </c>
      <c r="L50" s="37" t="str">
        <f t="shared" si="11"/>
        <v/>
      </c>
      <c r="M50" s="37" t="str">
        <f t="shared" si="12"/>
        <v/>
      </c>
      <c r="N50" s="37" t="str">
        <f t="shared" si="13"/>
        <v/>
      </c>
      <c r="O50" s="37" t="str">
        <f t="shared" si="14"/>
        <v/>
      </c>
      <c r="P50" s="37" t="str">
        <f t="shared" si="15"/>
        <v/>
      </c>
      <c r="Q50" s="1"/>
      <c r="R50" s="37" t="str">
        <f>IF('Cadastro de Obras'!C56="","",IF(L50&gt;90,VLOOKUP(L50,SUPORTE!$B$2:$D$19,3,0),L50))</f>
        <v/>
      </c>
      <c r="S50" s="37" t="str">
        <f>IF('Cadastro de Obras'!C56="","",IF(M50&gt;90,VLOOKUP(M50,SUPORTE!$B$2:$D$19,3,0),M50))</f>
        <v/>
      </c>
      <c r="T50" s="37" t="str">
        <f>IF('Cadastro de Obras'!C56="","",IF(N50&gt;90,VLOOKUP(N50,SUPORTE!$B$2:$D$19,3,0),N50))</f>
        <v/>
      </c>
      <c r="U50" s="37" t="str">
        <f>IF('Cadastro de Obras'!C56="","",IF(O50&gt;90,VLOOKUP(O50,SUPORTE!$B$2:$D$19,3,0),O50))</f>
        <v/>
      </c>
      <c r="V50" s="37" t="str">
        <f>IF('Cadastro de Obras'!C56="","",IF(P50&gt;90,VLOOKUP(P50,SUPORTE!$B$2:$D$19,3,0),P50))</f>
        <v/>
      </c>
    </row>
    <row r="51" spans="5:22" x14ac:dyDescent="0.25">
      <c r="E51" s="38" t="str">
        <f>IF('Cadastro de Obras'!C57="","",UPPER('Cadastro de Obras'!C57))</f>
        <v/>
      </c>
      <c r="F51" s="37" t="str">
        <f>IF(COUNTIF($I$1:$I51,I51)=1,I51,"")</f>
        <v/>
      </c>
      <c r="G51" s="36" t="str">
        <f t="shared" si="8"/>
        <v/>
      </c>
      <c r="H51" s="36" t="e">
        <f t="shared" si="9"/>
        <v>#NUM!</v>
      </c>
      <c r="I51" s="37" t="str">
        <f>IF('Cadastro de Obras'!C57="","",CONCATENATE(R51,S51,T51,U51,V51)+(ROW()/10))</f>
        <v/>
      </c>
      <c r="J51" s="37" t="str">
        <f>IF(E51="","",E51&amp;" | "&amp;'Cadastro de Obras'!B57)</f>
        <v/>
      </c>
      <c r="K51" s="22" t="str">
        <f t="shared" si="10"/>
        <v/>
      </c>
      <c r="L51" s="37" t="str">
        <f t="shared" si="11"/>
        <v/>
      </c>
      <c r="M51" s="37" t="str">
        <f t="shared" si="12"/>
        <v/>
      </c>
      <c r="N51" s="37" t="str">
        <f t="shared" si="13"/>
        <v/>
      </c>
      <c r="O51" s="37" t="str">
        <f t="shared" si="14"/>
        <v/>
      </c>
      <c r="P51" s="37" t="str">
        <f t="shared" si="15"/>
        <v/>
      </c>
      <c r="Q51" s="1"/>
      <c r="R51" s="37" t="str">
        <f>IF('Cadastro de Obras'!C57="","",IF(L51&gt;90,VLOOKUP(L51,SUPORTE!$B$2:$D$19,3,0),L51))</f>
        <v/>
      </c>
      <c r="S51" s="37" t="str">
        <f>IF('Cadastro de Obras'!C57="","",IF(M51&gt;90,VLOOKUP(M51,SUPORTE!$B$2:$D$19,3,0),M51))</f>
        <v/>
      </c>
      <c r="T51" s="37" t="str">
        <f>IF('Cadastro de Obras'!C57="","",IF(N51&gt;90,VLOOKUP(N51,SUPORTE!$B$2:$D$19,3,0),N51))</f>
        <v/>
      </c>
      <c r="U51" s="37" t="str">
        <f>IF('Cadastro de Obras'!C57="","",IF(O51&gt;90,VLOOKUP(O51,SUPORTE!$B$2:$D$19,3,0),O51))</f>
        <v/>
      </c>
      <c r="V51" s="37" t="str">
        <f>IF('Cadastro de Obras'!C57="","",IF(P51&gt;90,VLOOKUP(P51,SUPORTE!$B$2:$D$19,3,0),P51))</f>
        <v/>
      </c>
    </row>
    <row r="52" spans="5:22" x14ac:dyDescent="0.25">
      <c r="E52" s="38" t="str">
        <f>IF('Cadastro de Obras'!C58="","",UPPER('Cadastro de Obras'!C58))</f>
        <v/>
      </c>
      <c r="F52" s="37" t="str">
        <f>IF(COUNTIF($I$1:$I52,I52)=1,I52,"")</f>
        <v/>
      </c>
      <c r="G52" s="36" t="str">
        <f t="shared" si="8"/>
        <v/>
      </c>
      <c r="H52" s="36" t="e">
        <f t="shared" si="9"/>
        <v>#NUM!</v>
      </c>
      <c r="I52" s="37" t="str">
        <f>IF('Cadastro de Obras'!C58="","",CONCATENATE(R52,S52,T52,U52,V52)+(ROW()/10))</f>
        <v/>
      </c>
      <c r="J52" s="37" t="str">
        <f>IF(E52="","",E52&amp;" | "&amp;'Cadastro de Obras'!B58)</f>
        <v/>
      </c>
      <c r="K52" s="22" t="str">
        <f t="shared" si="10"/>
        <v/>
      </c>
      <c r="L52" s="37" t="str">
        <f t="shared" si="11"/>
        <v/>
      </c>
      <c r="M52" s="37" t="str">
        <f t="shared" si="12"/>
        <v/>
      </c>
      <c r="N52" s="37" t="str">
        <f t="shared" si="13"/>
        <v/>
      </c>
      <c r="O52" s="37" t="str">
        <f t="shared" si="14"/>
        <v/>
      </c>
      <c r="P52" s="37" t="str">
        <f t="shared" si="15"/>
        <v/>
      </c>
      <c r="Q52" s="1"/>
      <c r="R52" s="37" t="str">
        <f>IF('Cadastro de Obras'!C58="","",IF(L52&gt;90,VLOOKUP(L52,SUPORTE!$B$2:$D$19,3,0),L52))</f>
        <v/>
      </c>
      <c r="S52" s="37" t="str">
        <f>IF('Cadastro de Obras'!C58="","",IF(M52&gt;90,VLOOKUP(M52,SUPORTE!$B$2:$D$19,3,0),M52))</f>
        <v/>
      </c>
      <c r="T52" s="37" t="str">
        <f>IF('Cadastro de Obras'!C58="","",IF(N52&gt;90,VLOOKUP(N52,SUPORTE!$B$2:$D$19,3,0),N52))</f>
        <v/>
      </c>
      <c r="U52" s="37" t="str">
        <f>IF('Cadastro de Obras'!C58="","",IF(O52&gt;90,VLOOKUP(O52,SUPORTE!$B$2:$D$19,3,0),O52))</f>
        <v/>
      </c>
      <c r="V52" s="37" t="str">
        <f>IF('Cadastro de Obras'!C58="","",IF(P52&gt;90,VLOOKUP(P52,SUPORTE!$B$2:$D$19,3,0),P52))</f>
        <v/>
      </c>
    </row>
    <row r="53" spans="5:22" x14ac:dyDescent="0.25">
      <c r="E53" s="38" t="str">
        <f>IF('Cadastro de Obras'!C59="","",UPPER('Cadastro de Obras'!C59))</f>
        <v/>
      </c>
      <c r="F53" s="37" t="str">
        <f>IF(COUNTIF($I$1:$I53,I53)=1,I53,"")</f>
        <v/>
      </c>
      <c r="G53" s="36" t="str">
        <f t="shared" si="8"/>
        <v/>
      </c>
      <c r="H53" s="36" t="e">
        <f t="shared" si="9"/>
        <v>#NUM!</v>
      </c>
      <c r="I53" s="37" t="str">
        <f>IF('Cadastro de Obras'!C59="","",CONCATENATE(R53,S53,T53,U53,V53)+(ROW()/10))</f>
        <v/>
      </c>
      <c r="J53" s="37" t="str">
        <f>IF(E53="","",E53&amp;" | "&amp;'Cadastro de Obras'!B59)</f>
        <v/>
      </c>
      <c r="K53" s="22" t="str">
        <f t="shared" si="10"/>
        <v/>
      </c>
      <c r="L53" s="37" t="str">
        <f t="shared" si="11"/>
        <v/>
      </c>
      <c r="M53" s="37" t="str">
        <f t="shared" si="12"/>
        <v/>
      </c>
      <c r="N53" s="37" t="str">
        <f t="shared" si="13"/>
        <v/>
      </c>
      <c r="O53" s="37" t="str">
        <f t="shared" si="14"/>
        <v/>
      </c>
      <c r="P53" s="37" t="str">
        <f t="shared" si="15"/>
        <v/>
      </c>
      <c r="Q53" s="1"/>
      <c r="R53" s="37" t="str">
        <f>IF('Cadastro de Obras'!C59="","",IF(L53&gt;90,VLOOKUP(L53,SUPORTE!$B$2:$D$19,3,0),L53))</f>
        <v/>
      </c>
      <c r="S53" s="37" t="str">
        <f>IF('Cadastro de Obras'!C59="","",IF(M53&gt;90,VLOOKUP(M53,SUPORTE!$B$2:$D$19,3,0),M53))</f>
        <v/>
      </c>
      <c r="T53" s="37" t="str">
        <f>IF('Cadastro de Obras'!C59="","",IF(N53&gt;90,VLOOKUP(N53,SUPORTE!$B$2:$D$19,3,0),N53))</f>
        <v/>
      </c>
      <c r="U53" s="37" t="str">
        <f>IF('Cadastro de Obras'!C59="","",IF(O53&gt;90,VLOOKUP(O53,SUPORTE!$B$2:$D$19,3,0),O53))</f>
        <v/>
      </c>
      <c r="V53" s="37" t="str">
        <f>IF('Cadastro de Obras'!C59="","",IF(P53&gt;90,VLOOKUP(P53,SUPORTE!$B$2:$D$19,3,0),P53))</f>
        <v/>
      </c>
    </row>
    <row r="54" spans="5:22" x14ac:dyDescent="0.25">
      <c r="E54" s="38" t="str">
        <f>IF('Cadastro de Obras'!C60="","",UPPER('Cadastro de Obras'!C60))</f>
        <v/>
      </c>
      <c r="F54" s="37" t="str">
        <f>IF(COUNTIF($I$1:$I54,I54)=1,I54,"")</f>
        <v/>
      </c>
      <c r="G54" s="36" t="str">
        <f t="shared" si="8"/>
        <v/>
      </c>
      <c r="H54" s="36" t="e">
        <f t="shared" si="9"/>
        <v>#NUM!</v>
      </c>
      <c r="I54" s="37" t="str">
        <f>IF('Cadastro de Obras'!C60="","",CONCATENATE(R54,S54,T54,U54,V54)+(ROW()/10))</f>
        <v/>
      </c>
      <c r="J54" s="37" t="str">
        <f>IF(E54="","",E54&amp;" | "&amp;'Cadastro de Obras'!B60)</f>
        <v/>
      </c>
      <c r="K54" s="22" t="str">
        <f t="shared" si="10"/>
        <v/>
      </c>
      <c r="L54" s="37" t="str">
        <f t="shared" si="11"/>
        <v/>
      </c>
      <c r="M54" s="37" t="str">
        <f t="shared" si="12"/>
        <v/>
      </c>
      <c r="N54" s="37" t="str">
        <f t="shared" si="13"/>
        <v/>
      </c>
      <c r="O54" s="37" t="str">
        <f t="shared" si="14"/>
        <v/>
      </c>
      <c r="P54" s="37" t="str">
        <f t="shared" si="15"/>
        <v/>
      </c>
      <c r="Q54" s="1"/>
      <c r="R54" s="37" t="str">
        <f>IF('Cadastro de Obras'!C60="","",IF(L54&gt;90,VLOOKUP(L54,SUPORTE!$B$2:$D$19,3,0),L54))</f>
        <v/>
      </c>
      <c r="S54" s="37" t="str">
        <f>IF('Cadastro de Obras'!C60="","",IF(M54&gt;90,VLOOKUP(M54,SUPORTE!$B$2:$D$19,3,0),M54))</f>
        <v/>
      </c>
      <c r="T54" s="37" t="str">
        <f>IF('Cadastro de Obras'!C60="","",IF(N54&gt;90,VLOOKUP(N54,SUPORTE!$B$2:$D$19,3,0),N54))</f>
        <v/>
      </c>
      <c r="U54" s="37" t="str">
        <f>IF('Cadastro de Obras'!C60="","",IF(O54&gt;90,VLOOKUP(O54,SUPORTE!$B$2:$D$19,3,0),O54))</f>
        <v/>
      </c>
      <c r="V54" s="37" t="str">
        <f>IF('Cadastro de Obras'!C60="","",IF(P54&gt;90,VLOOKUP(P54,SUPORTE!$B$2:$D$19,3,0),P54))</f>
        <v/>
      </c>
    </row>
    <row r="55" spans="5:22" x14ac:dyDescent="0.25">
      <c r="E55" s="38" t="str">
        <f>IF('Cadastro de Obras'!C61="","",UPPER('Cadastro de Obras'!C61))</f>
        <v/>
      </c>
      <c r="F55" s="37" t="str">
        <f>IF(COUNTIF($I$1:$I55,I55)=1,I55,"")</f>
        <v/>
      </c>
      <c r="G55" s="36" t="str">
        <f t="shared" si="8"/>
        <v/>
      </c>
      <c r="H55" s="36" t="e">
        <f t="shared" si="9"/>
        <v>#NUM!</v>
      </c>
      <c r="I55" s="37" t="str">
        <f>IF('Cadastro de Obras'!C61="","",CONCATENATE(R55,S55,T55,U55,V55)+(ROW()/10))</f>
        <v/>
      </c>
      <c r="J55" s="37" t="str">
        <f>IF(E55="","",E55&amp;" | "&amp;'Cadastro de Obras'!B61)</f>
        <v/>
      </c>
      <c r="K55" s="22" t="str">
        <f t="shared" si="10"/>
        <v/>
      </c>
      <c r="L55" s="37" t="str">
        <f t="shared" si="11"/>
        <v/>
      </c>
      <c r="M55" s="37" t="str">
        <f t="shared" si="12"/>
        <v/>
      </c>
      <c r="N55" s="37" t="str">
        <f t="shared" si="13"/>
        <v/>
      </c>
      <c r="O55" s="37" t="str">
        <f t="shared" si="14"/>
        <v/>
      </c>
      <c r="P55" s="37" t="str">
        <f t="shared" si="15"/>
        <v/>
      </c>
      <c r="Q55" s="1"/>
      <c r="R55" s="37" t="str">
        <f>IF('Cadastro de Obras'!C61="","",IF(L55&gt;90,VLOOKUP(L55,SUPORTE!$B$2:$D$19,3,0),L55))</f>
        <v/>
      </c>
      <c r="S55" s="37" t="str">
        <f>IF('Cadastro de Obras'!C61="","",IF(M55&gt;90,VLOOKUP(M55,SUPORTE!$B$2:$D$19,3,0),M55))</f>
        <v/>
      </c>
      <c r="T55" s="37" t="str">
        <f>IF('Cadastro de Obras'!C61="","",IF(N55&gt;90,VLOOKUP(N55,SUPORTE!$B$2:$D$19,3,0),N55))</f>
        <v/>
      </c>
      <c r="U55" s="37" t="str">
        <f>IF('Cadastro de Obras'!C61="","",IF(O55&gt;90,VLOOKUP(O55,SUPORTE!$B$2:$D$19,3,0),O55))</f>
        <v/>
      </c>
      <c r="V55" s="37" t="str">
        <f>IF('Cadastro de Obras'!C61="","",IF(P55&gt;90,VLOOKUP(P55,SUPORTE!$B$2:$D$19,3,0),P55))</f>
        <v/>
      </c>
    </row>
    <row r="56" spans="5:22" x14ac:dyDescent="0.25">
      <c r="E56" s="38" t="str">
        <f>IF('Cadastro de Obras'!C62="","",UPPER('Cadastro de Obras'!C62))</f>
        <v/>
      </c>
      <c r="F56" s="37" t="str">
        <f>IF(COUNTIF($I$1:$I56,I56)=1,I56,"")</f>
        <v/>
      </c>
      <c r="G56" s="36" t="str">
        <f t="shared" si="8"/>
        <v/>
      </c>
      <c r="H56" s="36" t="e">
        <f t="shared" si="9"/>
        <v>#NUM!</v>
      </c>
      <c r="I56" s="37" t="str">
        <f>IF('Cadastro de Obras'!C62="","",CONCATENATE(R56,S56,T56,U56,V56)+(ROW()/10))</f>
        <v/>
      </c>
      <c r="J56" s="37" t="str">
        <f>IF(E56="","",E56&amp;" | "&amp;'Cadastro de Obras'!B62)</f>
        <v/>
      </c>
      <c r="K56" s="22" t="str">
        <f t="shared" si="10"/>
        <v/>
      </c>
      <c r="L56" s="37" t="str">
        <f t="shared" si="11"/>
        <v/>
      </c>
      <c r="M56" s="37" t="str">
        <f t="shared" si="12"/>
        <v/>
      </c>
      <c r="N56" s="37" t="str">
        <f t="shared" si="13"/>
        <v/>
      </c>
      <c r="O56" s="37" t="str">
        <f t="shared" si="14"/>
        <v/>
      </c>
      <c r="P56" s="37" t="str">
        <f t="shared" si="15"/>
        <v/>
      </c>
      <c r="Q56" s="1"/>
      <c r="R56" s="37" t="str">
        <f>IF('Cadastro de Obras'!C62="","",IF(L56&gt;90,VLOOKUP(L56,SUPORTE!$B$2:$D$19,3,0),L56))</f>
        <v/>
      </c>
      <c r="S56" s="37" t="str">
        <f>IF('Cadastro de Obras'!C62="","",IF(M56&gt;90,VLOOKUP(M56,SUPORTE!$B$2:$D$19,3,0),M56))</f>
        <v/>
      </c>
      <c r="T56" s="37" t="str">
        <f>IF('Cadastro de Obras'!C62="","",IF(N56&gt;90,VLOOKUP(N56,SUPORTE!$B$2:$D$19,3,0),N56))</f>
        <v/>
      </c>
      <c r="U56" s="37" t="str">
        <f>IF('Cadastro de Obras'!C62="","",IF(O56&gt;90,VLOOKUP(O56,SUPORTE!$B$2:$D$19,3,0),O56))</f>
        <v/>
      </c>
      <c r="V56" s="37" t="str">
        <f>IF('Cadastro de Obras'!C62="","",IF(P56&gt;90,VLOOKUP(P56,SUPORTE!$B$2:$D$19,3,0),P56))</f>
        <v/>
      </c>
    </row>
    <row r="57" spans="5:22" x14ac:dyDescent="0.25">
      <c r="E57" s="38" t="str">
        <f>IF('Cadastro de Obras'!C63="","",UPPER('Cadastro de Obras'!C63))</f>
        <v/>
      </c>
      <c r="F57" s="37" t="str">
        <f>IF(COUNTIF($I$1:$I57,I57)=1,I57,"")</f>
        <v/>
      </c>
      <c r="G57" s="36" t="str">
        <f t="shared" si="8"/>
        <v/>
      </c>
      <c r="H57" s="36" t="e">
        <f t="shared" si="9"/>
        <v>#NUM!</v>
      </c>
      <c r="I57" s="37" t="str">
        <f>IF('Cadastro de Obras'!C63="","",CONCATENATE(R57,S57,T57,U57,V57)+(ROW()/10))</f>
        <v/>
      </c>
      <c r="J57" s="37" t="str">
        <f>IF(E57="","",E57&amp;" | "&amp;'Cadastro de Obras'!B63)</f>
        <v/>
      </c>
      <c r="K57" s="22" t="str">
        <f t="shared" si="10"/>
        <v/>
      </c>
      <c r="L57" s="37" t="str">
        <f t="shared" si="11"/>
        <v/>
      </c>
      <c r="M57" s="37" t="str">
        <f t="shared" si="12"/>
        <v/>
      </c>
      <c r="N57" s="37" t="str">
        <f t="shared" si="13"/>
        <v/>
      </c>
      <c r="O57" s="37" t="str">
        <f t="shared" si="14"/>
        <v/>
      </c>
      <c r="P57" s="37" t="str">
        <f t="shared" si="15"/>
        <v/>
      </c>
      <c r="Q57" s="1"/>
      <c r="R57" s="37" t="str">
        <f>IF('Cadastro de Obras'!C63="","",IF(L57&gt;90,VLOOKUP(L57,SUPORTE!$B$2:$D$19,3,0),L57))</f>
        <v/>
      </c>
      <c r="S57" s="37" t="str">
        <f>IF('Cadastro de Obras'!C63="","",IF(M57&gt;90,VLOOKUP(M57,SUPORTE!$B$2:$D$19,3,0),M57))</f>
        <v/>
      </c>
      <c r="T57" s="37" t="str">
        <f>IF('Cadastro de Obras'!C63="","",IF(N57&gt;90,VLOOKUP(N57,SUPORTE!$B$2:$D$19,3,0),N57))</f>
        <v/>
      </c>
      <c r="U57" s="37" t="str">
        <f>IF('Cadastro de Obras'!C63="","",IF(O57&gt;90,VLOOKUP(O57,SUPORTE!$B$2:$D$19,3,0),O57))</f>
        <v/>
      </c>
      <c r="V57" s="37" t="str">
        <f>IF('Cadastro de Obras'!C63="","",IF(P57&gt;90,VLOOKUP(P57,SUPORTE!$B$2:$D$19,3,0),P57))</f>
        <v/>
      </c>
    </row>
    <row r="58" spans="5:22" x14ac:dyDescent="0.25">
      <c r="E58" s="38" t="str">
        <f>IF('Cadastro de Obras'!C64="","",UPPER('Cadastro de Obras'!C64))</f>
        <v/>
      </c>
      <c r="F58" s="37" t="str">
        <f>IF(COUNTIF($I$1:$I58,I58)=1,I58,"")</f>
        <v/>
      </c>
      <c r="G58" s="36" t="str">
        <f t="shared" si="8"/>
        <v/>
      </c>
      <c r="H58" s="36" t="e">
        <f t="shared" si="9"/>
        <v>#NUM!</v>
      </c>
      <c r="I58" s="37" t="str">
        <f>IF('Cadastro de Obras'!C64="","",CONCATENATE(R58,S58,T58,U58,V58)+(ROW()/10))</f>
        <v/>
      </c>
      <c r="J58" s="37" t="str">
        <f>IF(E58="","",E58&amp;" | "&amp;'Cadastro de Obras'!B64)</f>
        <v/>
      </c>
      <c r="K58" s="22" t="str">
        <f t="shared" si="10"/>
        <v/>
      </c>
      <c r="L58" s="37" t="str">
        <f t="shared" si="11"/>
        <v/>
      </c>
      <c r="M58" s="37" t="str">
        <f t="shared" si="12"/>
        <v/>
      </c>
      <c r="N58" s="37" t="str">
        <f t="shared" si="13"/>
        <v/>
      </c>
      <c r="O58" s="37" t="str">
        <f t="shared" si="14"/>
        <v/>
      </c>
      <c r="P58" s="37" t="str">
        <f t="shared" si="15"/>
        <v/>
      </c>
      <c r="Q58" s="1"/>
      <c r="R58" s="37" t="str">
        <f>IF('Cadastro de Obras'!C64="","",IF(L58&gt;90,VLOOKUP(L58,SUPORTE!$B$2:$D$19,3,0),L58))</f>
        <v/>
      </c>
      <c r="S58" s="37" t="str">
        <f>IF('Cadastro de Obras'!C64="","",IF(M58&gt;90,VLOOKUP(M58,SUPORTE!$B$2:$D$19,3,0),M58))</f>
        <v/>
      </c>
      <c r="T58" s="37" t="str">
        <f>IF('Cadastro de Obras'!C64="","",IF(N58&gt;90,VLOOKUP(N58,SUPORTE!$B$2:$D$19,3,0),N58))</f>
        <v/>
      </c>
      <c r="U58" s="37" t="str">
        <f>IF('Cadastro de Obras'!C64="","",IF(O58&gt;90,VLOOKUP(O58,SUPORTE!$B$2:$D$19,3,0),O58))</f>
        <v/>
      </c>
      <c r="V58" s="37" t="str">
        <f>IF('Cadastro de Obras'!C64="","",IF(P58&gt;90,VLOOKUP(P58,SUPORTE!$B$2:$D$19,3,0),P58))</f>
        <v/>
      </c>
    </row>
    <row r="59" spans="5:22" x14ac:dyDescent="0.25">
      <c r="E59" s="38" t="str">
        <f>IF('Cadastro de Obras'!C65="","",UPPER('Cadastro de Obras'!C65))</f>
        <v/>
      </c>
      <c r="F59" s="37" t="str">
        <f>IF(COUNTIF($I$1:$I59,I59)=1,I59,"")</f>
        <v/>
      </c>
      <c r="G59" s="36" t="str">
        <f t="shared" si="8"/>
        <v/>
      </c>
      <c r="H59" s="36" t="e">
        <f t="shared" si="9"/>
        <v>#NUM!</v>
      </c>
      <c r="I59" s="37" t="str">
        <f>IF('Cadastro de Obras'!C65="","",CONCATENATE(R59,S59,T59,U59,V59)+(ROW()/10))</f>
        <v/>
      </c>
      <c r="J59" s="37" t="str">
        <f>IF(E59="","",E59&amp;" | "&amp;'Cadastro de Obras'!B65)</f>
        <v/>
      </c>
      <c r="K59" s="22" t="str">
        <f t="shared" si="10"/>
        <v/>
      </c>
      <c r="L59" s="37" t="str">
        <f t="shared" si="11"/>
        <v/>
      </c>
      <c r="M59" s="37" t="str">
        <f t="shared" si="12"/>
        <v/>
      </c>
      <c r="N59" s="37" t="str">
        <f t="shared" si="13"/>
        <v/>
      </c>
      <c r="O59" s="37" t="str">
        <f t="shared" si="14"/>
        <v/>
      </c>
      <c r="P59" s="37" t="str">
        <f t="shared" si="15"/>
        <v/>
      </c>
      <c r="Q59" s="1"/>
      <c r="R59" s="37" t="str">
        <f>IF('Cadastro de Obras'!C65="","",IF(L59&gt;90,VLOOKUP(L59,SUPORTE!$B$2:$D$19,3,0),L59))</f>
        <v/>
      </c>
      <c r="S59" s="37" t="str">
        <f>IF('Cadastro de Obras'!C65="","",IF(M59&gt;90,VLOOKUP(M59,SUPORTE!$B$2:$D$19,3,0),M59))</f>
        <v/>
      </c>
      <c r="T59" s="37" t="str">
        <f>IF('Cadastro de Obras'!C65="","",IF(N59&gt;90,VLOOKUP(N59,SUPORTE!$B$2:$D$19,3,0),N59))</f>
        <v/>
      </c>
      <c r="U59" s="37" t="str">
        <f>IF('Cadastro de Obras'!C65="","",IF(O59&gt;90,VLOOKUP(O59,SUPORTE!$B$2:$D$19,3,0),O59))</f>
        <v/>
      </c>
      <c r="V59" s="37" t="str">
        <f>IF('Cadastro de Obras'!C65="","",IF(P59&gt;90,VLOOKUP(P59,SUPORTE!$B$2:$D$19,3,0),P59))</f>
        <v/>
      </c>
    </row>
    <row r="60" spans="5:22" x14ac:dyDescent="0.25">
      <c r="E60" s="38" t="str">
        <f>IF('Cadastro de Obras'!C66="","",UPPER('Cadastro de Obras'!C66))</f>
        <v/>
      </c>
      <c r="F60" s="37" t="str">
        <f>IF(COUNTIF($I$1:$I60,I60)=1,I60,"")</f>
        <v/>
      </c>
      <c r="G60" s="36" t="str">
        <f t="shared" si="8"/>
        <v/>
      </c>
      <c r="H60" s="36" t="e">
        <f t="shared" si="9"/>
        <v>#NUM!</v>
      </c>
      <c r="I60" s="37" t="str">
        <f>IF('Cadastro de Obras'!C66="","",CONCATENATE(R60,S60,T60,U60,V60)+(ROW()/10))</f>
        <v/>
      </c>
      <c r="J60" s="37" t="str">
        <f>IF(E60="","",E60&amp;" | "&amp;'Cadastro de Obras'!B66)</f>
        <v/>
      </c>
      <c r="K60" s="22" t="str">
        <f t="shared" si="10"/>
        <v/>
      </c>
      <c r="L60" s="37" t="str">
        <f t="shared" si="11"/>
        <v/>
      </c>
      <c r="M60" s="37" t="str">
        <f t="shared" si="12"/>
        <v/>
      </c>
      <c r="N60" s="37" t="str">
        <f t="shared" si="13"/>
        <v/>
      </c>
      <c r="O60" s="37" t="str">
        <f t="shared" si="14"/>
        <v/>
      </c>
      <c r="P60" s="37" t="str">
        <f t="shared" si="15"/>
        <v/>
      </c>
      <c r="Q60" s="1"/>
      <c r="R60" s="37" t="str">
        <f>IF('Cadastro de Obras'!C66="","",IF(L60&gt;90,VLOOKUP(L60,SUPORTE!$B$2:$D$19,3,0),L60))</f>
        <v/>
      </c>
      <c r="S60" s="37" t="str">
        <f>IF('Cadastro de Obras'!C66="","",IF(M60&gt;90,VLOOKUP(M60,SUPORTE!$B$2:$D$19,3,0),M60))</f>
        <v/>
      </c>
      <c r="T60" s="37" t="str">
        <f>IF('Cadastro de Obras'!C66="","",IF(N60&gt;90,VLOOKUP(N60,SUPORTE!$B$2:$D$19,3,0),N60))</f>
        <v/>
      </c>
      <c r="U60" s="37" t="str">
        <f>IF('Cadastro de Obras'!C66="","",IF(O60&gt;90,VLOOKUP(O60,SUPORTE!$B$2:$D$19,3,0),O60))</f>
        <v/>
      </c>
      <c r="V60" s="37" t="str">
        <f>IF('Cadastro de Obras'!C66="","",IF(P60&gt;90,VLOOKUP(P60,SUPORTE!$B$2:$D$19,3,0),P60))</f>
        <v/>
      </c>
    </row>
    <row r="61" spans="5:22" x14ac:dyDescent="0.25">
      <c r="E61" s="38" t="str">
        <f>IF('Cadastro de Obras'!C67="","",UPPER('Cadastro de Obras'!C67))</f>
        <v/>
      </c>
      <c r="F61" s="37" t="str">
        <f>IF(COUNTIF($I$1:$I61,I61)=1,I61,"")</f>
        <v/>
      </c>
      <c r="G61" s="36" t="str">
        <f t="shared" si="8"/>
        <v/>
      </c>
      <c r="H61" s="36" t="e">
        <f t="shared" si="9"/>
        <v>#NUM!</v>
      </c>
      <c r="I61" s="37" t="str">
        <f>IF('Cadastro de Obras'!C67="","",CONCATENATE(R61,S61,T61,U61,V61)+(ROW()/10))</f>
        <v/>
      </c>
      <c r="J61" s="37" t="str">
        <f>IF(E61="","",E61&amp;" | "&amp;'Cadastro de Obras'!B67)</f>
        <v/>
      </c>
      <c r="K61" s="22" t="str">
        <f t="shared" si="10"/>
        <v/>
      </c>
      <c r="L61" s="37" t="str">
        <f t="shared" si="11"/>
        <v/>
      </c>
      <c r="M61" s="37" t="str">
        <f t="shared" si="12"/>
        <v/>
      </c>
      <c r="N61" s="37" t="str">
        <f t="shared" si="13"/>
        <v/>
      </c>
      <c r="O61" s="37" t="str">
        <f t="shared" si="14"/>
        <v/>
      </c>
      <c r="P61" s="37" t="str">
        <f t="shared" si="15"/>
        <v/>
      </c>
      <c r="Q61" s="1"/>
      <c r="R61" s="37" t="str">
        <f>IF('Cadastro de Obras'!C67="","",IF(L61&gt;90,VLOOKUP(L61,SUPORTE!$B$2:$D$19,3,0),L61))</f>
        <v/>
      </c>
      <c r="S61" s="37" t="str">
        <f>IF('Cadastro de Obras'!C67="","",IF(M61&gt;90,VLOOKUP(M61,SUPORTE!$B$2:$D$19,3,0),M61))</f>
        <v/>
      </c>
      <c r="T61" s="37" t="str">
        <f>IF('Cadastro de Obras'!C67="","",IF(N61&gt;90,VLOOKUP(N61,SUPORTE!$B$2:$D$19,3,0),N61))</f>
        <v/>
      </c>
      <c r="U61" s="37" t="str">
        <f>IF('Cadastro de Obras'!C67="","",IF(O61&gt;90,VLOOKUP(O61,SUPORTE!$B$2:$D$19,3,0),O61))</f>
        <v/>
      </c>
      <c r="V61" s="37" t="str">
        <f>IF('Cadastro de Obras'!C67="","",IF(P61&gt;90,VLOOKUP(P61,SUPORTE!$B$2:$D$19,3,0),P61))</f>
        <v/>
      </c>
    </row>
    <row r="62" spans="5:22" x14ac:dyDescent="0.25">
      <c r="E62" s="38" t="str">
        <f>IF('Cadastro de Obras'!C68="","",UPPER('Cadastro de Obras'!C68))</f>
        <v/>
      </c>
      <c r="F62" s="37" t="str">
        <f>IF(COUNTIF($I$1:$I62,I62)=1,I62,"")</f>
        <v/>
      </c>
      <c r="G62" s="36" t="str">
        <f t="shared" si="8"/>
        <v/>
      </c>
      <c r="H62" s="36" t="e">
        <f t="shared" si="9"/>
        <v>#NUM!</v>
      </c>
      <c r="I62" s="37" t="str">
        <f>IF('Cadastro de Obras'!C68="","",CONCATENATE(R62,S62,T62,U62,V62)+(ROW()/10))</f>
        <v/>
      </c>
      <c r="J62" s="37" t="str">
        <f>IF(E62="","",E62&amp;" | "&amp;'Cadastro de Obras'!B68)</f>
        <v/>
      </c>
      <c r="K62" s="22" t="str">
        <f t="shared" si="10"/>
        <v/>
      </c>
      <c r="L62" s="37" t="str">
        <f t="shared" si="11"/>
        <v/>
      </c>
      <c r="M62" s="37" t="str">
        <f t="shared" si="12"/>
        <v/>
      </c>
      <c r="N62" s="37" t="str">
        <f t="shared" si="13"/>
        <v/>
      </c>
      <c r="O62" s="37" t="str">
        <f t="shared" si="14"/>
        <v/>
      </c>
      <c r="P62" s="37" t="str">
        <f t="shared" si="15"/>
        <v/>
      </c>
      <c r="Q62" s="1"/>
      <c r="R62" s="37" t="str">
        <f>IF('Cadastro de Obras'!C68="","",IF(L62&gt;90,VLOOKUP(L62,SUPORTE!$B$2:$D$19,3,0),L62))</f>
        <v/>
      </c>
      <c r="S62" s="37" t="str">
        <f>IF('Cadastro de Obras'!C68="","",IF(M62&gt;90,VLOOKUP(M62,SUPORTE!$B$2:$D$19,3,0),M62))</f>
        <v/>
      </c>
      <c r="T62" s="37" t="str">
        <f>IF('Cadastro de Obras'!C68="","",IF(N62&gt;90,VLOOKUP(N62,SUPORTE!$B$2:$D$19,3,0),N62))</f>
        <v/>
      </c>
      <c r="U62" s="37" t="str">
        <f>IF('Cadastro de Obras'!C68="","",IF(O62&gt;90,VLOOKUP(O62,SUPORTE!$B$2:$D$19,3,0),O62))</f>
        <v/>
      </c>
      <c r="V62" s="37" t="str">
        <f>IF('Cadastro de Obras'!C68="","",IF(P62&gt;90,VLOOKUP(P62,SUPORTE!$B$2:$D$19,3,0),P62))</f>
        <v/>
      </c>
    </row>
    <row r="63" spans="5:22" x14ac:dyDescent="0.25">
      <c r="E63" s="38" t="str">
        <f>IF('Cadastro de Obras'!C69="","",UPPER('Cadastro de Obras'!C69))</f>
        <v/>
      </c>
      <c r="F63" s="37" t="str">
        <f>IF(COUNTIF($I$1:$I63,I63)=1,I63,"")</f>
        <v/>
      </c>
      <c r="G63" s="36" t="str">
        <f t="shared" si="8"/>
        <v/>
      </c>
      <c r="H63" s="36" t="e">
        <f t="shared" si="9"/>
        <v>#NUM!</v>
      </c>
      <c r="I63" s="37" t="str">
        <f>IF('Cadastro de Obras'!C69="","",CONCATENATE(R63,S63,T63,U63,V63)+(ROW()/10))</f>
        <v/>
      </c>
      <c r="J63" s="37" t="str">
        <f>IF(E63="","",E63&amp;" | "&amp;'Cadastro de Obras'!B69)</f>
        <v/>
      </c>
      <c r="K63" s="22" t="str">
        <f t="shared" si="10"/>
        <v/>
      </c>
      <c r="L63" s="37" t="str">
        <f t="shared" si="11"/>
        <v/>
      </c>
      <c r="M63" s="37" t="str">
        <f t="shared" si="12"/>
        <v/>
      </c>
      <c r="N63" s="37" t="str">
        <f t="shared" si="13"/>
        <v/>
      </c>
      <c r="O63" s="37" t="str">
        <f t="shared" si="14"/>
        <v/>
      </c>
      <c r="P63" s="37" t="str">
        <f t="shared" si="15"/>
        <v/>
      </c>
      <c r="Q63" s="1"/>
      <c r="R63" s="37" t="str">
        <f>IF('Cadastro de Obras'!C69="","",IF(L63&gt;90,VLOOKUP(L63,SUPORTE!$B$2:$D$19,3,0),L63))</f>
        <v/>
      </c>
      <c r="S63" s="37" t="str">
        <f>IF('Cadastro de Obras'!C69="","",IF(M63&gt;90,VLOOKUP(M63,SUPORTE!$B$2:$D$19,3,0),M63))</f>
        <v/>
      </c>
      <c r="T63" s="37" t="str">
        <f>IF('Cadastro de Obras'!C69="","",IF(N63&gt;90,VLOOKUP(N63,SUPORTE!$B$2:$D$19,3,0),N63))</f>
        <v/>
      </c>
      <c r="U63" s="37" t="str">
        <f>IF('Cadastro de Obras'!C69="","",IF(O63&gt;90,VLOOKUP(O63,SUPORTE!$B$2:$D$19,3,0),O63))</f>
        <v/>
      </c>
      <c r="V63" s="37" t="str">
        <f>IF('Cadastro de Obras'!C69="","",IF(P63&gt;90,VLOOKUP(P63,SUPORTE!$B$2:$D$19,3,0),P63))</f>
        <v/>
      </c>
    </row>
    <row r="64" spans="5:22" x14ac:dyDescent="0.25">
      <c r="E64" s="38" t="str">
        <f>IF('Cadastro de Obras'!C70="","",UPPER('Cadastro de Obras'!C70))</f>
        <v/>
      </c>
      <c r="F64" s="37" t="str">
        <f>IF(COUNTIF($I$1:$I64,I64)=1,I64,"")</f>
        <v/>
      </c>
      <c r="G64" s="36" t="str">
        <f t="shared" si="8"/>
        <v/>
      </c>
      <c r="H64" s="36" t="e">
        <f t="shared" si="9"/>
        <v>#NUM!</v>
      </c>
      <c r="I64" s="37" t="str">
        <f>IF('Cadastro de Obras'!C70="","",CONCATENATE(R64,S64,T64,U64,V64)+(ROW()/10))</f>
        <v/>
      </c>
      <c r="J64" s="37" t="str">
        <f>IF(E64="","",E64&amp;" | "&amp;'Cadastro de Obras'!B70)</f>
        <v/>
      </c>
      <c r="K64" s="22" t="str">
        <f t="shared" si="10"/>
        <v/>
      </c>
      <c r="L64" s="37" t="str">
        <f t="shared" si="11"/>
        <v/>
      </c>
      <c r="M64" s="37" t="str">
        <f t="shared" si="12"/>
        <v/>
      </c>
      <c r="N64" s="37" t="str">
        <f t="shared" si="13"/>
        <v/>
      </c>
      <c r="O64" s="37" t="str">
        <f t="shared" si="14"/>
        <v/>
      </c>
      <c r="P64" s="37" t="str">
        <f t="shared" si="15"/>
        <v/>
      </c>
      <c r="Q64" s="1"/>
      <c r="R64" s="37" t="str">
        <f>IF('Cadastro de Obras'!C70="","",IF(L64&gt;90,VLOOKUP(L64,SUPORTE!$B$2:$D$19,3,0),L64))</f>
        <v/>
      </c>
      <c r="S64" s="37" t="str">
        <f>IF('Cadastro de Obras'!C70="","",IF(M64&gt;90,VLOOKUP(M64,SUPORTE!$B$2:$D$19,3,0),M64))</f>
        <v/>
      </c>
      <c r="T64" s="37" t="str">
        <f>IF('Cadastro de Obras'!C70="","",IF(N64&gt;90,VLOOKUP(N64,SUPORTE!$B$2:$D$19,3,0),N64))</f>
        <v/>
      </c>
      <c r="U64" s="37" t="str">
        <f>IF('Cadastro de Obras'!C70="","",IF(O64&gt;90,VLOOKUP(O64,SUPORTE!$B$2:$D$19,3,0),O64))</f>
        <v/>
      </c>
      <c r="V64" s="37" t="str">
        <f>IF('Cadastro de Obras'!C70="","",IF(P64&gt;90,VLOOKUP(P64,SUPORTE!$B$2:$D$19,3,0),P64))</f>
        <v/>
      </c>
    </row>
    <row r="65" spans="5:22" x14ac:dyDescent="0.25">
      <c r="E65" s="38" t="str">
        <f>IF('Cadastro de Obras'!C71="","",UPPER('Cadastro de Obras'!C71))</f>
        <v/>
      </c>
      <c r="F65" s="37" t="str">
        <f>IF(COUNTIF($I$1:$I65,I65)=1,I65,"")</f>
        <v/>
      </c>
      <c r="G65" s="36" t="str">
        <f t="shared" ref="G65:G100" si="16">IF(ISERROR(SMALL($F$1:$F$100,ROW())),"",SMALL($F$1:$F$100,ROW()))</f>
        <v/>
      </c>
      <c r="H65" s="36" t="e">
        <f t="shared" ref="H65:H100" si="17">SMALL($F$1:$F$100,ROW())</f>
        <v>#NUM!</v>
      </c>
      <c r="I65" s="37" t="str">
        <f>IF('Cadastro de Obras'!C71="","",CONCATENATE(R65,S65,T65,U65,V65)+(ROW()/10))</f>
        <v/>
      </c>
      <c r="J65" s="37" t="str">
        <f>IF(E65="","",E65&amp;" | "&amp;'Cadastro de Obras'!B71)</f>
        <v/>
      </c>
      <c r="K65" s="22" t="str">
        <f t="shared" ref="K65:K100" si="18">IF(NOT(ISERROR(H65)),VLOOKUP(H65,$I$1:$J$100,2,0),"")</f>
        <v/>
      </c>
      <c r="L65" s="37" t="str">
        <f t="shared" ref="L65:L100" si="19">IF(E65="","",CODE(MID(E65,1,1)))</f>
        <v/>
      </c>
      <c r="M65" s="37" t="str">
        <f t="shared" ref="M65:M100" si="20">IF(E65="","",CODE(MID(E65,2,1)))</f>
        <v/>
      </c>
      <c r="N65" s="37" t="str">
        <f t="shared" ref="N65:N100" si="21">IF(E65="","",CODE(MID(E65,3,1)))</f>
        <v/>
      </c>
      <c r="O65" s="37" t="str">
        <f t="shared" ref="O65:O100" si="22">IF(E65="","",CODE(MID(E65,4,1)))</f>
        <v/>
      </c>
      <c r="P65" s="37" t="str">
        <f t="shared" ref="P65:P100" si="23">IF(E65="","",CODE(MID(E65,5,1)))</f>
        <v/>
      </c>
      <c r="Q65" s="1"/>
      <c r="R65" s="37" t="str">
        <f>IF('Cadastro de Obras'!C71="","",IF(L65&gt;90,VLOOKUP(L65,SUPORTE!$B$2:$D$19,3,0),L65))</f>
        <v/>
      </c>
      <c r="S65" s="37" t="str">
        <f>IF('Cadastro de Obras'!C71="","",IF(M65&gt;90,VLOOKUP(M65,SUPORTE!$B$2:$D$19,3,0),M65))</f>
        <v/>
      </c>
      <c r="T65" s="37" t="str">
        <f>IF('Cadastro de Obras'!C71="","",IF(N65&gt;90,VLOOKUP(N65,SUPORTE!$B$2:$D$19,3,0),N65))</f>
        <v/>
      </c>
      <c r="U65" s="37" t="str">
        <f>IF('Cadastro de Obras'!C71="","",IF(O65&gt;90,VLOOKUP(O65,SUPORTE!$B$2:$D$19,3,0),O65))</f>
        <v/>
      </c>
      <c r="V65" s="37" t="str">
        <f>IF('Cadastro de Obras'!C71="","",IF(P65&gt;90,VLOOKUP(P65,SUPORTE!$B$2:$D$19,3,0),P65))</f>
        <v/>
      </c>
    </row>
    <row r="66" spans="5:22" x14ac:dyDescent="0.25">
      <c r="E66" s="38" t="str">
        <f>IF('Cadastro de Obras'!C72="","",UPPER('Cadastro de Obras'!C72))</f>
        <v/>
      </c>
      <c r="F66" s="37" t="str">
        <f>IF(COUNTIF($I$1:$I66,I66)=1,I66,"")</f>
        <v/>
      </c>
      <c r="G66" s="36" t="str">
        <f t="shared" si="16"/>
        <v/>
      </c>
      <c r="H66" s="36" t="e">
        <f t="shared" si="17"/>
        <v>#NUM!</v>
      </c>
      <c r="I66" s="37" t="str">
        <f>IF('Cadastro de Obras'!C72="","",CONCATENATE(R66,S66,T66,U66,V66)+(ROW()/10))</f>
        <v/>
      </c>
      <c r="J66" s="37" t="str">
        <f>IF(E66="","",E66&amp;" | "&amp;'Cadastro de Obras'!B72)</f>
        <v/>
      </c>
      <c r="K66" s="22" t="str">
        <f t="shared" si="18"/>
        <v/>
      </c>
      <c r="L66" s="37" t="str">
        <f t="shared" si="19"/>
        <v/>
      </c>
      <c r="M66" s="37" t="str">
        <f t="shared" si="20"/>
        <v/>
      </c>
      <c r="N66" s="37" t="str">
        <f t="shared" si="21"/>
        <v/>
      </c>
      <c r="O66" s="37" t="str">
        <f t="shared" si="22"/>
        <v/>
      </c>
      <c r="P66" s="37" t="str">
        <f t="shared" si="23"/>
        <v/>
      </c>
      <c r="Q66" s="1"/>
      <c r="R66" s="37" t="str">
        <f>IF('Cadastro de Obras'!C72="","",IF(L66&gt;90,VLOOKUP(L66,SUPORTE!$B$2:$D$19,3,0),L66))</f>
        <v/>
      </c>
      <c r="S66" s="37" t="str">
        <f>IF('Cadastro de Obras'!C72="","",IF(M66&gt;90,VLOOKUP(M66,SUPORTE!$B$2:$D$19,3,0),M66))</f>
        <v/>
      </c>
      <c r="T66" s="37" t="str">
        <f>IF('Cadastro de Obras'!C72="","",IF(N66&gt;90,VLOOKUP(N66,SUPORTE!$B$2:$D$19,3,0),N66))</f>
        <v/>
      </c>
      <c r="U66" s="37" t="str">
        <f>IF('Cadastro de Obras'!C72="","",IF(O66&gt;90,VLOOKUP(O66,SUPORTE!$B$2:$D$19,3,0),O66))</f>
        <v/>
      </c>
      <c r="V66" s="37" t="str">
        <f>IF('Cadastro de Obras'!C72="","",IF(P66&gt;90,VLOOKUP(P66,SUPORTE!$B$2:$D$19,3,0),P66))</f>
        <v/>
      </c>
    </row>
    <row r="67" spans="5:22" x14ac:dyDescent="0.25">
      <c r="E67" s="38" t="str">
        <f>IF('Cadastro de Obras'!C73="","",UPPER('Cadastro de Obras'!C73))</f>
        <v/>
      </c>
      <c r="F67" s="37" t="str">
        <f>IF(COUNTIF($I$1:$I67,I67)=1,I67,"")</f>
        <v/>
      </c>
      <c r="G67" s="36" t="str">
        <f t="shared" si="16"/>
        <v/>
      </c>
      <c r="H67" s="36" t="e">
        <f t="shared" si="17"/>
        <v>#NUM!</v>
      </c>
      <c r="I67" s="37" t="str">
        <f>IF('Cadastro de Obras'!C73="","",CONCATENATE(R67,S67,T67,U67,V67)+(ROW()/10))</f>
        <v/>
      </c>
      <c r="J67" s="37" t="str">
        <f>IF(E67="","",E67&amp;" | "&amp;'Cadastro de Obras'!B73)</f>
        <v/>
      </c>
      <c r="K67" s="22" t="str">
        <f t="shared" si="18"/>
        <v/>
      </c>
      <c r="L67" s="37" t="str">
        <f t="shared" si="19"/>
        <v/>
      </c>
      <c r="M67" s="37" t="str">
        <f t="shared" si="20"/>
        <v/>
      </c>
      <c r="N67" s="37" t="str">
        <f t="shared" si="21"/>
        <v/>
      </c>
      <c r="O67" s="37" t="str">
        <f t="shared" si="22"/>
        <v/>
      </c>
      <c r="P67" s="37" t="str">
        <f t="shared" si="23"/>
        <v/>
      </c>
      <c r="Q67" s="1"/>
      <c r="R67" s="37" t="str">
        <f>IF('Cadastro de Obras'!C73="","",IF(L67&gt;90,VLOOKUP(L67,SUPORTE!$B$2:$D$19,3,0),L67))</f>
        <v/>
      </c>
      <c r="S67" s="37" t="str">
        <f>IF('Cadastro de Obras'!C73="","",IF(M67&gt;90,VLOOKUP(M67,SUPORTE!$B$2:$D$19,3,0),M67))</f>
        <v/>
      </c>
      <c r="T67" s="37" t="str">
        <f>IF('Cadastro de Obras'!C73="","",IF(N67&gt;90,VLOOKUP(N67,SUPORTE!$B$2:$D$19,3,0),N67))</f>
        <v/>
      </c>
      <c r="U67" s="37" t="str">
        <f>IF('Cadastro de Obras'!C73="","",IF(O67&gt;90,VLOOKUP(O67,SUPORTE!$B$2:$D$19,3,0),O67))</f>
        <v/>
      </c>
      <c r="V67" s="37" t="str">
        <f>IF('Cadastro de Obras'!C73="","",IF(P67&gt;90,VLOOKUP(P67,SUPORTE!$B$2:$D$19,3,0),P67))</f>
        <v/>
      </c>
    </row>
    <row r="68" spans="5:22" x14ac:dyDescent="0.25">
      <c r="E68" s="38" t="str">
        <f>IF('Cadastro de Obras'!C74="","",UPPER('Cadastro de Obras'!C74))</f>
        <v/>
      </c>
      <c r="F68" s="37" t="str">
        <f>IF(COUNTIF($I$1:$I68,I68)=1,I68,"")</f>
        <v/>
      </c>
      <c r="G68" s="36" t="str">
        <f t="shared" si="16"/>
        <v/>
      </c>
      <c r="H68" s="36" t="e">
        <f t="shared" si="17"/>
        <v>#NUM!</v>
      </c>
      <c r="I68" s="37" t="str">
        <f>IF('Cadastro de Obras'!C74="","",CONCATENATE(R68,S68,T68,U68,V68)+(ROW()/10))</f>
        <v/>
      </c>
      <c r="J68" s="37" t="str">
        <f>IF(E68="","",E68&amp;" | "&amp;'Cadastro de Obras'!B74)</f>
        <v/>
      </c>
      <c r="K68" s="22" t="str">
        <f t="shared" si="18"/>
        <v/>
      </c>
      <c r="L68" s="37" t="str">
        <f t="shared" si="19"/>
        <v/>
      </c>
      <c r="M68" s="37" t="str">
        <f t="shared" si="20"/>
        <v/>
      </c>
      <c r="N68" s="37" t="str">
        <f t="shared" si="21"/>
        <v/>
      </c>
      <c r="O68" s="37" t="str">
        <f t="shared" si="22"/>
        <v/>
      </c>
      <c r="P68" s="37" t="str">
        <f t="shared" si="23"/>
        <v/>
      </c>
      <c r="Q68" s="1"/>
      <c r="R68" s="37" t="str">
        <f>IF('Cadastro de Obras'!C74="","",IF(L68&gt;90,VLOOKUP(L68,SUPORTE!$B$2:$D$19,3,0),L68))</f>
        <v/>
      </c>
      <c r="S68" s="37" t="str">
        <f>IF('Cadastro de Obras'!C74="","",IF(M68&gt;90,VLOOKUP(M68,SUPORTE!$B$2:$D$19,3,0),M68))</f>
        <v/>
      </c>
      <c r="T68" s="37" t="str">
        <f>IF('Cadastro de Obras'!C74="","",IF(N68&gt;90,VLOOKUP(N68,SUPORTE!$B$2:$D$19,3,0),N68))</f>
        <v/>
      </c>
      <c r="U68" s="37" t="str">
        <f>IF('Cadastro de Obras'!C74="","",IF(O68&gt;90,VLOOKUP(O68,SUPORTE!$B$2:$D$19,3,0),O68))</f>
        <v/>
      </c>
      <c r="V68" s="37" t="str">
        <f>IF('Cadastro de Obras'!C74="","",IF(P68&gt;90,VLOOKUP(P68,SUPORTE!$B$2:$D$19,3,0),P68))</f>
        <v/>
      </c>
    </row>
    <row r="69" spans="5:22" x14ac:dyDescent="0.25">
      <c r="E69" s="38" t="str">
        <f>IF('Cadastro de Obras'!C75="","",UPPER('Cadastro de Obras'!C75))</f>
        <v/>
      </c>
      <c r="F69" s="37" t="str">
        <f>IF(COUNTIF($I$1:$I69,I69)=1,I69,"")</f>
        <v/>
      </c>
      <c r="G69" s="36" t="str">
        <f t="shared" si="16"/>
        <v/>
      </c>
      <c r="H69" s="36" t="e">
        <f t="shared" si="17"/>
        <v>#NUM!</v>
      </c>
      <c r="I69" s="37" t="str">
        <f>IF('Cadastro de Obras'!C75="","",CONCATENATE(R69,S69,T69,U69,V69)+(ROW()/10))</f>
        <v/>
      </c>
      <c r="J69" s="37" t="str">
        <f>IF(E69="","",E69&amp;" | "&amp;'Cadastro de Obras'!B75)</f>
        <v/>
      </c>
      <c r="K69" s="22" t="str">
        <f t="shared" si="18"/>
        <v/>
      </c>
      <c r="L69" s="37" t="str">
        <f t="shared" si="19"/>
        <v/>
      </c>
      <c r="M69" s="37" t="str">
        <f t="shared" si="20"/>
        <v/>
      </c>
      <c r="N69" s="37" t="str">
        <f t="shared" si="21"/>
        <v/>
      </c>
      <c r="O69" s="37" t="str">
        <f t="shared" si="22"/>
        <v/>
      </c>
      <c r="P69" s="37" t="str">
        <f t="shared" si="23"/>
        <v/>
      </c>
      <c r="Q69" s="1"/>
      <c r="R69" s="37" t="str">
        <f>IF('Cadastro de Obras'!C75="","",IF(L69&gt;90,VLOOKUP(L69,SUPORTE!$B$2:$D$19,3,0),L69))</f>
        <v/>
      </c>
      <c r="S69" s="37" t="str">
        <f>IF('Cadastro de Obras'!C75="","",IF(M69&gt;90,VLOOKUP(M69,SUPORTE!$B$2:$D$19,3,0),M69))</f>
        <v/>
      </c>
      <c r="T69" s="37" t="str">
        <f>IF('Cadastro de Obras'!C75="","",IF(N69&gt;90,VLOOKUP(N69,SUPORTE!$B$2:$D$19,3,0),N69))</f>
        <v/>
      </c>
      <c r="U69" s="37" t="str">
        <f>IF('Cadastro de Obras'!C75="","",IF(O69&gt;90,VLOOKUP(O69,SUPORTE!$B$2:$D$19,3,0),O69))</f>
        <v/>
      </c>
      <c r="V69" s="37" t="str">
        <f>IF('Cadastro de Obras'!C75="","",IF(P69&gt;90,VLOOKUP(P69,SUPORTE!$B$2:$D$19,3,0),P69))</f>
        <v/>
      </c>
    </row>
    <row r="70" spans="5:22" x14ac:dyDescent="0.25">
      <c r="E70" s="38" t="str">
        <f>IF('Cadastro de Obras'!C76="","",UPPER('Cadastro de Obras'!C76))</f>
        <v/>
      </c>
      <c r="F70" s="37" t="str">
        <f>IF(COUNTIF($I$1:$I70,I70)=1,I70,"")</f>
        <v/>
      </c>
      <c r="G70" s="36" t="str">
        <f t="shared" si="16"/>
        <v/>
      </c>
      <c r="H70" s="36" t="e">
        <f t="shared" si="17"/>
        <v>#NUM!</v>
      </c>
      <c r="I70" s="37" t="str">
        <f>IF('Cadastro de Obras'!C76="","",CONCATENATE(R70,S70,T70,U70,V70)+(ROW()/10))</f>
        <v/>
      </c>
      <c r="J70" s="37" t="str">
        <f>IF(E70="","",E70&amp;" | "&amp;'Cadastro de Obras'!B76)</f>
        <v/>
      </c>
      <c r="K70" s="22" t="str">
        <f t="shared" si="18"/>
        <v/>
      </c>
      <c r="L70" s="37" t="str">
        <f t="shared" si="19"/>
        <v/>
      </c>
      <c r="M70" s="37" t="str">
        <f t="shared" si="20"/>
        <v/>
      </c>
      <c r="N70" s="37" t="str">
        <f t="shared" si="21"/>
        <v/>
      </c>
      <c r="O70" s="37" t="str">
        <f t="shared" si="22"/>
        <v/>
      </c>
      <c r="P70" s="37" t="str">
        <f t="shared" si="23"/>
        <v/>
      </c>
      <c r="Q70" s="1"/>
      <c r="R70" s="37" t="str">
        <f>IF('Cadastro de Obras'!C76="","",IF(L70&gt;90,VLOOKUP(L70,SUPORTE!$B$2:$D$19,3,0),L70))</f>
        <v/>
      </c>
      <c r="S70" s="37" t="str">
        <f>IF('Cadastro de Obras'!C76="","",IF(M70&gt;90,VLOOKUP(M70,SUPORTE!$B$2:$D$19,3,0),M70))</f>
        <v/>
      </c>
      <c r="T70" s="37" t="str">
        <f>IF('Cadastro de Obras'!C76="","",IF(N70&gt;90,VLOOKUP(N70,SUPORTE!$B$2:$D$19,3,0),N70))</f>
        <v/>
      </c>
      <c r="U70" s="37" t="str">
        <f>IF('Cadastro de Obras'!C76="","",IF(O70&gt;90,VLOOKUP(O70,SUPORTE!$B$2:$D$19,3,0),O70))</f>
        <v/>
      </c>
      <c r="V70" s="37" t="str">
        <f>IF('Cadastro de Obras'!C76="","",IF(P70&gt;90,VLOOKUP(P70,SUPORTE!$B$2:$D$19,3,0),P70))</f>
        <v/>
      </c>
    </row>
    <row r="71" spans="5:22" x14ac:dyDescent="0.25">
      <c r="E71" s="38" t="str">
        <f>IF('Cadastro de Obras'!C77="","",UPPER('Cadastro de Obras'!C77))</f>
        <v/>
      </c>
      <c r="F71" s="37" t="str">
        <f>IF(COUNTIF($I$1:$I71,I71)=1,I71,"")</f>
        <v/>
      </c>
      <c r="G71" s="36" t="str">
        <f t="shared" si="16"/>
        <v/>
      </c>
      <c r="H71" s="36" t="e">
        <f t="shared" si="17"/>
        <v>#NUM!</v>
      </c>
      <c r="I71" s="37" t="str">
        <f>IF('Cadastro de Obras'!C77="","",CONCATENATE(R71,S71,T71,U71,V71)+(ROW()/10))</f>
        <v/>
      </c>
      <c r="J71" s="37" t="str">
        <f>IF(E71="","",E71&amp;" | "&amp;'Cadastro de Obras'!B77)</f>
        <v/>
      </c>
      <c r="K71" s="22" t="str">
        <f t="shared" si="18"/>
        <v/>
      </c>
      <c r="L71" s="37" t="str">
        <f t="shared" si="19"/>
        <v/>
      </c>
      <c r="M71" s="37" t="str">
        <f t="shared" si="20"/>
        <v/>
      </c>
      <c r="N71" s="37" t="str">
        <f t="shared" si="21"/>
        <v/>
      </c>
      <c r="O71" s="37" t="str">
        <f t="shared" si="22"/>
        <v/>
      </c>
      <c r="P71" s="37" t="str">
        <f t="shared" si="23"/>
        <v/>
      </c>
      <c r="Q71" s="1"/>
      <c r="R71" s="37" t="str">
        <f>IF('Cadastro de Obras'!C77="","",IF(L71&gt;90,VLOOKUP(L71,SUPORTE!$B$2:$D$19,3,0),L71))</f>
        <v/>
      </c>
      <c r="S71" s="37" t="str">
        <f>IF('Cadastro de Obras'!C77="","",IF(M71&gt;90,VLOOKUP(M71,SUPORTE!$B$2:$D$19,3,0),M71))</f>
        <v/>
      </c>
      <c r="T71" s="37" t="str">
        <f>IF('Cadastro de Obras'!C77="","",IF(N71&gt;90,VLOOKUP(N71,SUPORTE!$B$2:$D$19,3,0),N71))</f>
        <v/>
      </c>
      <c r="U71" s="37" t="str">
        <f>IF('Cadastro de Obras'!C77="","",IF(O71&gt;90,VLOOKUP(O71,SUPORTE!$B$2:$D$19,3,0),O71))</f>
        <v/>
      </c>
      <c r="V71" s="37" t="str">
        <f>IF('Cadastro de Obras'!C77="","",IF(P71&gt;90,VLOOKUP(P71,SUPORTE!$B$2:$D$19,3,0),P71))</f>
        <v/>
      </c>
    </row>
    <row r="72" spans="5:22" x14ac:dyDescent="0.25">
      <c r="E72" s="38" t="str">
        <f>IF('Cadastro de Obras'!C78="","",UPPER('Cadastro de Obras'!C78))</f>
        <v/>
      </c>
      <c r="F72" s="37" t="str">
        <f>IF(COUNTIF($I$1:$I72,I72)=1,I72,"")</f>
        <v/>
      </c>
      <c r="G72" s="36" t="str">
        <f t="shared" si="16"/>
        <v/>
      </c>
      <c r="H72" s="36" t="e">
        <f t="shared" si="17"/>
        <v>#NUM!</v>
      </c>
      <c r="I72" s="37" t="str">
        <f>IF('Cadastro de Obras'!C78="","",CONCATENATE(R72,S72,T72,U72,V72)+(ROW()/10))</f>
        <v/>
      </c>
      <c r="J72" s="37" t="str">
        <f>IF(E72="","",E72&amp;" | "&amp;'Cadastro de Obras'!B78)</f>
        <v/>
      </c>
      <c r="K72" s="22" t="str">
        <f t="shared" si="18"/>
        <v/>
      </c>
      <c r="L72" s="37" t="str">
        <f t="shared" si="19"/>
        <v/>
      </c>
      <c r="M72" s="37" t="str">
        <f t="shared" si="20"/>
        <v/>
      </c>
      <c r="N72" s="37" t="str">
        <f t="shared" si="21"/>
        <v/>
      </c>
      <c r="O72" s="37" t="str">
        <f t="shared" si="22"/>
        <v/>
      </c>
      <c r="P72" s="37" t="str">
        <f t="shared" si="23"/>
        <v/>
      </c>
      <c r="Q72" s="1"/>
      <c r="R72" s="37" t="str">
        <f>IF('Cadastro de Obras'!C78="","",IF(L72&gt;90,VLOOKUP(L72,SUPORTE!$B$2:$D$19,3,0),L72))</f>
        <v/>
      </c>
      <c r="S72" s="37" t="str">
        <f>IF('Cadastro de Obras'!C78="","",IF(M72&gt;90,VLOOKUP(M72,SUPORTE!$B$2:$D$19,3,0),M72))</f>
        <v/>
      </c>
      <c r="T72" s="37" t="str">
        <f>IF('Cadastro de Obras'!C78="","",IF(N72&gt;90,VLOOKUP(N72,SUPORTE!$B$2:$D$19,3,0),N72))</f>
        <v/>
      </c>
      <c r="U72" s="37" t="str">
        <f>IF('Cadastro de Obras'!C78="","",IF(O72&gt;90,VLOOKUP(O72,SUPORTE!$B$2:$D$19,3,0),O72))</f>
        <v/>
      </c>
      <c r="V72" s="37" t="str">
        <f>IF('Cadastro de Obras'!C78="","",IF(P72&gt;90,VLOOKUP(P72,SUPORTE!$B$2:$D$19,3,0),P72))</f>
        <v/>
      </c>
    </row>
    <row r="73" spans="5:22" x14ac:dyDescent="0.25">
      <c r="E73" s="38" t="str">
        <f>IF('Cadastro de Obras'!C79="","",UPPER('Cadastro de Obras'!C79))</f>
        <v/>
      </c>
      <c r="F73" s="37" t="str">
        <f>IF(COUNTIF($I$1:$I73,I73)=1,I73,"")</f>
        <v/>
      </c>
      <c r="G73" s="36" t="str">
        <f t="shared" si="16"/>
        <v/>
      </c>
      <c r="H73" s="36" t="e">
        <f t="shared" si="17"/>
        <v>#NUM!</v>
      </c>
      <c r="I73" s="37" t="str">
        <f>IF('Cadastro de Obras'!C79="","",CONCATENATE(R73,S73,T73,U73,V73)+(ROW()/10))</f>
        <v/>
      </c>
      <c r="J73" s="37" t="str">
        <f>IF(E73="","",E73&amp;" | "&amp;'Cadastro de Obras'!B79)</f>
        <v/>
      </c>
      <c r="K73" s="22" t="str">
        <f t="shared" si="18"/>
        <v/>
      </c>
      <c r="L73" s="37" t="str">
        <f t="shared" si="19"/>
        <v/>
      </c>
      <c r="M73" s="37" t="str">
        <f t="shared" si="20"/>
        <v/>
      </c>
      <c r="N73" s="37" t="str">
        <f t="shared" si="21"/>
        <v/>
      </c>
      <c r="O73" s="37" t="str">
        <f t="shared" si="22"/>
        <v/>
      </c>
      <c r="P73" s="37" t="str">
        <f t="shared" si="23"/>
        <v/>
      </c>
      <c r="Q73" s="1"/>
      <c r="R73" s="37" t="str">
        <f>IF('Cadastro de Obras'!C79="","",IF(L73&gt;90,VLOOKUP(L73,SUPORTE!$B$2:$D$19,3,0),L73))</f>
        <v/>
      </c>
      <c r="S73" s="37" t="str">
        <f>IF('Cadastro de Obras'!C79="","",IF(M73&gt;90,VLOOKUP(M73,SUPORTE!$B$2:$D$19,3,0),M73))</f>
        <v/>
      </c>
      <c r="T73" s="37" t="str">
        <f>IF('Cadastro de Obras'!C79="","",IF(N73&gt;90,VLOOKUP(N73,SUPORTE!$B$2:$D$19,3,0),N73))</f>
        <v/>
      </c>
      <c r="U73" s="37" t="str">
        <f>IF('Cadastro de Obras'!C79="","",IF(O73&gt;90,VLOOKUP(O73,SUPORTE!$B$2:$D$19,3,0),O73))</f>
        <v/>
      </c>
      <c r="V73" s="37" t="str">
        <f>IF('Cadastro de Obras'!C79="","",IF(P73&gt;90,VLOOKUP(P73,SUPORTE!$B$2:$D$19,3,0),P73))</f>
        <v/>
      </c>
    </row>
    <row r="74" spans="5:22" x14ac:dyDescent="0.25">
      <c r="E74" s="38" t="str">
        <f>IF('Cadastro de Obras'!C80="","",UPPER('Cadastro de Obras'!C80))</f>
        <v/>
      </c>
      <c r="F74" s="37" t="str">
        <f>IF(COUNTIF($I$1:$I74,I74)=1,I74,"")</f>
        <v/>
      </c>
      <c r="G74" s="36" t="str">
        <f t="shared" si="16"/>
        <v/>
      </c>
      <c r="H74" s="36" t="e">
        <f t="shared" si="17"/>
        <v>#NUM!</v>
      </c>
      <c r="I74" s="37" t="str">
        <f>IF('Cadastro de Obras'!C80="","",CONCATENATE(R74,S74,T74,U74,V74)+(ROW()/10))</f>
        <v/>
      </c>
      <c r="J74" s="37" t="str">
        <f>IF(E74="","",E74&amp;" | "&amp;'Cadastro de Obras'!B80)</f>
        <v/>
      </c>
      <c r="K74" s="22" t="str">
        <f t="shared" si="18"/>
        <v/>
      </c>
      <c r="L74" s="37" t="str">
        <f t="shared" si="19"/>
        <v/>
      </c>
      <c r="M74" s="37" t="str">
        <f t="shared" si="20"/>
        <v/>
      </c>
      <c r="N74" s="37" t="str">
        <f t="shared" si="21"/>
        <v/>
      </c>
      <c r="O74" s="37" t="str">
        <f t="shared" si="22"/>
        <v/>
      </c>
      <c r="P74" s="37" t="str">
        <f t="shared" si="23"/>
        <v/>
      </c>
      <c r="Q74" s="1"/>
      <c r="R74" s="37" t="str">
        <f>IF('Cadastro de Obras'!C80="","",IF(L74&gt;90,VLOOKUP(L74,SUPORTE!$B$2:$D$19,3,0),L74))</f>
        <v/>
      </c>
      <c r="S74" s="37" t="str">
        <f>IF('Cadastro de Obras'!C80="","",IF(M74&gt;90,VLOOKUP(M74,SUPORTE!$B$2:$D$19,3,0),M74))</f>
        <v/>
      </c>
      <c r="T74" s="37" t="str">
        <f>IF('Cadastro de Obras'!C80="","",IF(N74&gt;90,VLOOKUP(N74,SUPORTE!$B$2:$D$19,3,0),N74))</f>
        <v/>
      </c>
      <c r="U74" s="37" t="str">
        <f>IF('Cadastro de Obras'!C80="","",IF(O74&gt;90,VLOOKUP(O74,SUPORTE!$B$2:$D$19,3,0),O74))</f>
        <v/>
      </c>
      <c r="V74" s="37" t="str">
        <f>IF('Cadastro de Obras'!C80="","",IF(P74&gt;90,VLOOKUP(P74,SUPORTE!$B$2:$D$19,3,0),P74))</f>
        <v/>
      </c>
    </row>
    <row r="75" spans="5:22" x14ac:dyDescent="0.25">
      <c r="E75" s="38" t="str">
        <f>IF('Cadastro de Obras'!C81="","",UPPER('Cadastro de Obras'!C81))</f>
        <v/>
      </c>
      <c r="F75" s="37" t="str">
        <f>IF(COUNTIF($I$1:$I75,I75)=1,I75,"")</f>
        <v/>
      </c>
      <c r="G75" s="36" t="str">
        <f t="shared" si="16"/>
        <v/>
      </c>
      <c r="H75" s="36" t="e">
        <f t="shared" si="17"/>
        <v>#NUM!</v>
      </c>
      <c r="I75" s="37" t="str">
        <f>IF('Cadastro de Obras'!C81="","",CONCATENATE(R75,S75,T75,U75,V75)+(ROW()/10))</f>
        <v/>
      </c>
      <c r="J75" s="37" t="str">
        <f>IF(E75="","",E75&amp;" | "&amp;'Cadastro de Obras'!B81)</f>
        <v/>
      </c>
      <c r="K75" s="22" t="str">
        <f t="shared" si="18"/>
        <v/>
      </c>
      <c r="L75" s="37" t="str">
        <f t="shared" si="19"/>
        <v/>
      </c>
      <c r="M75" s="37" t="str">
        <f t="shared" si="20"/>
        <v/>
      </c>
      <c r="N75" s="37" t="str">
        <f t="shared" si="21"/>
        <v/>
      </c>
      <c r="O75" s="37" t="str">
        <f t="shared" si="22"/>
        <v/>
      </c>
      <c r="P75" s="37" t="str">
        <f t="shared" si="23"/>
        <v/>
      </c>
      <c r="Q75" s="1"/>
      <c r="R75" s="37" t="str">
        <f>IF('Cadastro de Obras'!C81="","",IF(L75&gt;90,VLOOKUP(L75,SUPORTE!$B$2:$D$19,3,0),L75))</f>
        <v/>
      </c>
      <c r="S75" s="37" t="str">
        <f>IF('Cadastro de Obras'!C81="","",IF(M75&gt;90,VLOOKUP(M75,SUPORTE!$B$2:$D$19,3,0),M75))</f>
        <v/>
      </c>
      <c r="T75" s="37" t="str">
        <f>IF('Cadastro de Obras'!C81="","",IF(N75&gt;90,VLOOKUP(N75,SUPORTE!$B$2:$D$19,3,0),N75))</f>
        <v/>
      </c>
      <c r="U75" s="37" t="str">
        <f>IF('Cadastro de Obras'!C81="","",IF(O75&gt;90,VLOOKUP(O75,SUPORTE!$B$2:$D$19,3,0),O75))</f>
        <v/>
      </c>
      <c r="V75" s="37" t="str">
        <f>IF('Cadastro de Obras'!C81="","",IF(P75&gt;90,VLOOKUP(P75,SUPORTE!$B$2:$D$19,3,0),P75))</f>
        <v/>
      </c>
    </row>
    <row r="76" spans="5:22" x14ac:dyDescent="0.25">
      <c r="E76" s="38" t="str">
        <f>IF('Cadastro de Obras'!C82="","",UPPER('Cadastro de Obras'!C82))</f>
        <v/>
      </c>
      <c r="F76" s="37" t="str">
        <f>IF(COUNTIF($I$1:$I76,I76)=1,I76,"")</f>
        <v/>
      </c>
      <c r="G76" s="36" t="str">
        <f t="shared" si="16"/>
        <v/>
      </c>
      <c r="H76" s="36" t="e">
        <f t="shared" si="17"/>
        <v>#NUM!</v>
      </c>
      <c r="I76" s="37" t="str">
        <f>IF('Cadastro de Obras'!C82="","",CONCATENATE(R76,S76,T76,U76,V76)+(ROW()/10))</f>
        <v/>
      </c>
      <c r="J76" s="37" t="str">
        <f>IF(E76="","",E76&amp;" | "&amp;'Cadastro de Obras'!B82)</f>
        <v/>
      </c>
      <c r="K76" s="22" t="str">
        <f t="shared" si="18"/>
        <v/>
      </c>
      <c r="L76" s="37" t="str">
        <f t="shared" si="19"/>
        <v/>
      </c>
      <c r="M76" s="37" t="str">
        <f t="shared" si="20"/>
        <v/>
      </c>
      <c r="N76" s="37" t="str">
        <f t="shared" si="21"/>
        <v/>
      </c>
      <c r="O76" s="37" t="str">
        <f t="shared" si="22"/>
        <v/>
      </c>
      <c r="P76" s="37" t="str">
        <f t="shared" si="23"/>
        <v/>
      </c>
      <c r="Q76" s="1"/>
      <c r="R76" s="37" t="str">
        <f>IF('Cadastro de Obras'!C82="","",IF(L76&gt;90,VLOOKUP(L76,SUPORTE!$B$2:$D$19,3,0),L76))</f>
        <v/>
      </c>
      <c r="S76" s="37" t="str">
        <f>IF('Cadastro de Obras'!C82="","",IF(M76&gt;90,VLOOKUP(M76,SUPORTE!$B$2:$D$19,3,0),M76))</f>
        <v/>
      </c>
      <c r="T76" s="37" t="str">
        <f>IF('Cadastro de Obras'!C82="","",IF(N76&gt;90,VLOOKUP(N76,SUPORTE!$B$2:$D$19,3,0),N76))</f>
        <v/>
      </c>
      <c r="U76" s="37" t="str">
        <f>IF('Cadastro de Obras'!C82="","",IF(O76&gt;90,VLOOKUP(O76,SUPORTE!$B$2:$D$19,3,0),O76))</f>
        <v/>
      </c>
      <c r="V76" s="37" t="str">
        <f>IF('Cadastro de Obras'!C82="","",IF(P76&gt;90,VLOOKUP(P76,SUPORTE!$B$2:$D$19,3,0),P76))</f>
        <v/>
      </c>
    </row>
    <row r="77" spans="5:22" x14ac:dyDescent="0.25">
      <c r="E77" s="38" t="str">
        <f>IF('Cadastro de Obras'!C83="","",UPPER('Cadastro de Obras'!C83))</f>
        <v/>
      </c>
      <c r="F77" s="37" t="str">
        <f>IF(COUNTIF($I$1:$I77,I77)=1,I77,"")</f>
        <v/>
      </c>
      <c r="G77" s="36" t="str">
        <f t="shared" si="16"/>
        <v/>
      </c>
      <c r="H77" s="36" t="e">
        <f t="shared" si="17"/>
        <v>#NUM!</v>
      </c>
      <c r="I77" s="37" t="str">
        <f>IF('Cadastro de Obras'!C83="","",CONCATENATE(R77,S77,T77,U77,V77)+(ROW()/10))</f>
        <v/>
      </c>
      <c r="J77" s="37" t="str">
        <f>IF(E77="","",E77&amp;" | "&amp;'Cadastro de Obras'!B83)</f>
        <v/>
      </c>
      <c r="K77" s="22" t="str">
        <f t="shared" si="18"/>
        <v/>
      </c>
      <c r="L77" s="37" t="str">
        <f t="shared" si="19"/>
        <v/>
      </c>
      <c r="M77" s="37" t="str">
        <f t="shared" si="20"/>
        <v/>
      </c>
      <c r="N77" s="37" t="str">
        <f t="shared" si="21"/>
        <v/>
      </c>
      <c r="O77" s="37" t="str">
        <f t="shared" si="22"/>
        <v/>
      </c>
      <c r="P77" s="37" t="str">
        <f t="shared" si="23"/>
        <v/>
      </c>
      <c r="Q77" s="1"/>
      <c r="R77" s="37" t="str">
        <f>IF('Cadastro de Obras'!C83="","",IF(L77&gt;90,VLOOKUP(L77,SUPORTE!$B$2:$D$19,3,0),L77))</f>
        <v/>
      </c>
      <c r="S77" s="37" t="str">
        <f>IF('Cadastro de Obras'!C83="","",IF(M77&gt;90,VLOOKUP(M77,SUPORTE!$B$2:$D$19,3,0),M77))</f>
        <v/>
      </c>
      <c r="T77" s="37" t="str">
        <f>IF('Cadastro de Obras'!C83="","",IF(N77&gt;90,VLOOKUP(N77,SUPORTE!$B$2:$D$19,3,0),N77))</f>
        <v/>
      </c>
      <c r="U77" s="37" t="str">
        <f>IF('Cadastro de Obras'!C83="","",IF(O77&gt;90,VLOOKUP(O77,SUPORTE!$B$2:$D$19,3,0),O77))</f>
        <v/>
      </c>
      <c r="V77" s="37" t="str">
        <f>IF('Cadastro de Obras'!C83="","",IF(P77&gt;90,VLOOKUP(P77,SUPORTE!$B$2:$D$19,3,0),P77))</f>
        <v/>
      </c>
    </row>
    <row r="78" spans="5:22" x14ac:dyDescent="0.25">
      <c r="E78" s="38" t="str">
        <f>IF('Cadastro de Obras'!C84="","",UPPER('Cadastro de Obras'!C84))</f>
        <v/>
      </c>
      <c r="F78" s="37" t="str">
        <f>IF(COUNTIF($I$1:$I78,I78)=1,I78,"")</f>
        <v/>
      </c>
      <c r="G78" s="36" t="str">
        <f t="shared" si="16"/>
        <v/>
      </c>
      <c r="H78" s="36" t="e">
        <f t="shared" si="17"/>
        <v>#NUM!</v>
      </c>
      <c r="I78" s="37" t="str">
        <f>IF('Cadastro de Obras'!C84="","",CONCATENATE(R78,S78,T78,U78,V78)+(ROW()/10))</f>
        <v/>
      </c>
      <c r="J78" s="37" t="str">
        <f>IF(E78="","",E78&amp;" | "&amp;'Cadastro de Obras'!B84)</f>
        <v/>
      </c>
      <c r="K78" s="22" t="str">
        <f t="shared" si="18"/>
        <v/>
      </c>
      <c r="L78" s="37" t="str">
        <f t="shared" si="19"/>
        <v/>
      </c>
      <c r="M78" s="37" t="str">
        <f t="shared" si="20"/>
        <v/>
      </c>
      <c r="N78" s="37" t="str">
        <f t="shared" si="21"/>
        <v/>
      </c>
      <c r="O78" s="37" t="str">
        <f t="shared" si="22"/>
        <v/>
      </c>
      <c r="P78" s="37" t="str">
        <f t="shared" si="23"/>
        <v/>
      </c>
      <c r="Q78" s="1"/>
      <c r="R78" s="37" t="str">
        <f>IF('Cadastro de Obras'!C84="","",IF(L78&gt;90,VLOOKUP(L78,SUPORTE!$B$2:$D$19,3,0),L78))</f>
        <v/>
      </c>
      <c r="S78" s="37" t="str">
        <f>IF('Cadastro de Obras'!C84="","",IF(M78&gt;90,VLOOKUP(M78,SUPORTE!$B$2:$D$19,3,0),M78))</f>
        <v/>
      </c>
      <c r="T78" s="37" t="str">
        <f>IF('Cadastro de Obras'!C84="","",IF(N78&gt;90,VLOOKUP(N78,SUPORTE!$B$2:$D$19,3,0),N78))</f>
        <v/>
      </c>
      <c r="U78" s="37" t="str">
        <f>IF('Cadastro de Obras'!C84="","",IF(O78&gt;90,VLOOKUP(O78,SUPORTE!$B$2:$D$19,3,0),O78))</f>
        <v/>
      </c>
      <c r="V78" s="37" t="str">
        <f>IF('Cadastro de Obras'!C84="","",IF(P78&gt;90,VLOOKUP(P78,SUPORTE!$B$2:$D$19,3,0),P78))</f>
        <v/>
      </c>
    </row>
    <row r="79" spans="5:22" x14ac:dyDescent="0.25">
      <c r="E79" s="38" t="str">
        <f>IF('Cadastro de Obras'!C85="","",UPPER('Cadastro de Obras'!C85))</f>
        <v/>
      </c>
      <c r="F79" s="37" t="str">
        <f>IF(COUNTIF($I$1:$I79,I79)=1,I79,"")</f>
        <v/>
      </c>
      <c r="G79" s="36" t="str">
        <f t="shared" si="16"/>
        <v/>
      </c>
      <c r="H79" s="36" t="e">
        <f t="shared" si="17"/>
        <v>#NUM!</v>
      </c>
      <c r="I79" s="37" t="str">
        <f>IF('Cadastro de Obras'!C85="","",CONCATENATE(R79,S79,T79,U79,V79)+(ROW()/10))</f>
        <v/>
      </c>
      <c r="J79" s="37" t="str">
        <f>IF(E79="","",E79&amp;" | "&amp;'Cadastro de Obras'!B85)</f>
        <v/>
      </c>
      <c r="K79" s="22" t="str">
        <f t="shared" si="18"/>
        <v/>
      </c>
      <c r="L79" s="37" t="str">
        <f t="shared" si="19"/>
        <v/>
      </c>
      <c r="M79" s="37" t="str">
        <f t="shared" si="20"/>
        <v/>
      </c>
      <c r="N79" s="37" t="str">
        <f t="shared" si="21"/>
        <v/>
      </c>
      <c r="O79" s="37" t="str">
        <f t="shared" si="22"/>
        <v/>
      </c>
      <c r="P79" s="37" t="str">
        <f t="shared" si="23"/>
        <v/>
      </c>
      <c r="Q79" s="1"/>
      <c r="R79" s="37" t="str">
        <f>IF('Cadastro de Obras'!C85="","",IF(L79&gt;90,VLOOKUP(L79,SUPORTE!$B$2:$D$19,3,0),L79))</f>
        <v/>
      </c>
      <c r="S79" s="37" t="str">
        <f>IF('Cadastro de Obras'!C85="","",IF(M79&gt;90,VLOOKUP(M79,SUPORTE!$B$2:$D$19,3,0),M79))</f>
        <v/>
      </c>
      <c r="T79" s="37" t="str">
        <f>IF('Cadastro de Obras'!C85="","",IF(N79&gt;90,VLOOKUP(N79,SUPORTE!$B$2:$D$19,3,0),N79))</f>
        <v/>
      </c>
      <c r="U79" s="37" t="str">
        <f>IF('Cadastro de Obras'!C85="","",IF(O79&gt;90,VLOOKUP(O79,SUPORTE!$B$2:$D$19,3,0),O79))</f>
        <v/>
      </c>
      <c r="V79" s="37" t="str">
        <f>IF('Cadastro de Obras'!C85="","",IF(P79&gt;90,VLOOKUP(P79,SUPORTE!$B$2:$D$19,3,0),P79))</f>
        <v/>
      </c>
    </row>
    <row r="80" spans="5:22" x14ac:dyDescent="0.25">
      <c r="E80" s="38" t="str">
        <f>IF('Cadastro de Obras'!C86="","",UPPER('Cadastro de Obras'!C86))</f>
        <v/>
      </c>
      <c r="F80" s="37" t="str">
        <f>IF(COUNTIF($I$1:$I80,I80)=1,I80,"")</f>
        <v/>
      </c>
      <c r="G80" s="36" t="str">
        <f t="shared" si="16"/>
        <v/>
      </c>
      <c r="H80" s="36" t="e">
        <f t="shared" si="17"/>
        <v>#NUM!</v>
      </c>
      <c r="I80" s="37" t="str">
        <f>IF('Cadastro de Obras'!C86="","",CONCATENATE(R80,S80,T80,U80,V80)+(ROW()/10))</f>
        <v/>
      </c>
      <c r="J80" s="37" t="str">
        <f>IF(E80="","",E80&amp;" | "&amp;'Cadastro de Obras'!B86)</f>
        <v/>
      </c>
      <c r="K80" s="22" t="str">
        <f t="shared" si="18"/>
        <v/>
      </c>
      <c r="L80" s="37" t="str">
        <f t="shared" si="19"/>
        <v/>
      </c>
      <c r="M80" s="37" t="str">
        <f t="shared" si="20"/>
        <v/>
      </c>
      <c r="N80" s="37" t="str">
        <f t="shared" si="21"/>
        <v/>
      </c>
      <c r="O80" s="37" t="str">
        <f t="shared" si="22"/>
        <v/>
      </c>
      <c r="P80" s="37" t="str">
        <f t="shared" si="23"/>
        <v/>
      </c>
      <c r="Q80" s="1"/>
      <c r="R80" s="37" t="str">
        <f>IF('Cadastro de Obras'!C86="","",IF(L80&gt;90,VLOOKUP(L80,SUPORTE!$B$2:$D$19,3,0),L80))</f>
        <v/>
      </c>
      <c r="S80" s="37" t="str">
        <f>IF('Cadastro de Obras'!C86="","",IF(M80&gt;90,VLOOKUP(M80,SUPORTE!$B$2:$D$19,3,0),M80))</f>
        <v/>
      </c>
      <c r="T80" s="37" t="str">
        <f>IF('Cadastro de Obras'!C86="","",IF(N80&gt;90,VLOOKUP(N80,SUPORTE!$B$2:$D$19,3,0),N80))</f>
        <v/>
      </c>
      <c r="U80" s="37" t="str">
        <f>IF('Cadastro de Obras'!C86="","",IF(O80&gt;90,VLOOKUP(O80,SUPORTE!$B$2:$D$19,3,0),O80))</f>
        <v/>
      </c>
      <c r="V80" s="37" t="str">
        <f>IF('Cadastro de Obras'!C86="","",IF(P80&gt;90,VLOOKUP(P80,SUPORTE!$B$2:$D$19,3,0),P80))</f>
        <v/>
      </c>
    </row>
    <row r="81" spans="5:22" x14ac:dyDescent="0.25">
      <c r="E81" s="38" t="str">
        <f>IF('Cadastro de Obras'!C87="","",UPPER('Cadastro de Obras'!C87))</f>
        <v/>
      </c>
      <c r="F81" s="37" t="str">
        <f>IF(COUNTIF($I$1:$I81,I81)=1,I81,"")</f>
        <v/>
      </c>
      <c r="G81" s="36" t="str">
        <f t="shared" si="16"/>
        <v/>
      </c>
      <c r="H81" s="36" t="e">
        <f t="shared" si="17"/>
        <v>#NUM!</v>
      </c>
      <c r="I81" s="37" t="str">
        <f>IF('Cadastro de Obras'!C87="","",CONCATENATE(R81,S81,T81,U81,V81)+(ROW()/10))</f>
        <v/>
      </c>
      <c r="J81" s="37" t="str">
        <f>IF(E81="","",E81&amp;" | "&amp;'Cadastro de Obras'!B87)</f>
        <v/>
      </c>
      <c r="K81" s="22" t="str">
        <f t="shared" si="18"/>
        <v/>
      </c>
      <c r="L81" s="37" t="str">
        <f t="shared" si="19"/>
        <v/>
      </c>
      <c r="M81" s="37" t="str">
        <f t="shared" si="20"/>
        <v/>
      </c>
      <c r="N81" s="37" t="str">
        <f t="shared" si="21"/>
        <v/>
      </c>
      <c r="O81" s="37" t="str">
        <f t="shared" si="22"/>
        <v/>
      </c>
      <c r="P81" s="37" t="str">
        <f t="shared" si="23"/>
        <v/>
      </c>
      <c r="Q81" s="1"/>
      <c r="R81" s="37" t="str">
        <f>IF('Cadastro de Obras'!C87="","",IF(L81&gt;90,VLOOKUP(L81,SUPORTE!$B$2:$D$19,3,0),L81))</f>
        <v/>
      </c>
      <c r="S81" s="37" t="str">
        <f>IF('Cadastro de Obras'!C87="","",IF(M81&gt;90,VLOOKUP(M81,SUPORTE!$B$2:$D$19,3,0),M81))</f>
        <v/>
      </c>
      <c r="T81" s="37" t="str">
        <f>IF('Cadastro de Obras'!C87="","",IF(N81&gt;90,VLOOKUP(N81,SUPORTE!$B$2:$D$19,3,0),N81))</f>
        <v/>
      </c>
      <c r="U81" s="37" t="str">
        <f>IF('Cadastro de Obras'!C87="","",IF(O81&gt;90,VLOOKUP(O81,SUPORTE!$B$2:$D$19,3,0),O81))</f>
        <v/>
      </c>
      <c r="V81" s="37" t="str">
        <f>IF('Cadastro de Obras'!C87="","",IF(P81&gt;90,VLOOKUP(P81,SUPORTE!$B$2:$D$19,3,0),P81))</f>
        <v/>
      </c>
    </row>
    <row r="82" spans="5:22" x14ac:dyDescent="0.25">
      <c r="E82" s="38" t="str">
        <f>IF('Cadastro de Obras'!C88="","",UPPER('Cadastro de Obras'!C88))</f>
        <v/>
      </c>
      <c r="F82" s="37" t="str">
        <f>IF(COUNTIF($I$1:$I82,I82)=1,I82,"")</f>
        <v/>
      </c>
      <c r="G82" s="36" t="str">
        <f t="shared" si="16"/>
        <v/>
      </c>
      <c r="H82" s="36" t="e">
        <f t="shared" si="17"/>
        <v>#NUM!</v>
      </c>
      <c r="I82" s="37" t="str">
        <f>IF('Cadastro de Obras'!C88="","",CONCATENATE(R82,S82,T82,U82,V82)+(ROW()/10))</f>
        <v/>
      </c>
      <c r="J82" s="37" t="str">
        <f>IF(E82="","",E82&amp;" | "&amp;'Cadastro de Obras'!B88)</f>
        <v/>
      </c>
      <c r="K82" s="22" t="str">
        <f t="shared" si="18"/>
        <v/>
      </c>
      <c r="L82" s="37" t="str">
        <f t="shared" si="19"/>
        <v/>
      </c>
      <c r="M82" s="37" t="str">
        <f t="shared" si="20"/>
        <v/>
      </c>
      <c r="N82" s="37" t="str">
        <f t="shared" si="21"/>
        <v/>
      </c>
      <c r="O82" s="37" t="str">
        <f t="shared" si="22"/>
        <v/>
      </c>
      <c r="P82" s="37" t="str">
        <f t="shared" si="23"/>
        <v/>
      </c>
      <c r="Q82" s="1"/>
      <c r="R82" s="37" t="str">
        <f>IF('Cadastro de Obras'!C88="","",IF(L82&gt;90,VLOOKUP(L82,SUPORTE!$B$2:$D$19,3,0),L82))</f>
        <v/>
      </c>
      <c r="S82" s="37" t="str">
        <f>IF('Cadastro de Obras'!C88="","",IF(M82&gt;90,VLOOKUP(M82,SUPORTE!$B$2:$D$19,3,0),M82))</f>
        <v/>
      </c>
      <c r="T82" s="37" t="str">
        <f>IF('Cadastro de Obras'!C88="","",IF(N82&gt;90,VLOOKUP(N82,SUPORTE!$B$2:$D$19,3,0),N82))</f>
        <v/>
      </c>
      <c r="U82" s="37" t="str">
        <f>IF('Cadastro de Obras'!C88="","",IF(O82&gt;90,VLOOKUP(O82,SUPORTE!$B$2:$D$19,3,0),O82))</f>
        <v/>
      </c>
      <c r="V82" s="37" t="str">
        <f>IF('Cadastro de Obras'!C88="","",IF(P82&gt;90,VLOOKUP(P82,SUPORTE!$B$2:$D$19,3,0),P82))</f>
        <v/>
      </c>
    </row>
    <row r="83" spans="5:22" x14ac:dyDescent="0.25">
      <c r="E83" s="38" t="str">
        <f>IF('Cadastro de Obras'!C89="","",UPPER('Cadastro de Obras'!C89))</f>
        <v/>
      </c>
      <c r="F83" s="37" t="str">
        <f>IF(COUNTIF($I$1:$I83,I83)=1,I83,"")</f>
        <v/>
      </c>
      <c r="G83" s="36" t="str">
        <f t="shared" si="16"/>
        <v/>
      </c>
      <c r="H83" s="36" t="e">
        <f t="shared" si="17"/>
        <v>#NUM!</v>
      </c>
      <c r="I83" s="37" t="str">
        <f>IF('Cadastro de Obras'!C89="","",CONCATENATE(R83,S83,T83,U83,V83)+(ROW()/10))</f>
        <v/>
      </c>
      <c r="J83" s="37" t="str">
        <f>IF(E83="","",E83&amp;" | "&amp;'Cadastro de Obras'!B89)</f>
        <v/>
      </c>
      <c r="K83" s="22" t="str">
        <f t="shared" si="18"/>
        <v/>
      </c>
      <c r="L83" s="37" t="str">
        <f t="shared" si="19"/>
        <v/>
      </c>
      <c r="M83" s="37" t="str">
        <f t="shared" si="20"/>
        <v/>
      </c>
      <c r="N83" s="37" t="str">
        <f t="shared" si="21"/>
        <v/>
      </c>
      <c r="O83" s="37" t="str">
        <f t="shared" si="22"/>
        <v/>
      </c>
      <c r="P83" s="37" t="str">
        <f t="shared" si="23"/>
        <v/>
      </c>
      <c r="Q83" s="1"/>
      <c r="R83" s="37" t="str">
        <f>IF('Cadastro de Obras'!C89="","",IF(L83&gt;90,VLOOKUP(L83,SUPORTE!$B$2:$D$19,3,0),L83))</f>
        <v/>
      </c>
      <c r="S83" s="37" t="str">
        <f>IF('Cadastro de Obras'!C89="","",IF(M83&gt;90,VLOOKUP(M83,SUPORTE!$B$2:$D$19,3,0),M83))</f>
        <v/>
      </c>
      <c r="T83" s="37" t="str">
        <f>IF('Cadastro de Obras'!C89="","",IF(N83&gt;90,VLOOKUP(N83,SUPORTE!$B$2:$D$19,3,0),N83))</f>
        <v/>
      </c>
      <c r="U83" s="37" t="str">
        <f>IF('Cadastro de Obras'!C89="","",IF(O83&gt;90,VLOOKUP(O83,SUPORTE!$B$2:$D$19,3,0),O83))</f>
        <v/>
      </c>
      <c r="V83" s="37" t="str">
        <f>IF('Cadastro de Obras'!C89="","",IF(P83&gt;90,VLOOKUP(P83,SUPORTE!$B$2:$D$19,3,0),P83))</f>
        <v/>
      </c>
    </row>
    <row r="84" spans="5:22" x14ac:dyDescent="0.25">
      <c r="E84" s="38" t="str">
        <f>IF('Cadastro de Obras'!C90="","",UPPER('Cadastro de Obras'!C90))</f>
        <v/>
      </c>
      <c r="F84" s="37" t="str">
        <f>IF(COUNTIF($I$1:$I84,I84)=1,I84,"")</f>
        <v/>
      </c>
      <c r="G84" s="36" t="str">
        <f t="shared" si="16"/>
        <v/>
      </c>
      <c r="H84" s="36" t="e">
        <f t="shared" si="17"/>
        <v>#NUM!</v>
      </c>
      <c r="I84" s="37" t="str">
        <f>IF('Cadastro de Obras'!C90="","",CONCATENATE(R84,S84,T84,U84,V84)+(ROW()/10))</f>
        <v/>
      </c>
      <c r="J84" s="37" t="str">
        <f>IF(E84="","",E84&amp;" | "&amp;'Cadastro de Obras'!B90)</f>
        <v/>
      </c>
      <c r="K84" s="22" t="str">
        <f t="shared" si="18"/>
        <v/>
      </c>
      <c r="L84" s="37" t="str">
        <f t="shared" si="19"/>
        <v/>
      </c>
      <c r="M84" s="37" t="str">
        <f t="shared" si="20"/>
        <v/>
      </c>
      <c r="N84" s="37" t="str">
        <f t="shared" si="21"/>
        <v/>
      </c>
      <c r="O84" s="37" t="str">
        <f t="shared" si="22"/>
        <v/>
      </c>
      <c r="P84" s="37" t="str">
        <f t="shared" si="23"/>
        <v/>
      </c>
      <c r="Q84" s="1"/>
      <c r="R84" s="37" t="str">
        <f>IF('Cadastro de Obras'!C90="","",IF(L84&gt;90,VLOOKUP(L84,SUPORTE!$B$2:$D$19,3,0),L84))</f>
        <v/>
      </c>
      <c r="S84" s="37" t="str">
        <f>IF('Cadastro de Obras'!C90="","",IF(M84&gt;90,VLOOKUP(M84,SUPORTE!$B$2:$D$19,3,0),M84))</f>
        <v/>
      </c>
      <c r="T84" s="37" t="str">
        <f>IF('Cadastro de Obras'!C90="","",IF(N84&gt;90,VLOOKUP(N84,SUPORTE!$B$2:$D$19,3,0),N84))</f>
        <v/>
      </c>
      <c r="U84" s="37" t="str">
        <f>IF('Cadastro de Obras'!C90="","",IF(O84&gt;90,VLOOKUP(O84,SUPORTE!$B$2:$D$19,3,0),O84))</f>
        <v/>
      </c>
      <c r="V84" s="37" t="str">
        <f>IF('Cadastro de Obras'!C90="","",IF(P84&gt;90,VLOOKUP(P84,SUPORTE!$B$2:$D$19,3,0),P84))</f>
        <v/>
      </c>
    </row>
    <row r="85" spans="5:22" x14ac:dyDescent="0.25">
      <c r="E85" s="38" t="str">
        <f>IF('Cadastro de Obras'!C91="","",UPPER('Cadastro de Obras'!C91))</f>
        <v/>
      </c>
      <c r="F85" s="37" t="str">
        <f>IF(COUNTIF($I$1:$I85,I85)=1,I85,"")</f>
        <v/>
      </c>
      <c r="G85" s="36" t="str">
        <f t="shared" si="16"/>
        <v/>
      </c>
      <c r="H85" s="36" t="e">
        <f t="shared" si="17"/>
        <v>#NUM!</v>
      </c>
      <c r="I85" s="37" t="str">
        <f>IF('Cadastro de Obras'!C91="","",CONCATENATE(R85,S85,T85,U85,V85)+(ROW()/10))</f>
        <v/>
      </c>
      <c r="J85" s="37" t="str">
        <f>IF(E85="","",E85&amp;" | "&amp;'Cadastro de Obras'!B91)</f>
        <v/>
      </c>
      <c r="K85" s="22" t="str">
        <f t="shared" si="18"/>
        <v/>
      </c>
      <c r="L85" s="37" t="str">
        <f t="shared" si="19"/>
        <v/>
      </c>
      <c r="M85" s="37" t="str">
        <f t="shared" si="20"/>
        <v/>
      </c>
      <c r="N85" s="37" t="str">
        <f t="shared" si="21"/>
        <v/>
      </c>
      <c r="O85" s="37" t="str">
        <f t="shared" si="22"/>
        <v/>
      </c>
      <c r="P85" s="37" t="str">
        <f t="shared" si="23"/>
        <v/>
      </c>
      <c r="Q85" s="1"/>
      <c r="R85" s="37" t="str">
        <f>IF('Cadastro de Obras'!C91="","",IF(L85&gt;90,VLOOKUP(L85,SUPORTE!$B$2:$D$19,3,0),L85))</f>
        <v/>
      </c>
      <c r="S85" s="37" t="str">
        <f>IF('Cadastro de Obras'!C91="","",IF(M85&gt;90,VLOOKUP(M85,SUPORTE!$B$2:$D$19,3,0),M85))</f>
        <v/>
      </c>
      <c r="T85" s="37" t="str">
        <f>IF('Cadastro de Obras'!C91="","",IF(N85&gt;90,VLOOKUP(N85,SUPORTE!$B$2:$D$19,3,0),N85))</f>
        <v/>
      </c>
      <c r="U85" s="37" t="str">
        <f>IF('Cadastro de Obras'!C91="","",IF(O85&gt;90,VLOOKUP(O85,SUPORTE!$B$2:$D$19,3,0),O85))</f>
        <v/>
      </c>
      <c r="V85" s="37" t="str">
        <f>IF('Cadastro de Obras'!C91="","",IF(P85&gt;90,VLOOKUP(P85,SUPORTE!$B$2:$D$19,3,0),P85))</f>
        <v/>
      </c>
    </row>
    <row r="86" spans="5:22" x14ac:dyDescent="0.25">
      <c r="E86" s="38" t="str">
        <f>IF('Cadastro de Obras'!C92="","",UPPER('Cadastro de Obras'!C92))</f>
        <v/>
      </c>
      <c r="F86" s="37" t="str">
        <f>IF(COUNTIF($I$1:$I86,I86)=1,I86,"")</f>
        <v/>
      </c>
      <c r="G86" s="36" t="str">
        <f t="shared" si="16"/>
        <v/>
      </c>
      <c r="H86" s="36" t="e">
        <f t="shared" si="17"/>
        <v>#NUM!</v>
      </c>
      <c r="I86" s="37" t="str">
        <f>IF('Cadastro de Obras'!C92="","",CONCATENATE(R86,S86,T86,U86,V86)+(ROW()/10))</f>
        <v/>
      </c>
      <c r="J86" s="37" t="str">
        <f>IF(E86="","",E86&amp;" | "&amp;'Cadastro de Obras'!B92)</f>
        <v/>
      </c>
      <c r="K86" s="22" t="str">
        <f t="shared" si="18"/>
        <v/>
      </c>
      <c r="L86" s="37" t="str">
        <f t="shared" si="19"/>
        <v/>
      </c>
      <c r="M86" s="37" t="str">
        <f t="shared" si="20"/>
        <v/>
      </c>
      <c r="N86" s="37" t="str">
        <f t="shared" si="21"/>
        <v/>
      </c>
      <c r="O86" s="37" t="str">
        <f t="shared" si="22"/>
        <v/>
      </c>
      <c r="P86" s="37" t="str">
        <f t="shared" si="23"/>
        <v/>
      </c>
      <c r="Q86" s="1"/>
      <c r="R86" s="37" t="str">
        <f>IF('Cadastro de Obras'!C92="","",IF(L86&gt;90,VLOOKUP(L86,SUPORTE!$B$2:$D$19,3,0),L86))</f>
        <v/>
      </c>
      <c r="S86" s="37" t="str">
        <f>IF('Cadastro de Obras'!C92="","",IF(M86&gt;90,VLOOKUP(M86,SUPORTE!$B$2:$D$19,3,0),M86))</f>
        <v/>
      </c>
      <c r="T86" s="37" t="str">
        <f>IF('Cadastro de Obras'!C92="","",IF(N86&gt;90,VLOOKUP(N86,SUPORTE!$B$2:$D$19,3,0),N86))</f>
        <v/>
      </c>
      <c r="U86" s="37" t="str">
        <f>IF('Cadastro de Obras'!C92="","",IF(O86&gt;90,VLOOKUP(O86,SUPORTE!$B$2:$D$19,3,0),O86))</f>
        <v/>
      </c>
      <c r="V86" s="37" t="str">
        <f>IF('Cadastro de Obras'!C92="","",IF(P86&gt;90,VLOOKUP(P86,SUPORTE!$B$2:$D$19,3,0),P86))</f>
        <v/>
      </c>
    </row>
    <row r="87" spans="5:22" x14ac:dyDescent="0.25">
      <c r="E87" s="38" t="str">
        <f>IF('Cadastro de Obras'!C93="","",UPPER('Cadastro de Obras'!C93))</f>
        <v/>
      </c>
      <c r="F87" s="37" t="str">
        <f>IF(COUNTIF($I$1:$I87,I87)=1,I87,"")</f>
        <v/>
      </c>
      <c r="G87" s="36" t="str">
        <f t="shared" si="16"/>
        <v/>
      </c>
      <c r="H87" s="36" t="e">
        <f t="shared" si="17"/>
        <v>#NUM!</v>
      </c>
      <c r="I87" s="37" t="str">
        <f>IF('Cadastro de Obras'!C93="","",CONCATENATE(R87,S87,T87,U87,V87)+(ROW()/10))</f>
        <v/>
      </c>
      <c r="J87" s="37" t="str">
        <f>IF(E87="","",E87&amp;" | "&amp;'Cadastro de Obras'!B93)</f>
        <v/>
      </c>
      <c r="K87" s="22" t="str">
        <f t="shared" si="18"/>
        <v/>
      </c>
      <c r="L87" s="37" t="str">
        <f t="shared" si="19"/>
        <v/>
      </c>
      <c r="M87" s="37" t="str">
        <f t="shared" si="20"/>
        <v/>
      </c>
      <c r="N87" s="37" t="str">
        <f t="shared" si="21"/>
        <v/>
      </c>
      <c r="O87" s="37" t="str">
        <f t="shared" si="22"/>
        <v/>
      </c>
      <c r="P87" s="37" t="str">
        <f t="shared" si="23"/>
        <v/>
      </c>
      <c r="Q87" s="1"/>
      <c r="R87" s="37" t="str">
        <f>IF('Cadastro de Obras'!C93="","",IF(L87&gt;90,VLOOKUP(L87,SUPORTE!$B$2:$D$19,3,0),L87))</f>
        <v/>
      </c>
      <c r="S87" s="37" t="str">
        <f>IF('Cadastro de Obras'!C93="","",IF(M87&gt;90,VLOOKUP(M87,SUPORTE!$B$2:$D$19,3,0),M87))</f>
        <v/>
      </c>
      <c r="T87" s="37" t="str">
        <f>IF('Cadastro de Obras'!C93="","",IF(N87&gt;90,VLOOKUP(N87,SUPORTE!$B$2:$D$19,3,0),N87))</f>
        <v/>
      </c>
      <c r="U87" s="37" t="str">
        <f>IF('Cadastro de Obras'!C93="","",IF(O87&gt;90,VLOOKUP(O87,SUPORTE!$B$2:$D$19,3,0),O87))</f>
        <v/>
      </c>
      <c r="V87" s="37" t="str">
        <f>IF('Cadastro de Obras'!C93="","",IF(P87&gt;90,VLOOKUP(P87,SUPORTE!$B$2:$D$19,3,0),P87))</f>
        <v/>
      </c>
    </row>
    <row r="88" spans="5:22" x14ac:dyDescent="0.25">
      <c r="E88" s="38" t="str">
        <f>IF('Cadastro de Obras'!C94="","",UPPER('Cadastro de Obras'!C94))</f>
        <v/>
      </c>
      <c r="F88" s="37" t="str">
        <f>IF(COUNTIF($I$1:$I88,I88)=1,I88,"")</f>
        <v/>
      </c>
      <c r="G88" s="36" t="str">
        <f t="shared" si="16"/>
        <v/>
      </c>
      <c r="H88" s="36" t="e">
        <f t="shared" si="17"/>
        <v>#NUM!</v>
      </c>
      <c r="I88" s="37" t="str">
        <f>IF('Cadastro de Obras'!C94="","",CONCATENATE(R88,S88,T88,U88,V88)+(ROW()/10))</f>
        <v/>
      </c>
      <c r="J88" s="37" t="str">
        <f>IF(E88="","",E88&amp;" | "&amp;'Cadastro de Obras'!B94)</f>
        <v/>
      </c>
      <c r="K88" s="22" t="str">
        <f t="shared" si="18"/>
        <v/>
      </c>
      <c r="L88" s="37" t="str">
        <f t="shared" si="19"/>
        <v/>
      </c>
      <c r="M88" s="37" t="str">
        <f t="shared" si="20"/>
        <v/>
      </c>
      <c r="N88" s="37" t="str">
        <f t="shared" si="21"/>
        <v/>
      </c>
      <c r="O88" s="37" t="str">
        <f t="shared" si="22"/>
        <v/>
      </c>
      <c r="P88" s="37" t="str">
        <f t="shared" si="23"/>
        <v/>
      </c>
      <c r="Q88" s="1"/>
      <c r="R88" s="37" t="str">
        <f>IF('Cadastro de Obras'!C94="","",IF(L88&gt;90,VLOOKUP(L88,SUPORTE!$B$2:$D$19,3,0),L88))</f>
        <v/>
      </c>
      <c r="S88" s="37" t="str">
        <f>IF('Cadastro de Obras'!C94="","",IF(M88&gt;90,VLOOKUP(M88,SUPORTE!$B$2:$D$19,3,0),M88))</f>
        <v/>
      </c>
      <c r="T88" s="37" t="str">
        <f>IF('Cadastro de Obras'!C94="","",IF(N88&gt;90,VLOOKUP(N88,SUPORTE!$B$2:$D$19,3,0),N88))</f>
        <v/>
      </c>
      <c r="U88" s="37" t="str">
        <f>IF('Cadastro de Obras'!C94="","",IF(O88&gt;90,VLOOKUP(O88,SUPORTE!$B$2:$D$19,3,0),O88))</f>
        <v/>
      </c>
      <c r="V88" s="37" t="str">
        <f>IF('Cadastro de Obras'!C94="","",IF(P88&gt;90,VLOOKUP(P88,SUPORTE!$B$2:$D$19,3,0),P88))</f>
        <v/>
      </c>
    </row>
    <row r="89" spans="5:22" x14ac:dyDescent="0.25">
      <c r="E89" s="38" t="str">
        <f>IF('Cadastro de Obras'!C95="","",UPPER('Cadastro de Obras'!C95))</f>
        <v/>
      </c>
      <c r="F89" s="37" t="str">
        <f>IF(COUNTIF($I$1:$I89,I89)=1,I89,"")</f>
        <v/>
      </c>
      <c r="G89" s="36" t="str">
        <f t="shared" si="16"/>
        <v/>
      </c>
      <c r="H89" s="36" t="e">
        <f t="shared" si="17"/>
        <v>#NUM!</v>
      </c>
      <c r="I89" s="37" t="str">
        <f>IF('Cadastro de Obras'!C95="","",CONCATENATE(R89,S89,T89,U89,V89)+(ROW()/10))</f>
        <v/>
      </c>
      <c r="J89" s="37" t="str">
        <f>IF(E89="","",E89&amp;" | "&amp;'Cadastro de Obras'!B95)</f>
        <v/>
      </c>
      <c r="K89" s="22" t="str">
        <f t="shared" si="18"/>
        <v/>
      </c>
      <c r="L89" s="37" t="str">
        <f t="shared" si="19"/>
        <v/>
      </c>
      <c r="M89" s="37" t="str">
        <f t="shared" si="20"/>
        <v/>
      </c>
      <c r="N89" s="37" t="str">
        <f t="shared" si="21"/>
        <v/>
      </c>
      <c r="O89" s="37" t="str">
        <f t="shared" si="22"/>
        <v/>
      </c>
      <c r="P89" s="37" t="str">
        <f t="shared" si="23"/>
        <v/>
      </c>
      <c r="Q89" s="1"/>
      <c r="R89" s="37" t="str">
        <f>IF('Cadastro de Obras'!C95="","",IF(L89&gt;90,VLOOKUP(L89,SUPORTE!$B$2:$D$19,3,0),L89))</f>
        <v/>
      </c>
      <c r="S89" s="37" t="str">
        <f>IF('Cadastro de Obras'!C95="","",IF(M89&gt;90,VLOOKUP(M89,SUPORTE!$B$2:$D$19,3,0),M89))</f>
        <v/>
      </c>
      <c r="T89" s="37" t="str">
        <f>IF('Cadastro de Obras'!C95="","",IF(N89&gt;90,VLOOKUP(N89,SUPORTE!$B$2:$D$19,3,0),N89))</f>
        <v/>
      </c>
      <c r="U89" s="37" t="str">
        <f>IF('Cadastro de Obras'!C95="","",IF(O89&gt;90,VLOOKUP(O89,SUPORTE!$B$2:$D$19,3,0),O89))</f>
        <v/>
      </c>
      <c r="V89" s="37" t="str">
        <f>IF('Cadastro de Obras'!C95="","",IF(P89&gt;90,VLOOKUP(P89,SUPORTE!$B$2:$D$19,3,0),P89))</f>
        <v/>
      </c>
    </row>
    <row r="90" spans="5:22" x14ac:dyDescent="0.25">
      <c r="E90" s="38" t="str">
        <f>IF('Cadastro de Obras'!C96="","",UPPER('Cadastro de Obras'!C96))</f>
        <v/>
      </c>
      <c r="F90" s="37" t="str">
        <f>IF(COUNTIF($I$1:$I90,I90)=1,I90,"")</f>
        <v/>
      </c>
      <c r="G90" s="36" t="str">
        <f t="shared" si="16"/>
        <v/>
      </c>
      <c r="H90" s="36" t="e">
        <f t="shared" si="17"/>
        <v>#NUM!</v>
      </c>
      <c r="I90" s="37" t="str">
        <f>IF('Cadastro de Obras'!C96="","",CONCATENATE(R90,S90,T90,U90,V90)+(ROW()/10))</f>
        <v/>
      </c>
      <c r="J90" s="37" t="str">
        <f>IF(E90="","",E90&amp;" | "&amp;'Cadastro de Obras'!B96)</f>
        <v/>
      </c>
      <c r="K90" s="22" t="str">
        <f t="shared" si="18"/>
        <v/>
      </c>
      <c r="L90" s="37" t="str">
        <f t="shared" si="19"/>
        <v/>
      </c>
      <c r="M90" s="37" t="str">
        <f t="shared" si="20"/>
        <v/>
      </c>
      <c r="N90" s="37" t="str">
        <f t="shared" si="21"/>
        <v/>
      </c>
      <c r="O90" s="37" t="str">
        <f t="shared" si="22"/>
        <v/>
      </c>
      <c r="P90" s="37" t="str">
        <f t="shared" si="23"/>
        <v/>
      </c>
      <c r="Q90" s="1"/>
      <c r="R90" s="37" t="str">
        <f>IF('Cadastro de Obras'!C96="","",IF(L90&gt;90,VLOOKUP(L90,SUPORTE!$B$2:$D$19,3,0),L90))</f>
        <v/>
      </c>
      <c r="S90" s="37" t="str">
        <f>IF('Cadastro de Obras'!C96="","",IF(M90&gt;90,VLOOKUP(M90,SUPORTE!$B$2:$D$19,3,0),M90))</f>
        <v/>
      </c>
      <c r="T90" s="37" t="str">
        <f>IF('Cadastro de Obras'!C96="","",IF(N90&gt;90,VLOOKUP(N90,SUPORTE!$B$2:$D$19,3,0),N90))</f>
        <v/>
      </c>
      <c r="U90" s="37" t="str">
        <f>IF('Cadastro de Obras'!C96="","",IF(O90&gt;90,VLOOKUP(O90,SUPORTE!$B$2:$D$19,3,0),O90))</f>
        <v/>
      </c>
      <c r="V90" s="37" t="str">
        <f>IF('Cadastro de Obras'!C96="","",IF(P90&gt;90,VLOOKUP(P90,SUPORTE!$B$2:$D$19,3,0),P90))</f>
        <v/>
      </c>
    </row>
    <row r="91" spans="5:22" x14ac:dyDescent="0.25">
      <c r="E91" s="38" t="str">
        <f>IF('Cadastro de Obras'!C97="","",UPPER('Cadastro de Obras'!C97))</f>
        <v/>
      </c>
      <c r="F91" s="37" t="str">
        <f>IF(COUNTIF($I$1:$I91,I91)=1,I91,"")</f>
        <v/>
      </c>
      <c r="G91" s="36" t="str">
        <f t="shared" si="16"/>
        <v/>
      </c>
      <c r="H91" s="36" t="e">
        <f t="shared" si="17"/>
        <v>#NUM!</v>
      </c>
      <c r="I91" s="37" t="str">
        <f>IF('Cadastro de Obras'!C97="","",CONCATENATE(R91,S91,T91,U91,V91)+(ROW()/10))</f>
        <v/>
      </c>
      <c r="J91" s="37" t="str">
        <f>IF(E91="","",E91&amp;" | "&amp;'Cadastro de Obras'!B97)</f>
        <v/>
      </c>
      <c r="K91" s="22" t="str">
        <f t="shared" si="18"/>
        <v/>
      </c>
      <c r="L91" s="37" t="str">
        <f t="shared" si="19"/>
        <v/>
      </c>
      <c r="M91" s="37" t="str">
        <f t="shared" si="20"/>
        <v/>
      </c>
      <c r="N91" s="37" t="str">
        <f t="shared" si="21"/>
        <v/>
      </c>
      <c r="O91" s="37" t="str">
        <f t="shared" si="22"/>
        <v/>
      </c>
      <c r="P91" s="37" t="str">
        <f t="shared" si="23"/>
        <v/>
      </c>
      <c r="Q91" s="1"/>
      <c r="R91" s="37" t="str">
        <f>IF('Cadastro de Obras'!C97="","",IF(L91&gt;90,VLOOKUP(L91,SUPORTE!$B$2:$D$19,3,0),L91))</f>
        <v/>
      </c>
      <c r="S91" s="37" t="str">
        <f>IF('Cadastro de Obras'!C97="","",IF(M91&gt;90,VLOOKUP(M91,SUPORTE!$B$2:$D$19,3,0),M91))</f>
        <v/>
      </c>
      <c r="T91" s="37" t="str">
        <f>IF('Cadastro de Obras'!C97="","",IF(N91&gt;90,VLOOKUP(N91,SUPORTE!$B$2:$D$19,3,0),N91))</f>
        <v/>
      </c>
      <c r="U91" s="37" t="str">
        <f>IF('Cadastro de Obras'!C97="","",IF(O91&gt;90,VLOOKUP(O91,SUPORTE!$B$2:$D$19,3,0),O91))</f>
        <v/>
      </c>
      <c r="V91" s="37" t="str">
        <f>IF('Cadastro de Obras'!C97="","",IF(P91&gt;90,VLOOKUP(P91,SUPORTE!$B$2:$D$19,3,0),P91))</f>
        <v/>
      </c>
    </row>
    <row r="92" spans="5:22" x14ac:dyDescent="0.25">
      <c r="E92" s="38" t="str">
        <f>IF('Cadastro de Obras'!C98="","",UPPER('Cadastro de Obras'!C98))</f>
        <v/>
      </c>
      <c r="F92" s="37" t="str">
        <f>IF(COUNTIF($I$1:$I92,I92)=1,I92,"")</f>
        <v/>
      </c>
      <c r="G92" s="36" t="str">
        <f t="shared" si="16"/>
        <v/>
      </c>
      <c r="H92" s="36" t="e">
        <f t="shared" si="17"/>
        <v>#NUM!</v>
      </c>
      <c r="I92" s="37" t="str">
        <f>IF('Cadastro de Obras'!C98="","",CONCATENATE(R92,S92,T92,U92,V92)+(ROW()/10))</f>
        <v/>
      </c>
      <c r="J92" s="37" t="str">
        <f>IF(E92="","",E92&amp;" | "&amp;'Cadastro de Obras'!B98)</f>
        <v/>
      </c>
      <c r="K92" s="22" t="str">
        <f t="shared" si="18"/>
        <v/>
      </c>
      <c r="L92" s="37" t="str">
        <f t="shared" si="19"/>
        <v/>
      </c>
      <c r="M92" s="37" t="str">
        <f t="shared" si="20"/>
        <v/>
      </c>
      <c r="N92" s="37" t="str">
        <f t="shared" si="21"/>
        <v/>
      </c>
      <c r="O92" s="37" t="str">
        <f t="shared" si="22"/>
        <v/>
      </c>
      <c r="P92" s="37" t="str">
        <f t="shared" si="23"/>
        <v/>
      </c>
      <c r="Q92" s="1"/>
      <c r="R92" s="37" t="str">
        <f>IF('Cadastro de Obras'!C98="","",IF(L92&gt;90,VLOOKUP(L92,SUPORTE!$B$2:$D$19,3,0),L92))</f>
        <v/>
      </c>
      <c r="S92" s="37" t="str">
        <f>IF('Cadastro de Obras'!C98="","",IF(M92&gt;90,VLOOKUP(M92,SUPORTE!$B$2:$D$19,3,0),M92))</f>
        <v/>
      </c>
      <c r="T92" s="37" t="str">
        <f>IF('Cadastro de Obras'!C98="","",IF(N92&gt;90,VLOOKUP(N92,SUPORTE!$B$2:$D$19,3,0),N92))</f>
        <v/>
      </c>
      <c r="U92" s="37" t="str">
        <f>IF('Cadastro de Obras'!C98="","",IF(O92&gt;90,VLOOKUP(O92,SUPORTE!$B$2:$D$19,3,0),O92))</f>
        <v/>
      </c>
      <c r="V92" s="37" t="str">
        <f>IF('Cadastro de Obras'!C98="","",IF(P92&gt;90,VLOOKUP(P92,SUPORTE!$B$2:$D$19,3,0),P92))</f>
        <v/>
      </c>
    </row>
    <row r="93" spans="5:22" x14ac:dyDescent="0.25">
      <c r="E93" s="38" t="str">
        <f>IF('Cadastro de Obras'!C99="","",UPPER('Cadastro de Obras'!C99))</f>
        <v/>
      </c>
      <c r="F93" s="37" t="str">
        <f>IF(COUNTIF($I$1:$I93,I93)=1,I93,"")</f>
        <v/>
      </c>
      <c r="G93" s="36" t="str">
        <f t="shared" si="16"/>
        <v/>
      </c>
      <c r="H93" s="36" t="e">
        <f t="shared" si="17"/>
        <v>#NUM!</v>
      </c>
      <c r="I93" s="37" t="str">
        <f>IF('Cadastro de Obras'!C99="","",CONCATENATE(R93,S93,T93,U93,V93)+(ROW()/10))</f>
        <v/>
      </c>
      <c r="J93" s="37" t="str">
        <f>IF(E93="","",E93&amp;" | "&amp;'Cadastro de Obras'!B99)</f>
        <v/>
      </c>
      <c r="K93" s="22" t="str">
        <f t="shared" si="18"/>
        <v/>
      </c>
      <c r="L93" s="37" t="str">
        <f t="shared" si="19"/>
        <v/>
      </c>
      <c r="M93" s="37" t="str">
        <f t="shared" si="20"/>
        <v/>
      </c>
      <c r="N93" s="37" t="str">
        <f t="shared" si="21"/>
        <v/>
      </c>
      <c r="O93" s="37" t="str">
        <f t="shared" si="22"/>
        <v/>
      </c>
      <c r="P93" s="37" t="str">
        <f t="shared" si="23"/>
        <v/>
      </c>
      <c r="Q93" s="1"/>
      <c r="R93" s="37" t="str">
        <f>IF('Cadastro de Obras'!C99="","",IF(L93&gt;90,VLOOKUP(L93,SUPORTE!$B$2:$D$19,3,0),L93))</f>
        <v/>
      </c>
      <c r="S93" s="37" t="str">
        <f>IF('Cadastro de Obras'!C99="","",IF(M93&gt;90,VLOOKUP(M93,SUPORTE!$B$2:$D$19,3,0),M93))</f>
        <v/>
      </c>
      <c r="T93" s="37" t="str">
        <f>IF('Cadastro de Obras'!C99="","",IF(N93&gt;90,VLOOKUP(N93,SUPORTE!$B$2:$D$19,3,0),N93))</f>
        <v/>
      </c>
      <c r="U93" s="37" t="str">
        <f>IF('Cadastro de Obras'!C99="","",IF(O93&gt;90,VLOOKUP(O93,SUPORTE!$B$2:$D$19,3,0),O93))</f>
        <v/>
      </c>
      <c r="V93" s="37" t="str">
        <f>IF('Cadastro de Obras'!C99="","",IF(P93&gt;90,VLOOKUP(P93,SUPORTE!$B$2:$D$19,3,0),P93))</f>
        <v/>
      </c>
    </row>
    <row r="94" spans="5:22" x14ac:dyDescent="0.25">
      <c r="E94" s="38" t="str">
        <f>IF('Cadastro de Obras'!C100="","",UPPER('Cadastro de Obras'!C100))</f>
        <v/>
      </c>
      <c r="F94" s="37" t="str">
        <f>IF(COUNTIF($I$1:$I94,I94)=1,I94,"")</f>
        <v/>
      </c>
      <c r="G94" s="36" t="str">
        <f t="shared" si="16"/>
        <v/>
      </c>
      <c r="H94" s="36" t="e">
        <f t="shared" si="17"/>
        <v>#NUM!</v>
      </c>
      <c r="I94" s="37" t="str">
        <f>IF('Cadastro de Obras'!C100="","",CONCATENATE(R94,S94,T94,U94,V94)+(ROW()/10))</f>
        <v/>
      </c>
      <c r="J94" s="37" t="str">
        <f>IF(E94="","",E94&amp;" | "&amp;'Cadastro de Obras'!B100)</f>
        <v/>
      </c>
      <c r="K94" s="22" t="str">
        <f t="shared" si="18"/>
        <v/>
      </c>
      <c r="L94" s="37" t="str">
        <f t="shared" si="19"/>
        <v/>
      </c>
      <c r="M94" s="37" t="str">
        <f t="shared" si="20"/>
        <v/>
      </c>
      <c r="N94" s="37" t="str">
        <f t="shared" si="21"/>
        <v/>
      </c>
      <c r="O94" s="37" t="str">
        <f t="shared" si="22"/>
        <v/>
      </c>
      <c r="P94" s="37" t="str">
        <f t="shared" si="23"/>
        <v/>
      </c>
      <c r="Q94" s="1"/>
      <c r="R94" s="37" t="str">
        <f>IF('Cadastro de Obras'!C100="","",IF(L94&gt;90,VLOOKUP(L94,SUPORTE!$B$2:$D$19,3,0),L94))</f>
        <v/>
      </c>
      <c r="S94" s="37" t="str">
        <f>IF('Cadastro de Obras'!C100="","",IF(M94&gt;90,VLOOKUP(M94,SUPORTE!$B$2:$D$19,3,0),M94))</f>
        <v/>
      </c>
      <c r="T94" s="37" t="str">
        <f>IF('Cadastro de Obras'!C100="","",IF(N94&gt;90,VLOOKUP(N94,SUPORTE!$B$2:$D$19,3,0),N94))</f>
        <v/>
      </c>
      <c r="U94" s="37" t="str">
        <f>IF('Cadastro de Obras'!C100="","",IF(O94&gt;90,VLOOKUP(O94,SUPORTE!$B$2:$D$19,3,0),O94))</f>
        <v/>
      </c>
      <c r="V94" s="37" t="str">
        <f>IF('Cadastro de Obras'!C100="","",IF(P94&gt;90,VLOOKUP(P94,SUPORTE!$B$2:$D$19,3,0),P94))</f>
        <v/>
      </c>
    </row>
    <row r="95" spans="5:22" x14ac:dyDescent="0.25">
      <c r="E95" s="38" t="str">
        <f>IF('Cadastro de Obras'!C101="","",UPPER('Cadastro de Obras'!C101))</f>
        <v/>
      </c>
      <c r="F95" s="37" t="str">
        <f>IF(COUNTIF($I$1:$I95,I95)=1,I95,"")</f>
        <v/>
      </c>
      <c r="G95" s="36" t="str">
        <f t="shared" si="16"/>
        <v/>
      </c>
      <c r="H95" s="36" t="e">
        <f t="shared" si="17"/>
        <v>#NUM!</v>
      </c>
      <c r="I95" s="37" t="str">
        <f>IF('Cadastro de Obras'!C101="","",CONCATENATE(R95,S95,T95,U95,V95)+(ROW()/10))</f>
        <v/>
      </c>
      <c r="J95" s="37" t="str">
        <f>IF(E95="","",E95&amp;" | "&amp;'Cadastro de Obras'!B101)</f>
        <v/>
      </c>
      <c r="K95" s="22" t="str">
        <f t="shared" si="18"/>
        <v/>
      </c>
      <c r="L95" s="37" t="str">
        <f t="shared" si="19"/>
        <v/>
      </c>
      <c r="M95" s="37" t="str">
        <f t="shared" si="20"/>
        <v/>
      </c>
      <c r="N95" s="37" t="str">
        <f t="shared" si="21"/>
        <v/>
      </c>
      <c r="O95" s="37" t="str">
        <f t="shared" si="22"/>
        <v/>
      </c>
      <c r="P95" s="37" t="str">
        <f t="shared" si="23"/>
        <v/>
      </c>
      <c r="Q95" s="1"/>
      <c r="R95" s="37" t="str">
        <f>IF('Cadastro de Obras'!C101="","",IF(L95&gt;90,VLOOKUP(L95,SUPORTE!$B$2:$D$19,3,0),L95))</f>
        <v/>
      </c>
      <c r="S95" s="37" t="str">
        <f>IF('Cadastro de Obras'!C101="","",IF(M95&gt;90,VLOOKUP(M95,SUPORTE!$B$2:$D$19,3,0),M95))</f>
        <v/>
      </c>
      <c r="T95" s="37" t="str">
        <f>IF('Cadastro de Obras'!C101="","",IF(N95&gt;90,VLOOKUP(N95,SUPORTE!$B$2:$D$19,3,0),N95))</f>
        <v/>
      </c>
      <c r="U95" s="37" t="str">
        <f>IF('Cadastro de Obras'!C101="","",IF(O95&gt;90,VLOOKUP(O95,SUPORTE!$B$2:$D$19,3,0),O95))</f>
        <v/>
      </c>
      <c r="V95" s="37" t="str">
        <f>IF('Cadastro de Obras'!C101="","",IF(P95&gt;90,VLOOKUP(P95,SUPORTE!$B$2:$D$19,3,0),P95))</f>
        <v/>
      </c>
    </row>
    <row r="96" spans="5:22" x14ac:dyDescent="0.25">
      <c r="E96" s="38" t="str">
        <f>IF('Cadastro de Obras'!C102="","",UPPER('Cadastro de Obras'!C102))</f>
        <v/>
      </c>
      <c r="F96" s="37" t="str">
        <f>IF(COUNTIF($I$1:$I96,I96)=1,I96,"")</f>
        <v/>
      </c>
      <c r="G96" s="36" t="str">
        <f t="shared" si="16"/>
        <v/>
      </c>
      <c r="H96" s="36" t="e">
        <f t="shared" si="17"/>
        <v>#NUM!</v>
      </c>
      <c r="I96" s="37" t="str">
        <f>IF('Cadastro de Obras'!C102="","",CONCATENATE(R96,S96,T96,U96,V96)+(ROW()/10))</f>
        <v/>
      </c>
      <c r="J96" s="37" t="str">
        <f>IF(E96="","",E96&amp;" | "&amp;'Cadastro de Obras'!B102)</f>
        <v/>
      </c>
      <c r="K96" s="22" t="str">
        <f t="shared" si="18"/>
        <v/>
      </c>
      <c r="L96" s="37" t="str">
        <f t="shared" si="19"/>
        <v/>
      </c>
      <c r="M96" s="37" t="str">
        <f t="shared" si="20"/>
        <v/>
      </c>
      <c r="N96" s="37" t="str">
        <f t="shared" si="21"/>
        <v/>
      </c>
      <c r="O96" s="37" t="str">
        <f t="shared" si="22"/>
        <v/>
      </c>
      <c r="P96" s="37" t="str">
        <f t="shared" si="23"/>
        <v/>
      </c>
      <c r="Q96" s="1"/>
      <c r="R96" s="37" t="str">
        <f>IF('Cadastro de Obras'!C102="","",IF(L96&gt;90,VLOOKUP(L96,SUPORTE!$B$2:$D$19,3,0),L96))</f>
        <v/>
      </c>
      <c r="S96" s="37" t="str">
        <f>IF('Cadastro de Obras'!C102="","",IF(M96&gt;90,VLOOKUP(M96,SUPORTE!$B$2:$D$19,3,0),M96))</f>
        <v/>
      </c>
      <c r="T96" s="37" t="str">
        <f>IF('Cadastro de Obras'!C102="","",IF(N96&gt;90,VLOOKUP(N96,SUPORTE!$B$2:$D$19,3,0),N96))</f>
        <v/>
      </c>
      <c r="U96" s="37" t="str">
        <f>IF('Cadastro de Obras'!C102="","",IF(O96&gt;90,VLOOKUP(O96,SUPORTE!$B$2:$D$19,3,0),O96))</f>
        <v/>
      </c>
      <c r="V96" s="37" t="str">
        <f>IF('Cadastro de Obras'!C102="","",IF(P96&gt;90,VLOOKUP(P96,SUPORTE!$B$2:$D$19,3,0),P96))</f>
        <v/>
      </c>
    </row>
    <row r="97" spans="5:22" x14ac:dyDescent="0.25">
      <c r="E97" s="38" t="str">
        <f>IF('Cadastro de Obras'!C103="","",UPPER('Cadastro de Obras'!C103))</f>
        <v/>
      </c>
      <c r="F97" s="37" t="str">
        <f>IF(COUNTIF($I$1:$I97,I97)=1,I97,"")</f>
        <v/>
      </c>
      <c r="G97" s="36" t="str">
        <f t="shared" si="16"/>
        <v/>
      </c>
      <c r="H97" s="36" t="e">
        <f t="shared" si="17"/>
        <v>#NUM!</v>
      </c>
      <c r="I97" s="37" t="str">
        <f>IF('Cadastro de Obras'!C103="","",CONCATENATE(R97,S97,T97,U97,V97)+(ROW()/10))</f>
        <v/>
      </c>
      <c r="J97" s="37" t="str">
        <f>IF(E97="","",E97&amp;" | "&amp;'Cadastro de Obras'!B103)</f>
        <v/>
      </c>
      <c r="K97" s="22" t="str">
        <f t="shared" si="18"/>
        <v/>
      </c>
      <c r="L97" s="37" t="str">
        <f t="shared" si="19"/>
        <v/>
      </c>
      <c r="M97" s="37" t="str">
        <f t="shared" si="20"/>
        <v/>
      </c>
      <c r="N97" s="37" t="str">
        <f t="shared" si="21"/>
        <v/>
      </c>
      <c r="O97" s="37" t="str">
        <f t="shared" si="22"/>
        <v/>
      </c>
      <c r="P97" s="37" t="str">
        <f t="shared" si="23"/>
        <v/>
      </c>
      <c r="Q97" s="1"/>
      <c r="R97" s="37" t="str">
        <f>IF('Cadastro de Obras'!C103="","",IF(L97&gt;90,VLOOKUP(L97,SUPORTE!$B$2:$D$19,3,0),L97))</f>
        <v/>
      </c>
      <c r="S97" s="37" t="str">
        <f>IF('Cadastro de Obras'!C103="","",IF(M97&gt;90,VLOOKUP(M97,SUPORTE!$B$2:$D$19,3,0),M97))</f>
        <v/>
      </c>
      <c r="T97" s="37" t="str">
        <f>IF('Cadastro de Obras'!C103="","",IF(N97&gt;90,VLOOKUP(N97,SUPORTE!$B$2:$D$19,3,0),N97))</f>
        <v/>
      </c>
      <c r="U97" s="37" t="str">
        <f>IF('Cadastro de Obras'!C103="","",IF(O97&gt;90,VLOOKUP(O97,SUPORTE!$B$2:$D$19,3,0),O97))</f>
        <v/>
      </c>
      <c r="V97" s="37" t="str">
        <f>IF('Cadastro de Obras'!C103="","",IF(P97&gt;90,VLOOKUP(P97,SUPORTE!$B$2:$D$19,3,0),P97))</f>
        <v/>
      </c>
    </row>
    <row r="98" spans="5:22" x14ac:dyDescent="0.25">
      <c r="E98" s="38" t="str">
        <f>IF('Cadastro de Obras'!C104="","",UPPER('Cadastro de Obras'!C104))</f>
        <v/>
      </c>
      <c r="F98" s="37" t="str">
        <f>IF(COUNTIF($I$1:$I98,I98)=1,I98,"")</f>
        <v/>
      </c>
      <c r="G98" s="36" t="str">
        <f t="shared" si="16"/>
        <v/>
      </c>
      <c r="H98" s="36" t="e">
        <f t="shared" si="17"/>
        <v>#NUM!</v>
      </c>
      <c r="I98" s="37" t="str">
        <f>IF('Cadastro de Obras'!C104="","",CONCATENATE(R98,S98,T98,U98,V98)+(ROW()/10))</f>
        <v/>
      </c>
      <c r="J98" s="37" t="str">
        <f>IF(E98="","",E98&amp;" | "&amp;'Cadastro de Obras'!B104)</f>
        <v/>
      </c>
      <c r="K98" s="22" t="str">
        <f t="shared" si="18"/>
        <v/>
      </c>
      <c r="L98" s="37" t="str">
        <f t="shared" si="19"/>
        <v/>
      </c>
      <c r="M98" s="37" t="str">
        <f t="shared" si="20"/>
        <v/>
      </c>
      <c r="N98" s="37" t="str">
        <f t="shared" si="21"/>
        <v/>
      </c>
      <c r="O98" s="37" t="str">
        <f t="shared" si="22"/>
        <v/>
      </c>
      <c r="P98" s="37" t="str">
        <f t="shared" si="23"/>
        <v/>
      </c>
      <c r="Q98" s="1"/>
      <c r="R98" s="37" t="str">
        <f>IF('Cadastro de Obras'!C104="","",IF(L98&gt;90,VLOOKUP(L98,SUPORTE!$B$2:$D$19,3,0),L98))</f>
        <v/>
      </c>
      <c r="S98" s="37" t="str">
        <f>IF('Cadastro de Obras'!C104="","",IF(M98&gt;90,VLOOKUP(M98,SUPORTE!$B$2:$D$19,3,0),M98))</f>
        <v/>
      </c>
      <c r="T98" s="37" t="str">
        <f>IF('Cadastro de Obras'!C104="","",IF(N98&gt;90,VLOOKUP(N98,SUPORTE!$B$2:$D$19,3,0),N98))</f>
        <v/>
      </c>
      <c r="U98" s="37" t="str">
        <f>IF('Cadastro de Obras'!C104="","",IF(O98&gt;90,VLOOKUP(O98,SUPORTE!$B$2:$D$19,3,0),O98))</f>
        <v/>
      </c>
      <c r="V98" s="37" t="str">
        <f>IF('Cadastro de Obras'!C104="","",IF(P98&gt;90,VLOOKUP(P98,SUPORTE!$B$2:$D$19,3,0),P98))</f>
        <v/>
      </c>
    </row>
    <row r="99" spans="5:22" x14ac:dyDescent="0.25">
      <c r="E99" s="38" t="str">
        <f>IF('Cadastro de Obras'!C105="","",UPPER('Cadastro de Obras'!C105))</f>
        <v/>
      </c>
      <c r="F99" s="37" t="str">
        <f>IF(COUNTIF($I$1:$I99,I99)=1,I99,"")</f>
        <v/>
      </c>
      <c r="G99" s="36" t="str">
        <f t="shared" si="16"/>
        <v/>
      </c>
      <c r="H99" s="36" t="e">
        <f t="shared" si="17"/>
        <v>#NUM!</v>
      </c>
      <c r="I99" s="37" t="str">
        <f>IF('Cadastro de Obras'!C105="","",CONCATENATE(R99,S99,T99,U99,V99)+(ROW()/10))</f>
        <v/>
      </c>
      <c r="J99" s="37" t="str">
        <f>IF(E99="","",E99&amp;" | "&amp;'Cadastro de Obras'!B105)</f>
        <v/>
      </c>
      <c r="K99" s="22" t="str">
        <f t="shared" si="18"/>
        <v/>
      </c>
      <c r="L99" s="37" t="str">
        <f t="shared" si="19"/>
        <v/>
      </c>
      <c r="M99" s="37" t="str">
        <f t="shared" si="20"/>
        <v/>
      </c>
      <c r="N99" s="37" t="str">
        <f t="shared" si="21"/>
        <v/>
      </c>
      <c r="O99" s="37" t="str">
        <f t="shared" si="22"/>
        <v/>
      </c>
      <c r="P99" s="37" t="str">
        <f t="shared" si="23"/>
        <v/>
      </c>
      <c r="Q99" s="1"/>
      <c r="R99" s="37" t="str">
        <f>IF('Cadastro de Obras'!C105="","",IF(L99&gt;90,VLOOKUP(L99,SUPORTE!$B$2:$D$19,3,0),L99))</f>
        <v/>
      </c>
      <c r="S99" s="37" t="str">
        <f>IF('Cadastro de Obras'!C105="","",IF(M99&gt;90,VLOOKUP(M99,SUPORTE!$B$2:$D$19,3,0),M99))</f>
        <v/>
      </c>
      <c r="T99" s="37" t="str">
        <f>IF('Cadastro de Obras'!C105="","",IF(N99&gt;90,VLOOKUP(N99,SUPORTE!$B$2:$D$19,3,0),N99))</f>
        <v/>
      </c>
      <c r="U99" s="37" t="str">
        <f>IF('Cadastro de Obras'!C105="","",IF(O99&gt;90,VLOOKUP(O99,SUPORTE!$B$2:$D$19,3,0),O99))</f>
        <v/>
      </c>
      <c r="V99" s="37" t="str">
        <f>IF('Cadastro de Obras'!C105="","",IF(P99&gt;90,VLOOKUP(P99,SUPORTE!$B$2:$D$19,3,0),P99))</f>
        <v/>
      </c>
    </row>
    <row r="100" spans="5:22" x14ac:dyDescent="0.25">
      <c r="E100" s="38" t="str">
        <f>IF('Cadastro de Obras'!C106="","",UPPER('Cadastro de Obras'!C106))</f>
        <v/>
      </c>
      <c r="F100" s="37" t="str">
        <f>IF(COUNTIF($I$1:$I100,I100)=1,I100,"")</f>
        <v/>
      </c>
      <c r="G100" s="36" t="str">
        <f t="shared" si="16"/>
        <v/>
      </c>
      <c r="H100" s="36" t="e">
        <f t="shared" si="17"/>
        <v>#NUM!</v>
      </c>
      <c r="I100" s="37" t="str">
        <f>IF('Cadastro de Obras'!C106="","",CONCATENATE(R100,S100,T100,U100,V100)+(ROW()/10))</f>
        <v/>
      </c>
      <c r="J100" s="37" t="str">
        <f>IF(E100="","",E100&amp;" | "&amp;'Cadastro de Obras'!B106)</f>
        <v/>
      </c>
      <c r="K100" s="22" t="str">
        <f t="shared" si="18"/>
        <v/>
      </c>
      <c r="L100" s="37" t="str">
        <f t="shared" si="19"/>
        <v/>
      </c>
      <c r="M100" s="37" t="str">
        <f t="shared" si="20"/>
        <v/>
      </c>
      <c r="N100" s="37" t="str">
        <f t="shared" si="21"/>
        <v/>
      </c>
      <c r="O100" s="37" t="str">
        <f t="shared" si="22"/>
        <v/>
      </c>
      <c r="P100" s="37" t="str">
        <f t="shared" si="23"/>
        <v/>
      </c>
      <c r="Q100" s="1"/>
      <c r="R100" s="37" t="str">
        <f>IF('Cadastro de Obras'!C106="","",IF(L100&gt;90,VLOOKUP(L100,SUPORTE!$B$2:$D$19,3,0),L100))</f>
        <v/>
      </c>
      <c r="S100" s="37" t="str">
        <f>IF('Cadastro de Obras'!C106="","",IF(M100&gt;90,VLOOKUP(M100,SUPORTE!$B$2:$D$19,3,0),M100))</f>
        <v/>
      </c>
      <c r="T100" s="37" t="str">
        <f>IF('Cadastro de Obras'!C106="","",IF(N100&gt;90,VLOOKUP(N100,SUPORTE!$B$2:$D$19,3,0),N100))</f>
        <v/>
      </c>
      <c r="U100" s="37" t="str">
        <f>IF('Cadastro de Obras'!C106="","",IF(O100&gt;90,VLOOKUP(O100,SUPORTE!$B$2:$D$19,3,0),O100))</f>
        <v/>
      </c>
      <c r="V100" s="37" t="str">
        <f>IF('Cadastro de Obras'!C106="","",IF(P100&gt;90,VLOOKUP(P100,SUPORTE!$B$2:$D$19,3,0),P100))</f>
        <v/>
      </c>
    </row>
  </sheetData>
  <sheetProtection algorithmName="SHA-512" hashValue="n0E1bttCey05LuBeyVAhEXHrH2S5kSYVqssZ/skOsVxuL0tdiaUMI4WtSZbfZlRttjLwOxBveW3mvH/yDcgWWw==" saltValue="ihiQVB5VmB7cGXEn3RBdUA==" spinCount="100000" sheet="1" objects="1" scenarios="1"/>
  <sortState ref="A2:D18">
    <sortCondition ref="B2:B18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13</vt:i4>
      </vt:variant>
    </vt:vector>
  </HeadingPairs>
  <TitlesOfParts>
    <vt:vector size="19" baseType="lpstr">
      <vt:lpstr>Cadastro de Obras</vt:lpstr>
      <vt:lpstr>Gestão de Contratos</vt:lpstr>
      <vt:lpstr>DASHBOARD 1</vt:lpstr>
      <vt:lpstr>DASHBOARD 2</vt:lpstr>
      <vt:lpstr>DASHBOARD 3</vt:lpstr>
      <vt:lpstr>SUPORTE</vt:lpstr>
      <vt:lpstr>'Cadastro de Obras'!Area_de_impressao</vt:lpstr>
      <vt:lpstr>'DASHBOARD 1'!Area_de_impressao</vt:lpstr>
      <vt:lpstr>'DASHBOARD 2'!Area_de_impressao</vt:lpstr>
      <vt:lpstr>'DASHBOARD 3'!Area_de_impressao</vt:lpstr>
      <vt:lpstr>'Gestão de Contratos'!Area_de_impressao</vt:lpstr>
      <vt:lpstr>FASE_DA_OBRA</vt:lpstr>
      <vt:lpstr>'Gestão de Contratos'!MERCADO</vt:lpstr>
      <vt:lpstr>MERCADO</vt:lpstr>
      <vt:lpstr>OBRAS</vt:lpstr>
      <vt:lpstr>'Gestão de Contratos'!TIPO_DE_OBRA</vt:lpstr>
      <vt:lpstr>TIPO_DE_OBRA</vt:lpstr>
      <vt:lpstr>'Gestão de Contratos'!UF</vt:lpstr>
      <vt:lpstr>UF</vt:lpstr>
    </vt:vector>
  </TitlesOfParts>
  <Manager>ePlanilhas.com.br</Manager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ePlanilhas.com.br</dc:creator>
  <cp:lastModifiedBy>Dell</cp:lastModifiedBy>
  <dcterms:created xsi:type="dcterms:W3CDTF">2015-05-22T22:03:57Z</dcterms:created>
  <dcterms:modified xsi:type="dcterms:W3CDTF">2024-08-07T20:08:41Z</dcterms:modified>
</cp:coreProperties>
</file>