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G:\Mi unidad\tecnicatura_ia\adscripcion\wunder\"/>
    </mc:Choice>
  </mc:AlternateContent>
  <xr:revisionPtr revIDLastSave="0" documentId="13_ncr:1_{EEE4F0BB-3217-428C-A98B-112E3D56246C}" xr6:coauthVersionLast="36" xr6:coauthVersionMax="36" xr10:uidLastSave="{00000000-0000-0000-0000-000000000000}"/>
  <bookViews>
    <workbookView xWindow="0" yWindow="0" windowWidth="20490" windowHeight="7530" tabRatio="500" xr2:uid="{00000000-000D-0000-FFFF-FFFF00000000}"/>
  </bookViews>
  <sheets>
    <sheet name="estaciones" sheetId="1" r:id="rId1"/>
    <sheet name="_select_est_stationID_est_id_es" sheetId="6" r:id="rId2"/>
    <sheet name="db" sheetId="4" r:id="rId3"/>
    <sheet name="apiKeys" sheetId="2" r:id="rId4"/>
    <sheet name="tamaño_DB" sheetId="3" r:id="rId5"/>
  </sheets>
  <definedNames>
    <definedName name="db">db!$A$1:$D$140</definedName>
    <definedName name="tipo">tamaño_DB!$A$2:$A$9</definedName>
  </definedNames>
  <calcPr calcId="191029"/>
</workbook>
</file>

<file path=xl/calcChain.xml><?xml version="1.0" encoding="utf-8"?>
<calcChain xmlns="http://schemas.openxmlformats.org/spreadsheetml/2006/main">
  <c r="I29" i="1" l="1"/>
  <c r="I28" i="1"/>
  <c r="I12" i="1"/>
  <c r="I31" i="1"/>
  <c r="I36" i="1"/>
  <c r="I35" i="1"/>
  <c r="I34" i="1"/>
  <c r="I32" i="1"/>
  <c r="I33" i="1"/>
  <c r="I41" i="1"/>
  <c r="I43" i="1"/>
  <c r="I40" i="1"/>
  <c r="I38" i="1"/>
  <c r="I42" i="1"/>
  <c r="I37" i="1"/>
  <c r="I45" i="1"/>
  <c r="I48" i="1"/>
  <c r="I46" i="1"/>
  <c r="I44" i="1"/>
  <c r="I7" i="1"/>
  <c r="I47" i="1"/>
  <c r="I39" i="1"/>
  <c r="I50" i="1"/>
  <c r="I49" i="1"/>
  <c r="I14" i="1"/>
  <c r="I51" i="1"/>
  <c r="I52" i="1"/>
  <c r="I53" i="1"/>
  <c r="I57" i="1"/>
  <c r="I58" i="1"/>
  <c r="I54" i="1"/>
  <c r="I56" i="1"/>
  <c r="I55" i="1"/>
  <c r="I62" i="1"/>
  <c r="I59" i="1"/>
  <c r="I63" i="1"/>
  <c r="I25" i="1"/>
  <c r="I60" i="1"/>
  <c r="I18" i="1"/>
  <c r="I61" i="1"/>
  <c r="I65" i="1"/>
  <c r="I64" i="1"/>
  <c r="I11" i="1"/>
  <c r="I68" i="1"/>
  <c r="I69" i="1"/>
  <c r="I67" i="1"/>
  <c r="I66" i="1"/>
  <c r="I75" i="1"/>
  <c r="I70" i="1"/>
  <c r="I74" i="1"/>
  <c r="I5" i="1"/>
  <c r="I73" i="1"/>
  <c r="I71" i="1"/>
  <c r="I72" i="1"/>
  <c r="I76" i="1"/>
  <c r="I19" i="1"/>
  <c r="I81" i="1"/>
  <c r="I79" i="1"/>
  <c r="I77" i="1"/>
  <c r="I78" i="1"/>
  <c r="I80" i="1"/>
  <c r="I85" i="1"/>
  <c r="I83" i="1"/>
  <c r="I17" i="1"/>
  <c r="I84" i="1"/>
  <c r="I21" i="1"/>
  <c r="I82" i="1"/>
  <c r="I87" i="1"/>
  <c r="I8" i="1"/>
  <c r="I88" i="1"/>
  <c r="I86" i="1"/>
  <c r="I90" i="1"/>
  <c r="I89" i="1"/>
  <c r="I22" i="1"/>
  <c r="I94" i="1"/>
  <c r="I92" i="1"/>
  <c r="I93" i="1"/>
  <c r="I15" i="1"/>
  <c r="I95" i="1"/>
  <c r="I23" i="1"/>
  <c r="I2" i="1"/>
  <c r="I101" i="1"/>
  <c r="I96" i="1"/>
  <c r="I98" i="1"/>
  <c r="I100" i="1"/>
  <c r="I16" i="1"/>
  <c r="I97" i="1"/>
  <c r="I99" i="1"/>
  <c r="I102" i="1"/>
  <c r="I103" i="1"/>
  <c r="I106" i="1"/>
  <c r="I26" i="1"/>
  <c r="I105" i="1"/>
  <c r="I104" i="1"/>
  <c r="I107" i="1"/>
  <c r="I108" i="1"/>
  <c r="I13" i="1"/>
  <c r="I20" i="1"/>
  <c r="I109" i="1"/>
  <c r="I4" i="1"/>
  <c r="I112" i="1"/>
  <c r="I113" i="1"/>
  <c r="I91" i="1"/>
  <c r="I114" i="1"/>
  <c r="I111" i="1"/>
  <c r="I9" i="1"/>
  <c r="I110" i="1"/>
  <c r="I117" i="1"/>
  <c r="I118" i="1"/>
  <c r="I6" i="1"/>
  <c r="I115" i="1"/>
  <c r="I119" i="1"/>
  <c r="I116" i="1"/>
  <c r="I10" i="1"/>
  <c r="I121" i="1"/>
  <c r="I120" i="1"/>
  <c r="I123" i="1"/>
  <c r="I125" i="1"/>
  <c r="I122" i="1"/>
  <c r="I129" i="1"/>
  <c r="I127" i="1"/>
  <c r="I126" i="1"/>
  <c r="I128" i="1"/>
  <c r="I3" i="1"/>
  <c r="I124" i="1"/>
  <c r="I27" i="1"/>
  <c r="I130" i="1"/>
  <c r="I132" i="1"/>
  <c r="I134" i="1"/>
  <c r="I131" i="1"/>
  <c r="I133" i="1"/>
  <c r="I24" i="1"/>
  <c r="I140" i="1"/>
  <c r="I137" i="1"/>
  <c r="I139" i="1"/>
  <c r="I136" i="1"/>
  <c r="I138" i="1"/>
  <c r="I135" i="1"/>
  <c r="I30" i="1"/>
  <c r="D141" i="1" l="1"/>
  <c r="E141" i="1"/>
  <c r="F141" i="1"/>
  <c r="D142" i="1"/>
  <c r="E142" i="1"/>
  <c r="F142" i="1"/>
  <c r="D143" i="1"/>
  <c r="E143" i="1"/>
  <c r="F143" i="1"/>
  <c r="D144" i="1"/>
  <c r="E144" i="1"/>
  <c r="F144" i="1"/>
  <c r="L4" i="3" l="1"/>
  <c r="L8" i="3" s="1"/>
  <c r="H38" i="3"/>
  <c r="H3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2" i="3"/>
  <c r="L23" i="3" s="1"/>
  <c r="L24" i="3" s="1"/>
  <c r="L25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2" i="3"/>
  <c r="L7" i="3" l="1"/>
  <c r="L5" i="3"/>
  <c r="L6" i="3"/>
  <c r="L9" i="3" s="1"/>
  <c r="L10" i="3" l="1"/>
  <c r="L11" i="3" l="1"/>
  <c r="L19" i="3"/>
  <c r="L12" i="3" l="1"/>
  <c r="L20" i="3"/>
  <c r="L21" i="3" l="1"/>
  <c r="L26" i="3"/>
  <c r="L13" i="3"/>
  <c r="L14" i="3" s="1"/>
  <c r="L27" i="3"/>
  <c r="L28" i="3" s="1"/>
  <c r="L29" i="3" s="1"/>
  <c r="B12" i="3" l="1"/>
</calcChain>
</file>

<file path=xl/sharedStrings.xml><?xml version="1.0" encoding="utf-8"?>
<sst xmlns="http://schemas.openxmlformats.org/spreadsheetml/2006/main" count="902" uniqueCount="308">
  <si>
    <t>ISANLORE34</t>
  </si>
  <si>
    <t>ICASER12</t>
  </si>
  <si>
    <t>ISANLO49</t>
  </si>
  <si>
    <t>ISANLO71</t>
  </si>
  <si>
    <t>ISANLORE33</t>
  </si>
  <si>
    <t>IADELI1</t>
  </si>
  <si>
    <t>IAMENB2</t>
  </si>
  <si>
    <t>IARIAS1</t>
  </si>
  <si>
    <t>IARMST25</t>
  </si>
  <si>
    <t>IBELGR31</t>
  </si>
  <si>
    <t>IBIGAN11</t>
  </si>
  <si>
    <t>IBUSTI3</t>
  </si>
  <si>
    <t>ICAADA2</t>
  </si>
  <si>
    <t>ICAADA3</t>
  </si>
  <si>
    <t>ICALAM23</t>
  </si>
  <si>
    <t>ICALAM32</t>
  </si>
  <si>
    <t>ICASER21</t>
  </si>
  <si>
    <t>ICASER25</t>
  </si>
  <si>
    <t>ICASER34</t>
  </si>
  <si>
    <t>ICASER40</t>
  </si>
  <si>
    <t>ICASER42</t>
  </si>
  <si>
    <t>ICASIL2</t>
  </si>
  <si>
    <t>ICOLN10</t>
  </si>
  <si>
    <t>ICONST54</t>
  </si>
  <si>
    <t>ICONSTIT2</t>
  </si>
  <si>
    <t>ICONSTIT3</t>
  </si>
  <si>
    <t>ICONSTIT4</t>
  </si>
  <si>
    <t>ICORDOBA23</t>
  </si>
  <si>
    <t>ICRDOBAV12</t>
  </si>
  <si>
    <t>IDEPAR62</t>
  </si>
  <si>
    <t>IDEPAR77</t>
  </si>
  <si>
    <t>IDESPE1</t>
  </si>
  <si>
    <t>IDESPE2</t>
  </si>
  <si>
    <t>IDIEGO12</t>
  </si>
  <si>
    <t>IFUNES8</t>
  </si>
  <si>
    <t>IGENER96</t>
  </si>
  <si>
    <t>IGENER106</t>
  </si>
  <si>
    <t>IGENER124</t>
  </si>
  <si>
    <t>IGENER126</t>
  </si>
  <si>
    <t>IGENER147</t>
  </si>
  <si>
    <t>IGENER149</t>
  </si>
  <si>
    <t>IGENER180</t>
  </si>
  <si>
    <t>IGENER186</t>
  </si>
  <si>
    <t>IGENER189</t>
  </si>
  <si>
    <t>IGENER220</t>
  </si>
  <si>
    <t>IGENER235</t>
  </si>
  <si>
    <t>IGENER245</t>
  </si>
  <si>
    <t>IGENER296</t>
  </si>
  <si>
    <t>IGENER305</t>
  </si>
  <si>
    <t>IGENER348</t>
  </si>
  <si>
    <t>IGENER364</t>
  </si>
  <si>
    <t>IINRIV1</t>
  </si>
  <si>
    <t>IIRION3</t>
  </si>
  <si>
    <t>IIRION6</t>
  </si>
  <si>
    <t>IIRIONDO2</t>
  </si>
  <si>
    <t>IISLAV1</t>
  </si>
  <si>
    <t>IJOVIT1</t>
  </si>
  <si>
    <t>IJUNDD2</t>
  </si>
  <si>
    <t>IJUNND3</t>
  </si>
  <si>
    <t>IJUNND5</t>
  </si>
  <si>
    <t>IJUREZ12</t>
  </si>
  <si>
    <t>IJUREZ15</t>
  </si>
  <si>
    <t>IJUREZ17</t>
  </si>
  <si>
    <t>IJUREZ19</t>
  </si>
  <si>
    <t>ILACHI9</t>
  </si>
  <si>
    <t>ILASPA72</t>
  </si>
  <si>
    <t>ILASPA81</t>
  </si>
  <si>
    <t>ILEAND6</t>
  </si>
  <si>
    <t>ILEAND17</t>
  </si>
  <si>
    <t>ILEAND30</t>
  </si>
  <si>
    <t>ILOSMO6</t>
  </si>
  <si>
    <t>IMARCO41</t>
  </si>
  <si>
    <t>IMARCO44</t>
  </si>
  <si>
    <t>IMARCO49</t>
  </si>
  <si>
    <t>IMARCOSJ3</t>
  </si>
  <si>
    <t>IMELIN1</t>
  </si>
  <si>
    <t>IONCAT1</t>
  </si>
  <si>
    <t>IPERGA4</t>
  </si>
  <si>
    <t>IPERGA17</t>
  </si>
  <si>
    <t>IPERGA20</t>
  </si>
  <si>
    <t>IPERGA21</t>
  </si>
  <si>
    <t>IPERGA22</t>
  </si>
  <si>
    <t>IPERGAMI6</t>
  </si>
  <si>
    <t>IPRESI18</t>
  </si>
  <si>
    <t>IROCUA44</t>
  </si>
  <si>
    <t>IROCUA46</t>
  </si>
  <si>
    <t>IROCUA49</t>
  </si>
  <si>
    <t>IROCUA51</t>
  </si>
  <si>
    <t>IROCUART12</t>
  </si>
  <si>
    <t>IRODEL10</t>
  </si>
  <si>
    <t>IROSAR100</t>
  </si>
  <si>
    <t>IROSAR101</t>
  </si>
  <si>
    <t>IROSAR103</t>
  </si>
  <si>
    <t>IROSAR106</t>
  </si>
  <si>
    <t>IROSAR107</t>
  </si>
  <si>
    <t>IROSAR110</t>
  </si>
  <si>
    <t>IROSAR5</t>
  </si>
  <si>
    <t>IROSAR14</t>
  </si>
  <si>
    <t>IROSAR18</t>
  </si>
  <si>
    <t>IROSAR30</t>
  </si>
  <si>
    <t>IROSAR38</t>
  </si>
  <si>
    <t>IROSAR56</t>
  </si>
  <si>
    <t>IROSAR60</t>
  </si>
  <si>
    <t>IROSAR62</t>
  </si>
  <si>
    <t>IROSAR68</t>
  </si>
  <si>
    <t>IROSAR70</t>
  </si>
  <si>
    <t>IROSAR84</t>
  </si>
  <si>
    <t>IROSAR86</t>
  </si>
  <si>
    <t>IROSAR89</t>
  </si>
  <si>
    <t>IROSAR97</t>
  </si>
  <si>
    <t>IROSAR98</t>
  </si>
  <si>
    <t>IROSARIO11</t>
  </si>
  <si>
    <t>IROSARIO39</t>
  </si>
  <si>
    <t>IROSEG9</t>
  </si>
  <si>
    <t>IROSEG16</t>
  </si>
  <si>
    <t>IROSEG26</t>
  </si>
  <si>
    <t>IROSEG28</t>
  </si>
  <si>
    <t>ISANFO4</t>
  </si>
  <si>
    <t>ISANJA13</t>
  </si>
  <si>
    <t>ISANJAVI8</t>
  </si>
  <si>
    <t>ISANJO74</t>
  </si>
  <si>
    <t>ISANJU117</t>
  </si>
  <si>
    <t>ISANNI7</t>
  </si>
  <si>
    <t>ISANNI16</t>
  </si>
  <si>
    <t>ISANNI35</t>
  </si>
  <si>
    <t>ISANNICO24</t>
  </si>
  <si>
    <t>ISANTA43</t>
  </si>
  <si>
    <t>ISANTA203</t>
  </si>
  <si>
    <t>ISANTA538</t>
  </si>
  <si>
    <t>ISANTA1211</t>
  </si>
  <si>
    <t>ISANTAFE23</t>
  </si>
  <si>
    <t>ISANTAFE60</t>
  </si>
  <si>
    <t>ISANTAFE105</t>
  </si>
  <si>
    <t>ISARGE5</t>
  </si>
  <si>
    <t>ITORTU3</t>
  </si>
  <si>
    <t>IUNIND8</t>
  </si>
  <si>
    <t>IUNINDEP8</t>
  </si>
  <si>
    <t>IVENAD3</t>
  </si>
  <si>
    <t>IVILLA133</t>
  </si>
  <si>
    <t>IVILLA1083</t>
  </si>
  <si>
    <t>ICASER41</t>
  </si>
  <si>
    <t>IPREZ1</t>
  </si>
  <si>
    <t>ICASER32</t>
  </si>
  <si>
    <t>adscripcion1@gmail.com</t>
  </si>
  <si>
    <t>adscripcion2@gmail.com</t>
  </si>
  <si>
    <t>adscripcion4@gmail.com</t>
  </si>
  <si>
    <t>Adscripcion1$</t>
  </si>
  <si>
    <t>proyecto3@gmail.com</t>
  </si>
  <si>
    <t>rosario5@gmail.com</t>
  </si>
  <si>
    <t>roldan6@gmail.com</t>
  </si>
  <si>
    <t>baigorria7@gmail.com</t>
  </si>
  <si>
    <t>perez8@gmail.com</t>
  </si>
  <si>
    <t>baigorria9@gmail.com</t>
  </si>
  <si>
    <t>cordoba10@gmail.com</t>
  </si>
  <si>
    <t>yacanto11@gmail.com</t>
  </si>
  <si>
    <t>sangeronimo12@gmail.com</t>
  </si>
  <si>
    <t>recreo13@gmail.com</t>
  </si>
  <si>
    <t>correa14@gmail.com</t>
  </si>
  <si>
    <t>lasrosas15@gmail.com</t>
  </si>
  <si>
    <t>sanfrancisco16@gmail.com</t>
  </si>
  <si>
    <t>sanlorenzo17@gmail.com</t>
  </si>
  <si>
    <t>viedma18@gmail.com</t>
  </si>
  <si>
    <t>sanfernando19@gmail.com</t>
  </si>
  <si>
    <t>santarosa20@gmail.com</t>
  </si>
  <si>
    <t>parana21@gmail.com</t>
  </si>
  <si>
    <t>corrientes22@gmail.com</t>
  </si>
  <si>
    <t>posadas23@gmail.com</t>
  </si>
  <si>
    <t>resistencia24@gmail.com</t>
  </si>
  <si>
    <t>formosa25@gmail.com</t>
  </si>
  <si>
    <t>sansalvador26@gmail.com</t>
  </si>
  <si>
    <t>mendoza27@gmail.com</t>
  </si>
  <si>
    <t>junin28@gmail.com</t>
  </si>
  <si>
    <t>ushuaia29@gmail.com</t>
  </si>
  <si>
    <t>chilecito30@gmail.com</t>
  </si>
  <si>
    <t>2025-17-2</t>
  </si>
  <si>
    <t>fecha de expiracion api key (todas)</t>
  </si>
  <si>
    <t>contraseña cuenta (todas)</t>
  </si>
  <si>
    <t>apiKey</t>
  </si>
  <si>
    <t>cuenta</t>
  </si>
  <si>
    <t>precipTotal</t>
  </si>
  <si>
    <t>id_observacion</t>
  </si>
  <si>
    <t>obsTimeUtc</t>
  </si>
  <si>
    <t>obsTimeLocal</t>
  </si>
  <si>
    <t>epoch</t>
  </si>
  <si>
    <t>uvHigh</t>
  </si>
  <si>
    <t>winddirAvg</t>
  </si>
  <si>
    <t>humidityHigh</t>
  </si>
  <si>
    <t>humidityLow</t>
  </si>
  <si>
    <t>humidityAvg</t>
  </si>
  <si>
    <t>qcStatus</t>
  </si>
  <si>
    <t>tempHigh</t>
  </si>
  <si>
    <t>tempLow</t>
  </si>
  <si>
    <t>tempAvg</t>
  </si>
  <si>
    <t>windspeedHigh</t>
  </si>
  <si>
    <t>windspeedLow</t>
  </si>
  <si>
    <t>windspeedAvg</t>
  </si>
  <si>
    <t>windgustHigh</t>
  </si>
  <si>
    <t>windgustLow</t>
  </si>
  <si>
    <t>windgustAvg</t>
  </si>
  <si>
    <t>dewptHigh</t>
  </si>
  <si>
    <t>dewptLow</t>
  </si>
  <si>
    <t>dewptAvg</t>
  </si>
  <si>
    <t>windchillHigh</t>
  </si>
  <si>
    <t>windchillLow</t>
  </si>
  <si>
    <t>windchillAvg</t>
  </si>
  <si>
    <t>heatindexHigh</t>
  </si>
  <si>
    <t>heatindexLow</t>
  </si>
  <si>
    <t>heatindexAvg</t>
  </si>
  <si>
    <t>pressureMax</t>
  </si>
  <si>
    <t>pressureMin</t>
  </si>
  <si>
    <t>pressureTrend</t>
  </si>
  <si>
    <t>precipRate</t>
  </si>
  <si>
    <t>campo</t>
  </si>
  <si>
    <t>id_estacion</t>
  </si>
  <si>
    <t>tipo_dato</t>
  </si>
  <si>
    <t>variable</t>
  </si>
  <si>
    <t>fija</t>
  </si>
  <si>
    <t>tamaño_bytes</t>
  </si>
  <si>
    <t>varchar(50)</t>
  </si>
  <si>
    <t>int</t>
  </si>
  <si>
    <t>smallint</t>
  </si>
  <si>
    <t>tinyint</t>
  </si>
  <si>
    <t>tipo</t>
  </si>
  <si>
    <t>decimal(9,2)</t>
  </si>
  <si>
    <t>solarRadiationHigh</t>
  </si>
  <si>
    <t>datetime2(0)</t>
  </si>
  <si>
    <t>bit</t>
  </si>
  <si>
    <t>dia_con_obs</t>
  </si>
  <si>
    <t>dia_completo</t>
  </si>
  <si>
    <t>float(24)</t>
  </si>
  <si>
    <t>Num_Rows</t>
  </si>
  <si>
    <t>Num_Cols</t>
  </si>
  <si>
    <t>tamaño_biyes</t>
  </si>
  <si>
    <t>Num_Variable_Cols</t>
  </si>
  <si>
    <t>Null_Bitmap</t>
  </si>
  <si>
    <t>Pasos</t>
  </si>
  <si>
    <t>Variables</t>
  </si>
  <si>
    <t>Valores</t>
  </si>
  <si>
    <t>Rows_Per_Page</t>
  </si>
  <si>
    <t>Num_Pages </t>
  </si>
  <si>
    <t>Fixed_Data_Size_bytes</t>
  </si>
  <si>
    <t>Max_Var_Size_bytes</t>
  </si>
  <si>
    <t>Variable_Data_Size_bytes</t>
  </si>
  <si>
    <t>Row_Size_bytes</t>
  </si>
  <si>
    <t>longitudes</t>
  </si>
  <si>
    <t xml:space="preserve">Tamaño del montón </t>
  </si>
  <si>
    <t>Índice cluster</t>
  </si>
  <si>
    <t>Free_Rows_Per_Page</t>
  </si>
  <si>
    <t>Fill_Factor</t>
  </si>
  <si>
    <t>Num_Leaf_Pages</t>
  </si>
  <si>
    <t>Leaf_space_used</t>
  </si>
  <si>
    <t>Num_Key_Cols</t>
  </si>
  <si>
    <t>Fixed_Key_Size</t>
  </si>
  <si>
    <t>Index_Row_Size</t>
  </si>
  <si>
    <t>Index_Rows_Per_Page</t>
  </si>
  <si>
    <t>Non-leaf_Levels</t>
  </si>
  <si>
    <t>Num_Index_Pages</t>
  </si>
  <si>
    <t>Tamaño_montón_bytes</t>
  </si>
  <si>
    <t>Tamaño_montón_gigabytes</t>
  </si>
  <si>
    <t>Index_Space_Used_bytes</t>
  </si>
  <si>
    <t>Index_Space_Used_gigabytes</t>
  </si>
  <si>
    <t>Tamaño_DB_gigabytes</t>
  </si>
  <si>
    <t>inicio</t>
  </si>
  <si>
    <t>sin observaciones</t>
  </si>
  <si>
    <t>buscar_obs</t>
  </si>
  <si>
    <t>índice</t>
  </si>
  <si>
    <t>66d6d2df24cb428a96d2df24cbc28ad4</t>
  </si>
  <si>
    <t>2efc62145baa4503bc62145baac50320</t>
  </si>
  <si>
    <t>17ae9bc6979c4f94ae9bc6979c2f94be</t>
  </si>
  <si>
    <t>3061cd3105fb4d04a1cd3105fb3d04f5</t>
  </si>
  <si>
    <t>e973d41675604a8fb3d41675603a8ff9</t>
  </si>
  <si>
    <t>8bc93c50250c46aa893c50250c96aadf</t>
  </si>
  <si>
    <t>d067936f17814b7ca7936f1781cb7c1b</t>
  </si>
  <si>
    <t>08f138f5654748c5b138f5654758c5a4</t>
  </si>
  <si>
    <t>8c92a311e735492392a311e735d9237a</t>
  </si>
  <si>
    <t>dde8c7d371bc419aa8c7d371bc519afc</t>
  </si>
  <si>
    <t>6d59e6d09ba3475e99e6d09ba3b75e6e</t>
  </si>
  <si>
    <t>138d67d38eb74ca48d67d38eb75ca4ab</t>
  </si>
  <si>
    <t>c188728eab2a419b88728eab2aa19b25</t>
  </si>
  <si>
    <t>9303edaba7304a9583edaba7300a957d</t>
  </si>
  <si>
    <t>0f0e22e43a7a43e88e22e43a7a83e8da</t>
  </si>
  <si>
    <t>243492574df94a8cb492574df9ea8c05</t>
  </si>
  <si>
    <t>e63848374c6d4d40b848374c6dad4079</t>
  </si>
  <si>
    <t>0c14813f1b8b407694813f1b8bb076e2</t>
  </si>
  <si>
    <t>54b23a5618e44f6eb23a5618e41f6e9c</t>
  </si>
  <si>
    <t>4dbccecd242a4f3cbccecd242a2f3cb5</t>
  </si>
  <si>
    <t>e1038f8b4ca14ca4838f8b4ca1aca47a</t>
  </si>
  <si>
    <t>fc16f61266a149a596f61266a179a57d</t>
  </si>
  <si>
    <t>dfc0485c358144c880485c3581e4c847</t>
  </si>
  <si>
    <t>55e505190b3d4cb8a505190b3d0cb8a1</t>
  </si>
  <si>
    <t>fbe797d9a97b4dd8a797d9a97b0dd8c2</t>
  </si>
  <si>
    <t>9224a923c2304f37a4a923c2300f37f1</t>
  </si>
  <si>
    <t>afd41505a3b74a9b941505a3b7aa9bd9</t>
  </si>
  <si>
    <t>7d604673531d44d7a04673531d74d7fa</t>
  </si>
  <si>
    <t>0c27731125054b16a773112505bb1673</t>
  </si>
  <si>
    <t>577cefbef73d40b9bcefbef73dd0b922</t>
  </si>
  <si>
    <t>fecha_ultimo_reporte</t>
  </si>
  <si>
    <t>dias_obs</t>
  </si>
  <si>
    <t>tz</t>
  </si>
  <si>
    <t>lat</t>
  </si>
  <si>
    <t>lon</t>
  </si>
  <si>
    <t>Cordoba</t>
  </si>
  <si>
    <t>Buenos_Aires</t>
  </si>
  <si>
    <t>San_Luis</t>
  </si>
  <si>
    <t>stationID</t>
  </si>
  <si>
    <t>comentario</t>
  </si>
  <si>
    <t>max(obs.obsTimeLocal)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</si>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</sst>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/m/d"/>
    <numFmt numFmtId="165" formatCode="_-* #,##0_-;\-* #,##0_-;_-* &quot;-&quot;??_-;_-@_-"/>
  </numFmts>
  <fonts count="6" x14ac:knownFonts="1">
    <font>
      <sz val="11"/>
      <color theme="1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2" fillId="0" borderId="0"/>
    <xf numFmtId="0" fontId="1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1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 vertical="center"/>
    </xf>
    <xf numFmtId="165" fontId="0" fillId="0" borderId="0" xfId="0" applyNumberFormat="1"/>
    <xf numFmtId="43" fontId="0" fillId="0" borderId="0" xfId="0" applyNumberFormat="1"/>
    <xf numFmtId="2" fontId="0" fillId="0" borderId="0" xfId="0" applyNumberFormat="1"/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2" fillId="0" borderId="0" xfId="2"/>
    <xf numFmtId="0" fontId="0" fillId="0" borderId="0" xfId="0" applyAlignment="1">
      <alignment horizontal="center"/>
    </xf>
    <xf numFmtId="0" fontId="1" fillId="0" borderId="0" xfId="3"/>
    <xf numFmtId="22" fontId="1" fillId="0" borderId="0" xfId="3" applyNumberFormat="1"/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2" xr:uid="{1529AD9B-2A90-4897-B2D3-10B6906E8C0E}"/>
    <cellStyle name="Normal 3" xfId="3" xr:uid="{5A5319C2-DA29-4DD9-9CE3-547ED333E3E8}"/>
  </cellStyles>
  <dxfs count="10">
    <dxf>
      <alignment horizontal="center" vertical="center" textRotation="0" wrapText="0" indent="0" justifyLastLine="0" shrinkToFit="0" readingOrder="0"/>
    </dxf>
    <dxf>
      <numFmt numFmtId="1" formatCode="0"/>
    </dxf>
    <dxf>
      <numFmt numFmtId="27" formatCode="d/m/yyyy\ hh:mm"/>
    </dxf>
    <dxf>
      <numFmt numFmtId="19" formatCode="d/m/yyyy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D090AC-1028-4E37-8AF3-21AF76AA1915}" name="Table3" displayName="Table3" ref="A1:J144" totalsRowShown="0">
  <autoFilter ref="A1:J144" xr:uid="{0178986E-7A41-44C1-BFAB-9C4133D6CE5D}"/>
  <sortState ref="A2:J144">
    <sortCondition ref="H1:H144"/>
  </sortState>
  <tableColumns count="10">
    <tableColumn id="1" xr3:uid="{32E268D2-049C-4DC8-A1E2-52ADDED4FC74}" name="índice" dataDxfId="9"/>
    <tableColumn id="2" xr3:uid="{2D40DACC-075A-47A6-8206-96627E160B72}" name="stationID" dataDxfId="8"/>
    <tableColumn id="10" xr3:uid="{50AEB2CE-F125-4DD5-931E-39B3B27680F8}" name="comentario" dataDxfId="7"/>
    <tableColumn id="7" xr3:uid="{737B8FA7-7203-43B4-AB03-704996094356}" name="tz" dataDxfId="6">
      <calculatedColumnFormula>IFERROR(VLOOKUP(Table3[[#This Row],[stationID]],db,2,FALSE),"")</calculatedColumnFormula>
    </tableColumn>
    <tableColumn id="8" xr3:uid="{E02F8F17-718B-4701-90DF-3888F22E3283}" name="lat" dataDxfId="5">
      <calculatedColumnFormula>IFERROR(VLOOKUP(Table3[[#This Row],[stationID]],db,3,FALSE),"")</calculatedColumnFormula>
    </tableColumn>
    <tableColumn id="9" xr3:uid="{EED193B4-2B5D-4646-8660-69B7DA8A13B6}" name="lon" dataDxfId="4">
      <calculatedColumnFormula>IFERROR(VLOOKUP(Table3[[#This Row],[stationID]],db,4,FALSE),"")</calculatedColumnFormula>
    </tableColumn>
    <tableColumn id="3" xr3:uid="{5AF1C093-77D3-4351-81A5-6EEB9E2ADA96}" name="inicio" dataDxfId="3"/>
    <tableColumn id="11" xr3:uid="{F8138ACA-CFF0-4330-BDFD-362E2D82FDE8}" name="fecha_ultimo_reporte" dataDxfId="2"/>
    <tableColumn id="6" xr3:uid="{AB0A46F0-AC6A-4779-ADBF-1D9936A32704}" name="dias_obs" dataDxfId="1">
      <calculatedColumnFormula>Table3[[#This Row],[fecha_ultimo_reporte]]-Table3[[#This Row],[inicio]]</calculatedColumnFormula>
    </tableColumn>
    <tableColumn id="4" xr3:uid="{D21B3D98-A9FF-42E6-8F6A-AA58B6B9CACD}" name="buscar_obs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F68B9A-0AFF-4602-9436-E7459724E358}" name="datos" displayName="datos" ref="A1:C9" totalsRowShown="0">
  <autoFilter ref="A1:C9" xr:uid="{BFCD7372-330F-4BD0-B60B-F7EE38920419}"/>
  <tableColumns count="3">
    <tableColumn id="1" xr3:uid="{646BD76B-3EB9-4E25-8397-BBBEEF4BDE52}" name="tipo"/>
    <tableColumn id="3" xr3:uid="{D4973B9C-D71E-4C22-B937-BA4E0ED01857}" name="longitudes"/>
    <tableColumn id="2" xr3:uid="{01100541-37CD-4F82-8BA4-E45F76D0D23D}" name="tamaño_byte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06F332-9390-46BC-B9AB-90345478A30F}" name="campos" displayName="campos" ref="E1:H38" totalsRowShown="0">
  <autoFilter ref="E1:H38" xr:uid="{45A698CD-51B2-4237-A170-39DD2745C01C}"/>
  <tableColumns count="4">
    <tableColumn id="1" xr3:uid="{C64A39CE-AD94-4DF9-8C61-450B829D67C4}" name="campo"/>
    <tableColumn id="2" xr3:uid="{2F3497AE-9D9F-411F-8DAD-50A112D7A8FA}" name="tipo_dato"/>
    <tableColumn id="3" xr3:uid="{388C680F-9C20-48F1-8E72-ED0EF7775B13}" name="longitudes">
      <calculatedColumnFormula>VLOOKUP(campos[[#This Row],[tipo_dato]],datos[],2,FALSE)</calculatedColumnFormula>
    </tableColumn>
    <tableColumn id="4" xr3:uid="{3F710436-C6D7-40A0-BDC3-DD9381A91B5F}" name="tamaño_biyes">
      <calculatedColumnFormula>VLOOKUP(campos[[#This Row],[tipo_dato]],datos[],3,FALSE)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dscripcion2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4"/>
  <sheetViews>
    <sheetView tabSelected="1" zoomScaleNormal="100" workbookViewId="0">
      <selection activeCell="H149" sqref="H149"/>
    </sheetView>
  </sheetViews>
  <sheetFormatPr defaultColWidth="9.140625" defaultRowHeight="15" x14ac:dyDescent="0.25"/>
  <cols>
    <col min="1" max="1" width="11" bestFit="1" customWidth="1"/>
    <col min="2" max="2" width="13.5703125" style="9" bestFit="1" customWidth="1"/>
    <col min="3" max="3" width="16.85546875" style="9" bestFit="1" customWidth="1"/>
    <col min="4" max="4" width="13.28515625" style="9" bestFit="1" customWidth="1"/>
    <col min="5" max="6" width="8.7109375" style="9" bestFit="1" customWidth="1"/>
    <col min="7" max="7" width="10.7109375" style="11" bestFit="1" customWidth="1"/>
    <col min="8" max="8" width="25.28515625" style="34" customWidth="1"/>
    <col min="9" max="9" width="13.28515625" style="31" bestFit="1" customWidth="1"/>
    <col min="10" max="10" width="15.42578125" bestFit="1" customWidth="1"/>
    <col min="12" max="12" width="17" customWidth="1"/>
    <col min="13" max="13" width="9.7109375" bestFit="1" customWidth="1"/>
  </cols>
  <sheetData>
    <row r="1" spans="1:12" s="1" customFormat="1" x14ac:dyDescent="0.25">
      <c r="A1" s="22" t="s">
        <v>265</v>
      </c>
      <c r="B1" s="6" t="s">
        <v>304</v>
      </c>
      <c r="C1" s="6" t="s">
        <v>305</v>
      </c>
      <c r="D1" s="6" t="s">
        <v>298</v>
      </c>
      <c r="E1" s="6" t="s">
        <v>299</v>
      </c>
      <c r="F1" s="6" t="s">
        <v>300</v>
      </c>
      <c r="G1" s="6" t="s">
        <v>262</v>
      </c>
      <c r="H1" s="6" t="s">
        <v>296</v>
      </c>
      <c r="I1" s="6" t="s">
        <v>297</v>
      </c>
      <c r="J1" s="22" t="s">
        <v>264</v>
      </c>
    </row>
    <row r="2" spans="1:12" s="1" customFormat="1" ht="13.35" customHeight="1" x14ac:dyDescent="0.25">
      <c r="A2" s="13">
        <v>84</v>
      </c>
      <c r="B2" s="9" t="s">
        <v>87</v>
      </c>
      <c r="C2" s="9"/>
      <c r="D2" s="7" t="s">
        <v>301</v>
      </c>
      <c r="E2" s="7">
        <v>-32.572200000000002</v>
      </c>
      <c r="F2" s="7">
        <v>-64.392899999999997</v>
      </c>
      <c r="G2" s="21">
        <v>44460</v>
      </c>
      <c r="H2" s="30">
        <v>45278.999930555554</v>
      </c>
      <c r="I2" s="32">
        <f>Table3[[#This Row],[fecha_ultimo_reporte]]-Table3[[#This Row],[inicio]]</f>
        <v>818.99993055555387</v>
      </c>
      <c r="J2" s="1">
        <v>0</v>
      </c>
      <c r="L2" s="37"/>
    </row>
    <row r="3" spans="1:12" s="1" customFormat="1" ht="13.35" customHeight="1" x14ac:dyDescent="0.25">
      <c r="A3" s="13">
        <v>129</v>
      </c>
      <c r="B3" s="9" t="s">
        <v>128</v>
      </c>
      <c r="C3" s="9"/>
      <c r="D3" s="7" t="s">
        <v>301</v>
      </c>
      <c r="E3" s="7">
        <v>-31.8035</v>
      </c>
      <c r="F3" s="7">
        <v>-64.414000000000001</v>
      </c>
      <c r="G3" s="21">
        <v>44336</v>
      </c>
      <c r="H3" s="30">
        <v>45278.999942129631</v>
      </c>
      <c r="I3" s="32">
        <f>Table3[[#This Row],[fecha_ultimo_reporte]]-Table3[[#This Row],[inicio]]</f>
        <v>942.99994212963065</v>
      </c>
      <c r="J3" s="20">
        <v>0</v>
      </c>
      <c r="L3" s="37"/>
    </row>
    <row r="4" spans="1:12" s="1" customFormat="1" ht="13.35" customHeight="1" x14ac:dyDescent="0.25">
      <c r="A4" s="13">
        <v>104</v>
      </c>
      <c r="B4" s="9" t="s">
        <v>107</v>
      </c>
      <c r="C4" s="9"/>
      <c r="D4" s="7" t="s">
        <v>301</v>
      </c>
      <c r="E4" s="7">
        <v>-32.890500000000003</v>
      </c>
      <c r="F4" s="7">
        <v>-60.689700000000002</v>
      </c>
      <c r="G4" s="21">
        <v>44620</v>
      </c>
      <c r="H4" s="30">
        <v>45283.999884259261</v>
      </c>
      <c r="I4" s="32">
        <f>Table3[[#This Row],[fecha_ultimo_reporte]]-Table3[[#This Row],[inicio]]</f>
        <v>663.99988425926131</v>
      </c>
      <c r="J4" s="20">
        <v>0</v>
      </c>
      <c r="L4" s="37"/>
    </row>
    <row r="5" spans="1:12" x14ac:dyDescent="0.25">
      <c r="A5" s="13">
        <v>53</v>
      </c>
      <c r="B5" s="9" t="s">
        <v>56</v>
      </c>
      <c r="D5" s="7" t="s">
        <v>301</v>
      </c>
      <c r="E5" s="7">
        <v>-34.518799999999999</v>
      </c>
      <c r="F5" s="7">
        <v>-63.944099999999999</v>
      </c>
      <c r="G5" s="21">
        <v>44920</v>
      </c>
      <c r="H5" s="30">
        <v>45324.995092592595</v>
      </c>
      <c r="I5" s="32">
        <f>Table3[[#This Row],[fecha_ultimo_reporte]]-Table3[[#This Row],[inicio]]</f>
        <v>404.99509259259503</v>
      </c>
      <c r="J5" s="20">
        <v>0</v>
      </c>
      <c r="L5" s="37"/>
    </row>
    <row r="6" spans="1:12" x14ac:dyDescent="0.25">
      <c r="A6" s="13">
        <v>115</v>
      </c>
      <c r="B6" s="9" t="s">
        <v>118</v>
      </c>
      <c r="D6" s="7" t="s">
        <v>301</v>
      </c>
      <c r="E6" s="7">
        <v>-32.024500000000003</v>
      </c>
      <c r="F6" s="7">
        <v>-65.037700000000001</v>
      </c>
      <c r="G6" s="21">
        <v>44450</v>
      </c>
      <c r="H6" s="30">
        <v>45325.999918981484</v>
      </c>
      <c r="I6" s="32">
        <f>Table3[[#This Row],[fecha_ultimo_reporte]]-Table3[[#This Row],[inicio]]</f>
        <v>875.99991898148437</v>
      </c>
      <c r="J6" s="20">
        <v>0</v>
      </c>
      <c r="L6" s="37"/>
    </row>
    <row r="7" spans="1:12" x14ac:dyDescent="0.25">
      <c r="A7" s="13">
        <v>22</v>
      </c>
      <c r="B7" s="9" t="s">
        <v>25</v>
      </c>
      <c r="D7" s="7" t="s">
        <v>302</v>
      </c>
      <c r="E7" s="7">
        <v>-33.5383</v>
      </c>
      <c r="F7" s="7">
        <v>-61.115600000000001</v>
      </c>
      <c r="G7" s="21">
        <v>42833</v>
      </c>
      <c r="H7" s="30">
        <v>45360.991597222222</v>
      </c>
      <c r="I7" s="32">
        <f>Table3[[#This Row],[fecha_ultimo_reporte]]-Table3[[#This Row],[inicio]]</f>
        <v>2527.9915972222225</v>
      </c>
      <c r="J7" s="20">
        <v>0</v>
      </c>
      <c r="L7" s="37"/>
    </row>
    <row r="8" spans="1:12" x14ac:dyDescent="0.25">
      <c r="A8" s="13">
        <v>72</v>
      </c>
      <c r="B8" s="9" t="s">
        <v>75</v>
      </c>
      <c r="D8" s="7" t="s">
        <v>301</v>
      </c>
      <c r="E8" s="7">
        <v>-33.689100000000003</v>
      </c>
      <c r="F8" s="7">
        <v>-61.413699999999999</v>
      </c>
      <c r="G8" s="21">
        <v>45104</v>
      </c>
      <c r="H8" s="30">
        <v>45386.999872685185</v>
      </c>
      <c r="I8" s="32">
        <f>Table3[[#This Row],[fecha_ultimo_reporte]]-Table3[[#This Row],[inicio]]</f>
        <v>282.99987268518453</v>
      </c>
      <c r="J8" s="20">
        <v>0</v>
      </c>
      <c r="L8" s="37"/>
    </row>
    <row r="9" spans="1:12" x14ac:dyDescent="0.25">
      <c r="A9" s="13">
        <v>111</v>
      </c>
      <c r="B9" s="9" t="s">
        <v>114</v>
      </c>
      <c r="D9" s="7" t="s">
        <v>301</v>
      </c>
      <c r="E9" s="7">
        <v>-31.654299999999999</v>
      </c>
      <c r="F9" s="7">
        <v>-63.856499999999997</v>
      </c>
      <c r="G9" s="21">
        <v>44428</v>
      </c>
      <c r="H9" s="30">
        <v>45396.999988425923</v>
      </c>
      <c r="I9" s="32">
        <f>Table3[[#This Row],[fecha_ultimo_reporte]]-Table3[[#This Row],[inicio]]</f>
        <v>968.99998842592322</v>
      </c>
      <c r="J9" s="20">
        <v>0</v>
      </c>
      <c r="L9" s="37"/>
    </row>
    <row r="10" spans="1:12" x14ac:dyDescent="0.25">
      <c r="A10" s="13">
        <v>119</v>
      </c>
      <c r="B10" s="9" t="s">
        <v>2</v>
      </c>
      <c r="D10" s="7" t="s">
        <v>301</v>
      </c>
      <c r="E10" s="7">
        <v>-32.773000000000003</v>
      </c>
      <c r="F10" s="7">
        <v>-60.787399999999998</v>
      </c>
      <c r="G10" s="21">
        <v>44414</v>
      </c>
      <c r="H10" s="30">
        <v>45400.874641203707</v>
      </c>
      <c r="I10" s="32">
        <f>Table3[[#This Row],[fecha_ultimo_reporte]]-Table3[[#This Row],[inicio]]</f>
        <v>986.87464120370714</v>
      </c>
      <c r="J10" s="20">
        <v>0</v>
      </c>
      <c r="L10" s="37"/>
    </row>
    <row r="11" spans="1:12" x14ac:dyDescent="0.25">
      <c r="A11" s="13">
        <v>45</v>
      </c>
      <c r="B11" s="9" t="s">
        <v>48</v>
      </c>
      <c r="D11" s="7" t="s">
        <v>301</v>
      </c>
      <c r="E11" s="7">
        <v>-33.8369</v>
      </c>
      <c r="F11" s="7">
        <v>-61.4086</v>
      </c>
      <c r="G11" s="21">
        <v>44778</v>
      </c>
      <c r="H11" s="30">
        <v>45400.999976851854</v>
      </c>
      <c r="I11" s="32">
        <f>Table3[[#This Row],[fecha_ultimo_reporte]]-Table3[[#This Row],[inicio]]</f>
        <v>622.99997685185372</v>
      </c>
      <c r="J11" s="20">
        <v>0</v>
      </c>
      <c r="L11" s="37"/>
    </row>
    <row r="12" spans="1:12" x14ac:dyDescent="0.25">
      <c r="A12" s="13">
        <v>4</v>
      </c>
      <c r="B12" s="7" t="s">
        <v>8</v>
      </c>
      <c r="C12" s="7"/>
      <c r="D12" s="7" t="s">
        <v>301</v>
      </c>
      <c r="E12" s="7">
        <v>-32.746899999999997</v>
      </c>
      <c r="F12" s="7">
        <v>-61.615900000000003</v>
      </c>
      <c r="G12" s="21">
        <v>45040</v>
      </c>
      <c r="H12" s="30">
        <v>45407.999849537038</v>
      </c>
      <c r="I12" s="32">
        <f>Table3[[#This Row],[fecha_ultimo_reporte]]-Table3[[#This Row],[inicio]]</f>
        <v>367.99984953703824</v>
      </c>
      <c r="J12" s="20">
        <v>0</v>
      </c>
      <c r="L12" s="37"/>
    </row>
    <row r="13" spans="1:12" x14ac:dyDescent="0.25">
      <c r="A13" s="13">
        <v>101</v>
      </c>
      <c r="B13" s="9" t="s">
        <v>104</v>
      </c>
      <c r="D13" s="7" t="s">
        <v>301</v>
      </c>
      <c r="E13" s="7">
        <v>-32.917900000000003</v>
      </c>
      <c r="F13" s="7">
        <v>-60.809600000000003</v>
      </c>
      <c r="G13" s="21">
        <v>44275</v>
      </c>
      <c r="H13" s="30">
        <v>45463.999884259261</v>
      </c>
      <c r="I13" s="32">
        <f>Table3[[#This Row],[fecha_ultimo_reporte]]-Table3[[#This Row],[inicio]]</f>
        <v>1188.9998842592613</v>
      </c>
      <c r="J13" s="20">
        <v>0</v>
      </c>
      <c r="L13" s="37"/>
    </row>
    <row r="14" spans="1:12" x14ac:dyDescent="0.25">
      <c r="A14" s="13">
        <v>27</v>
      </c>
      <c r="B14" s="9" t="s">
        <v>30</v>
      </c>
      <c r="D14" s="7" t="s">
        <v>301</v>
      </c>
      <c r="E14" s="7">
        <v>-32.241399999999999</v>
      </c>
      <c r="F14" s="7">
        <v>-63.986400000000003</v>
      </c>
      <c r="G14" s="21">
        <v>44418</v>
      </c>
      <c r="H14" s="30">
        <v>45468.999965277777</v>
      </c>
      <c r="I14" s="32">
        <f>Table3[[#This Row],[fecha_ultimo_reporte]]-Table3[[#This Row],[inicio]]</f>
        <v>1050.9999652777769</v>
      </c>
      <c r="J14" s="20">
        <v>0</v>
      </c>
      <c r="L14" s="37"/>
    </row>
    <row r="15" spans="1:12" x14ac:dyDescent="0.25">
      <c r="A15" s="13">
        <v>81</v>
      </c>
      <c r="B15" s="9" t="s">
        <v>84</v>
      </c>
      <c r="D15" s="7" t="s">
        <v>301</v>
      </c>
      <c r="E15" s="7">
        <v>-32.457900000000002</v>
      </c>
      <c r="F15" s="7">
        <v>-64.387799999999999</v>
      </c>
      <c r="G15" s="21">
        <v>44369</v>
      </c>
      <c r="H15" s="30">
        <v>45476.941145833334</v>
      </c>
      <c r="I15" s="32">
        <f>Table3[[#This Row],[fecha_ultimo_reporte]]-Table3[[#This Row],[inicio]]</f>
        <v>1107.9411458333343</v>
      </c>
      <c r="J15" s="20">
        <v>0</v>
      </c>
      <c r="L15" s="37"/>
    </row>
    <row r="16" spans="1:12" x14ac:dyDescent="0.25">
      <c r="A16" s="13">
        <v>89</v>
      </c>
      <c r="B16" s="9" t="s">
        <v>92</v>
      </c>
      <c r="D16" s="7" t="s">
        <v>301</v>
      </c>
      <c r="E16" s="7">
        <v>-32.955300000000001</v>
      </c>
      <c r="F16" s="7">
        <v>-60.6693</v>
      </c>
      <c r="G16" s="21">
        <v>44916</v>
      </c>
      <c r="H16" s="30">
        <v>45510.999884259261</v>
      </c>
      <c r="I16" s="32">
        <f>Table3[[#This Row],[fecha_ultimo_reporte]]-Table3[[#This Row],[inicio]]</f>
        <v>594.99988425926131</v>
      </c>
      <c r="J16" s="20">
        <v>0</v>
      </c>
      <c r="L16" s="37"/>
    </row>
    <row r="17" spans="1:12" x14ac:dyDescent="0.25">
      <c r="A17" s="13">
        <v>67</v>
      </c>
      <c r="B17" s="9" t="s">
        <v>70</v>
      </c>
      <c r="D17" s="7" t="s">
        <v>301</v>
      </c>
      <c r="E17" s="7">
        <v>-33.044499999999999</v>
      </c>
      <c r="F17" s="7">
        <v>-61.404400000000003</v>
      </c>
      <c r="G17" s="21">
        <v>45106</v>
      </c>
      <c r="H17" s="30">
        <v>45539.996655092589</v>
      </c>
      <c r="I17" s="32">
        <f>Table3[[#This Row],[fecha_ultimo_reporte]]-Table3[[#This Row],[inicio]]</f>
        <v>433.99665509258921</v>
      </c>
      <c r="J17" s="20">
        <v>0</v>
      </c>
      <c r="L17" s="37"/>
    </row>
    <row r="18" spans="1:12" x14ac:dyDescent="0.25">
      <c r="A18" s="13">
        <v>41</v>
      </c>
      <c r="B18" s="9" t="s">
        <v>44</v>
      </c>
      <c r="D18" s="7" t="s">
        <v>301</v>
      </c>
      <c r="E18" s="7">
        <v>-34.192100000000003</v>
      </c>
      <c r="F18" s="7">
        <v>-62.542400000000001</v>
      </c>
      <c r="G18" s="21">
        <v>44525</v>
      </c>
      <c r="H18" s="30">
        <v>45544.357870370368</v>
      </c>
      <c r="I18" s="32">
        <f>Table3[[#This Row],[fecha_ultimo_reporte]]-Table3[[#This Row],[inicio]]</f>
        <v>1019.3578703703679</v>
      </c>
      <c r="J18" s="13">
        <v>0</v>
      </c>
      <c r="L18" s="37"/>
    </row>
    <row r="19" spans="1:12" x14ac:dyDescent="0.25">
      <c r="A19" s="13">
        <v>59</v>
      </c>
      <c r="B19" s="9" t="s">
        <v>62</v>
      </c>
      <c r="D19" s="7" t="s">
        <v>301</v>
      </c>
      <c r="E19" s="7">
        <v>-33.338900000000002</v>
      </c>
      <c r="F19" s="7">
        <v>-63.717399999999998</v>
      </c>
      <c r="G19" s="21">
        <v>44184</v>
      </c>
      <c r="H19" s="30">
        <v>45561.999895833331</v>
      </c>
      <c r="I19" s="32">
        <f>Table3[[#This Row],[fecha_ultimo_reporte]]-Table3[[#This Row],[inicio]]</f>
        <v>1377.9998958333308</v>
      </c>
      <c r="J19" s="13">
        <v>0</v>
      </c>
      <c r="L19" s="37"/>
    </row>
    <row r="20" spans="1:12" x14ac:dyDescent="0.25">
      <c r="A20" s="13">
        <v>102</v>
      </c>
      <c r="B20" s="9" t="s">
        <v>105</v>
      </c>
      <c r="D20" s="7" t="s">
        <v>301</v>
      </c>
      <c r="E20" s="7">
        <v>-32.958100000000002</v>
      </c>
      <c r="F20" s="7">
        <v>-60.635800000000003</v>
      </c>
      <c r="G20" s="21">
        <v>44341</v>
      </c>
      <c r="H20" s="30">
        <v>45568.999976851854</v>
      </c>
      <c r="I20" s="32">
        <f>Table3[[#This Row],[fecha_ultimo_reporte]]-Table3[[#This Row],[inicio]]</f>
        <v>1227.9999768518537</v>
      </c>
      <c r="J20" s="20">
        <v>0</v>
      </c>
      <c r="L20" s="37"/>
    </row>
    <row r="21" spans="1:12" x14ac:dyDescent="0.25">
      <c r="A21" s="13">
        <v>69</v>
      </c>
      <c r="B21" s="9" t="s">
        <v>72</v>
      </c>
      <c r="D21" s="7" t="s">
        <v>301</v>
      </c>
      <c r="E21" s="7">
        <v>-33.802799999999998</v>
      </c>
      <c r="F21" s="7">
        <v>-62.466700000000003</v>
      </c>
      <c r="G21" s="21">
        <v>44816</v>
      </c>
      <c r="H21" s="30">
        <v>45586.867118055554</v>
      </c>
      <c r="I21" s="32">
        <f>Table3[[#This Row],[fecha_ultimo_reporte]]-Table3[[#This Row],[inicio]]</f>
        <v>770.86711805555387</v>
      </c>
      <c r="J21" s="20">
        <v>0</v>
      </c>
      <c r="L21" s="37"/>
    </row>
    <row r="22" spans="1:12" x14ac:dyDescent="0.25">
      <c r="A22" s="13">
        <v>77</v>
      </c>
      <c r="B22" s="9" t="s">
        <v>80</v>
      </c>
      <c r="D22" s="7" t="s">
        <v>302</v>
      </c>
      <c r="E22" s="7">
        <v>-33.899500000000003</v>
      </c>
      <c r="F22" s="7">
        <v>-60.545200000000001</v>
      </c>
      <c r="G22" s="21">
        <v>45046</v>
      </c>
      <c r="H22" s="30">
        <v>45587.999826388892</v>
      </c>
      <c r="I22" s="32">
        <f>Table3[[#This Row],[fecha_ultimo_reporte]]-Table3[[#This Row],[inicio]]</f>
        <v>541.99982638889196</v>
      </c>
      <c r="J22" s="23">
        <v>0</v>
      </c>
      <c r="L22" s="37"/>
    </row>
    <row r="23" spans="1:12" x14ac:dyDescent="0.25">
      <c r="A23" s="13">
        <v>83</v>
      </c>
      <c r="B23" s="9" t="s">
        <v>86</v>
      </c>
      <c r="D23" s="7" t="s">
        <v>301</v>
      </c>
      <c r="E23" s="7">
        <v>-32.521099999999997</v>
      </c>
      <c r="F23" s="7">
        <v>-64.142700000000005</v>
      </c>
      <c r="G23" s="21">
        <v>44432</v>
      </c>
      <c r="H23" s="30">
        <v>45590.999942129631</v>
      </c>
      <c r="I23" s="32">
        <f>Table3[[#This Row],[fecha_ultimo_reporte]]-Table3[[#This Row],[inicio]]</f>
        <v>1158.9999421296307</v>
      </c>
      <c r="J23" s="23">
        <v>0</v>
      </c>
      <c r="L23" s="37"/>
    </row>
    <row r="24" spans="1:12" x14ac:dyDescent="0.25">
      <c r="A24" s="13">
        <v>137</v>
      </c>
      <c r="B24" s="9" t="s">
        <v>136</v>
      </c>
      <c r="D24" s="7" t="s">
        <v>302</v>
      </c>
      <c r="E24" s="7">
        <v>-33.146099999999997</v>
      </c>
      <c r="F24" s="7">
        <v>-62.8538</v>
      </c>
      <c r="G24" s="21">
        <v>43433</v>
      </c>
      <c r="H24" s="30">
        <v>45597.381956018522</v>
      </c>
      <c r="I24" s="32">
        <f>Table3[[#This Row],[fecha_ultimo_reporte]]-Table3[[#This Row],[inicio]]</f>
        <v>2164.381956018522</v>
      </c>
      <c r="J24" s="23">
        <v>0</v>
      </c>
      <c r="L24" s="37"/>
    </row>
    <row r="25" spans="1:12" x14ac:dyDescent="0.25">
      <c r="A25" s="13">
        <v>39</v>
      </c>
      <c r="B25" s="9" t="s">
        <v>42</v>
      </c>
      <c r="D25" s="7" t="s">
        <v>301</v>
      </c>
      <c r="E25" s="7">
        <v>-34.014000000000003</v>
      </c>
      <c r="F25" s="7">
        <v>-62.244999999999997</v>
      </c>
      <c r="G25" s="21">
        <v>44406</v>
      </c>
      <c r="H25" s="30">
        <v>45598.906828703701</v>
      </c>
      <c r="I25" s="32">
        <f>Table3[[#This Row],[fecha_ultimo_reporte]]-Table3[[#This Row],[inicio]]</f>
        <v>1192.9068287037007</v>
      </c>
      <c r="J25" s="23">
        <v>0</v>
      </c>
      <c r="L25" s="37"/>
    </row>
    <row r="26" spans="1:12" x14ac:dyDescent="0.25">
      <c r="A26" s="13">
        <v>96</v>
      </c>
      <c r="B26" s="9" t="s">
        <v>99</v>
      </c>
      <c r="D26" s="7" t="s">
        <v>301</v>
      </c>
      <c r="E26" s="7">
        <v>-32.968600000000002</v>
      </c>
      <c r="F26" s="7">
        <v>-60.667299999999997</v>
      </c>
      <c r="G26" s="21">
        <v>43886</v>
      </c>
      <c r="H26" s="30">
        <v>45599.411747685182</v>
      </c>
      <c r="I26" s="32">
        <f>Table3[[#This Row],[fecha_ultimo_reporte]]-Table3[[#This Row],[inicio]]</f>
        <v>1713.4117476851825</v>
      </c>
      <c r="J26" s="23">
        <v>0</v>
      </c>
      <c r="L26" s="37"/>
    </row>
    <row r="27" spans="1:12" x14ac:dyDescent="0.25">
      <c r="A27" s="13">
        <v>131</v>
      </c>
      <c r="B27" s="9" t="s">
        <v>130</v>
      </c>
      <c r="D27" s="7" t="s">
        <v>302</v>
      </c>
      <c r="E27" s="7">
        <v>-34.095300000000002</v>
      </c>
      <c r="F27" s="7">
        <v>-61.628300000000003</v>
      </c>
      <c r="G27" s="21">
        <v>41049</v>
      </c>
      <c r="H27" s="30">
        <v>45599.765983796293</v>
      </c>
      <c r="I27" s="32">
        <f>Table3[[#This Row],[fecha_ultimo_reporte]]-Table3[[#This Row],[inicio]]</f>
        <v>4550.7659837962929</v>
      </c>
      <c r="J27" s="23">
        <v>0</v>
      </c>
      <c r="L27" s="37"/>
    </row>
    <row r="28" spans="1:12" x14ac:dyDescent="0.25">
      <c r="A28" s="13">
        <v>3</v>
      </c>
      <c r="B28" s="7" t="s">
        <v>7</v>
      </c>
      <c r="C28" s="7"/>
      <c r="D28" s="7" t="s">
        <v>301</v>
      </c>
      <c r="E28" s="7">
        <v>-33.643000000000001</v>
      </c>
      <c r="F28" s="7">
        <v>-62.396000000000001</v>
      </c>
      <c r="G28" s="21">
        <v>45067</v>
      </c>
      <c r="H28" s="30">
        <v>45599.871365740742</v>
      </c>
      <c r="I28" s="32">
        <f>Table3[[#This Row],[fecha_ultimo_reporte]]-Table3[[#This Row],[inicio]]</f>
        <v>532.87136574074248</v>
      </c>
      <c r="J28" s="23">
        <v>0</v>
      </c>
      <c r="L28" s="37"/>
    </row>
    <row r="29" spans="1:12" x14ac:dyDescent="0.25">
      <c r="A29" s="13">
        <v>2</v>
      </c>
      <c r="B29" s="7" t="s">
        <v>6</v>
      </c>
      <c r="C29" s="7"/>
      <c r="D29" s="7" t="s">
        <v>301</v>
      </c>
      <c r="E29" s="7">
        <v>-34.158200000000001</v>
      </c>
      <c r="F29" s="7">
        <v>-62.4191</v>
      </c>
      <c r="G29" s="21">
        <v>44986</v>
      </c>
      <c r="H29" s="30">
        <v>45599.871400462966</v>
      </c>
      <c r="I29" s="32">
        <f>Table3[[#This Row],[fecha_ultimo_reporte]]-Table3[[#This Row],[inicio]]</f>
        <v>613.87140046296554</v>
      </c>
      <c r="J29" s="23">
        <v>0</v>
      </c>
      <c r="L29" s="37"/>
    </row>
    <row r="30" spans="1:12" x14ac:dyDescent="0.25">
      <c r="A30" s="13">
        <v>1</v>
      </c>
      <c r="B30" s="7" t="s">
        <v>5</v>
      </c>
      <c r="C30" s="7"/>
      <c r="D30" s="7" t="s">
        <v>301</v>
      </c>
      <c r="E30" s="7">
        <v>-33.635800000000003</v>
      </c>
      <c r="F30" s="7">
        <v>-64.021600000000007</v>
      </c>
      <c r="G30" s="21">
        <v>44874</v>
      </c>
      <c r="H30" s="30">
        <v>45599.871458333335</v>
      </c>
      <c r="I30" s="32">
        <f>Table3[[#This Row],[fecha_ultimo_reporte]]-Table3[[#This Row],[inicio]]</f>
        <v>725.87145833333489</v>
      </c>
      <c r="J30" s="23">
        <v>0</v>
      </c>
      <c r="L30" s="37"/>
    </row>
    <row r="31" spans="1:12" x14ac:dyDescent="0.25">
      <c r="A31" s="13">
        <v>5</v>
      </c>
      <c r="B31" s="8" t="s">
        <v>9</v>
      </c>
      <c r="C31" s="8"/>
      <c r="D31" s="7" t="s">
        <v>301</v>
      </c>
      <c r="E31" s="7">
        <v>-32.562899999999999</v>
      </c>
      <c r="F31" s="7">
        <v>-61.767000000000003</v>
      </c>
      <c r="G31" s="21">
        <v>44172</v>
      </c>
      <c r="H31" s="30">
        <v>45599.871504629627</v>
      </c>
      <c r="I31" s="32">
        <f>Table3[[#This Row],[fecha_ultimo_reporte]]-Table3[[#This Row],[inicio]]</f>
        <v>1427.8715046296275</v>
      </c>
      <c r="J31" s="23">
        <v>0</v>
      </c>
      <c r="L31" s="37"/>
    </row>
    <row r="32" spans="1:12" x14ac:dyDescent="0.25">
      <c r="A32" s="13">
        <v>9</v>
      </c>
      <c r="B32" s="9" t="s">
        <v>13</v>
      </c>
      <c r="D32" s="7" t="s">
        <v>301</v>
      </c>
      <c r="E32" s="7">
        <v>-32.369399999999999</v>
      </c>
      <c r="F32" s="7">
        <v>-64.637500000000003</v>
      </c>
      <c r="G32" s="21">
        <v>45136</v>
      </c>
      <c r="H32" s="30">
        <v>45599.874861111108</v>
      </c>
      <c r="I32" s="32">
        <f>Table3[[#This Row],[fecha_ultimo_reporte]]-Table3[[#This Row],[inicio]]</f>
        <v>463.87486111110775</v>
      </c>
      <c r="J32" s="23">
        <v>0</v>
      </c>
      <c r="L32" s="37"/>
    </row>
    <row r="33" spans="1:12" x14ac:dyDescent="0.25">
      <c r="A33" s="13">
        <v>10</v>
      </c>
      <c r="B33" s="9" t="s">
        <v>14</v>
      </c>
      <c r="D33" s="7" t="s">
        <v>301</v>
      </c>
      <c r="E33" s="7">
        <v>-32.031300000000002</v>
      </c>
      <c r="F33" s="7">
        <v>-64.356099999999998</v>
      </c>
      <c r="G33" s="21">
        <v>44106</v>
      </c>
      <c r="H33" s="30">
        <v>45599.874884259261</v>
      </c>
      <c r="I33" s="32">
        <f>Table3[[#This Row],[fecha_ultimo_reporte]]-Table3[[#This Row],[inicio]]</f>
        <v>1493.8748842592613</v>
      </c>
      <c r="J33" s="23">
        <v>0</v>
      </c>
      <c r="L33" s="37"/>
    </row>
    <row r="34" spans="1:12" x14ac:dyDescent="0.25">
      <c r="A34" s="13">
        <v>8</v>
      </c>
      <c r="B34" s="9" t="s">
        <v>12</v>
      </c>
      <c r="D34" s="7" t="s">
        <v>301</v>
      </c>
      <c r="E34" s="7">
        <v>-32.819200000000002</v>
      </c>
      <c r="F34" s="7">
        <v>-61.400700000000001</v>
      </c>
      <c r="G34" s="21">
        <v>45104</v>
      </c>
      <c r="H34" s="30">
        <v>45599.874942129631</v>
      </c>
      <c r="I34" s="32">
        <f>Table3[[#This Row],[fecha_ultimo_reporte]]-Table3[[#This Row],[inicio]]</f>
        <v>495.87494212963065</v>
      </c>
      <c r="J34" s="23">
        <v>0</v>
      </c>
      <c r="L34" s="37"/>
    </row>
    <row r="35" spans="1:12" x14ac:dyDescent="0.25">
      <c r="A35" s="13">
        <v>7</v>
      </c>
      <c r="B35" s="9" t="s">
        <v>11</v>
      </c>
      <c r="D35" s="7" t="s">
        <v>301</v>
      </c>
      <c r="E35" s="7">
        <v>-32.7149</v>
      </c>
      <c r="F35" s="7">
        <v>-61.227600000000002</v>
      </c>
      <c r="G35" s="21">
        <v>45124</v>
      </c>
      <c r="H35" s="30">
        <v>45599.8749537037</v>
      </c>
      <c r="I35" s="32">
        <f>Table3[[#This Row],[fecha_ultimo_reporte]]-Table3[[#This Row],[inicio]]</f>
        <v>475.87495370370016</v>
      </c>
      <c r="J35" s="23">
        <v>0</v>
      </c>
      <c r="L35" s="37"/>
    </row>
    <row r="36" spans="1:12" x14ac:dyDescent="0.25">
      <c r="A36" s="13">
        <v>6</v>
      </c>
      <c r="B36" s="9" t="s">
        <v>10</v>
      </c>
      <c r="D36" s="7" t="s">
        <v>301</v>
      </c>
      <c r="E36" s="7">
        <v>-33.368699999999997</v>
      </c>
      <c r="F36" s="7">
        <v>-61.1813</v>
      </c>
      <c r="G36" s="21">
        <v>44943</v>
      </c>
      <c r="H36" s="30">
        <v>45599.874988425923</v>
      </c>
      <c r="I36" s="32">
        <f>Table3[[#This Row],[fecha_ultimo_reporte]]-Table3[[#This Row],[inicio]]</f>
        <v>656.87498842592322</v>
      </c>
      <c r="J36" s="23">
        <v>0</v>
      </c>
      <c r="L36" s="37"/>
    </row>
    <row r="37" spans="1:12" x14ac:dyDescent="0.25">
      <c r="A37" s="13">
        <v>16</v>
      </c>
      <c r="B37" s="9" t="s">
        <v>19</v>
      </c>
      <c r="D37" s="7" t="s">
        <v>301</v>
      </c>
      <c r="E37" s="7">
        <v>-33.058100000000003</v>
      </c>
      <c r="F37" s="7">
        <v>-61.189500000000002</v>
      </c>
      <c r="G37" s="21">
        <v>44738</v>
      </c>
      <c r="H37" s="30">
        <v>45599.875</v>
      </c>
      <c r="I37" s="32">
        <f>Table3[[#This Row],[fecha_ultimo_reporte]]-Table3[[#This Row],[inicio]]</f>
        <v>861.875</v>
      </c>
      <c r="J37" s="23">
        <v>0</v>
      </c>
      <c r="L37" s="37"/>
    </row>
    <row r="38" spans="1:12" x14ac:dyDescent="0.25">
      <c r="A38" s="13">
        <v>14</v>
      </c>
      <c r="B38" s="9" t="s">
        <v>17</v>
      </c>
      <c r="D38" s="7" t="s">
        <v>301</v>
      </c>
      <c r="E38" s="7">
        <v>-33.341099999999997</v>
      </c>
      <c r="F38" s="7">
        <v>-61.963000000000001</v>
      </c>
      <c r="G38" s="21">
        <v>44194</v>
      </c>
      <c r="H38" s="30">
        <v>45599.875057870369</v>
      </c>
      <c r="I38" s="32">
        <f>Table3[[#This Row],[fecha_ultimo_reporte]]-Table3[[#This Row],[inicio]]</f>
        <v>1405.8750578703693</v>
      </c>
      <c r="J38" s="23">
        <v>0</v>
      </c>
      <c r="L38" s="37"/>
    </row>
    <row r="39" spans="1:12" x14ac:dyDescent="0.25">
      <c r="A39" s="13">
        <v>24</v>
      </c>
      <c r="B39" s="9" t="s">
        <v>27</v>
      </c>
      <c r="D39" s="7" t="s">
        <v>302</v>
      </c>
      <c r="E39" s="7">
        <v>-33.106000000000002</v>
      </c>
      <c r="F39" s="7">
        <v>-63.726900000000001</v>
      </c>
      <c r="G39" s="21">
        <v>41350</v>
      </c>
      <c r="H39" s="30">
        <v>45599.875601851854</v>
      </c>
      <c r="I39" s="32">
        <f>Table3[[#This Row],[fecha_ultimo_reporte]]-Table3[[#This Row],[inicio]]</f>
        <v>4249.8756018518543</v>
      </c>
      <c r="J39" s="23">
        <v>0</v>
      </c>
      <c r="L39" s="37"/>
    </row>
    <row r="40" spans="1:12" x14ac:dyDescent="0.25">
      <c r="A40" s="13">
        <v>13</v>
      </c>
      <c r="B40" s="9" t="s">
        <v>16</v>
      </c>
      <c r="D40" s="7" t="s">
        <v>301</v>
      </c>
      <c r="E40" s="7">
        <v>-33.246600000000001</v>
      </c>
      <c r="F40" s="7">
        <v>-61.359099999999998</v>
      </c>
      <c r="G40" s="21">
        <v>44040</v>
      </c>
      <c r="H40" s="30">
        <v>45599.877500000002</v>
      </c>
      <c r="I40" s="32">
        <f>Table3[[#This Row],[fecha_ultimo_reporte]]-Table3[[#This Row],[inicio]]</f>
        <v>1559.8775000000023</v>
      </c>
      <c r="J40" s="23">
        <v>0</v>
      </c>
      <c r="L40" s="37"/>
    </row>
    <row r="41" spans="1:12" x14ac:dyDescent="0.25">
      <c r="A41" s="13">
        <v>11</v>
      </c>
      <c r="B41" s="9" t="s">
        <v>15</v>
      </c>
      <c r="D41" s="7" t="s">
        <v>301</v>
      </c>
      <c r="E41" s="7">
        <v>-31.997299999999999</v>
      </c>
      <c r="F41" s="7">
        <v>-64.558199999999999</v>
      </c>
      <c r="G41" s="21">
        <v>44461</v>
      </c>
      <c r="H41" s="30">
        <v>45599.878321759257</v>
      </c>
      <c r="I41" s="32">
        <f>Table3[[#This Row],[fecha_ultimo_reporte]]-Table3[[#This Row],[inicio]]</f>
        <v>1138.8783217592572</v>
      </c>
      <c r="J41" s="23">
        <v>0</v>
      </c>
      <c r="L41" s="37"/>
    </row>
    <row r="42" spans="1:12" x14ac:dyDescent="0.25">
      <c r="A42" s="13">
        <v>15</v>
      </c>
      <c r="B42" s="9" t="s">
        <v>18</v>
      </c>
      <c r="D42" s="7" t="s">
        <v>301</v>
      </c>
      <c r="E42" s="7">
        <v>-33.112299999999998</v>
      </c>
      <c r="F42" s="7">
        <v>-61.708799999999997</v>
      </c>
      <c r="G42" s="21">
        <v>44534</v>
      </c>
      <c r="H42" s="30">
        <v>45599.878333333334</v>
      </c>
      <c r="I42" s="32">
        <f>Table3[[#This Row],[fecha_ultimo_reporte]]-Table3[[#This Row],[inicio]]</f>
        <v>1065.878333333334</v>
      </c>
      <c r="J42" s="23">
        <v>0</v>
      </c>
      <c r="L42" s="37"/>
    </row>
    <row r="43" spans="1:12" x14ac:dyDescent="0.25">
      <c r="A43" s="13">
        <v>12</v>
      </c>
      <c r="B43" s="9" t="s">
        <v>1</v>
      </c>
      <c r="D43" s="7" t="s">
        <v>301</v>
      </c>
      <c r="E43" s="7">
        <v>-33.0443</v>
      </c>
      <c r="F43" s="7">
        <v>-61.166800000000002</v>
      </c>
      <c r="G43" s="21">
        <v>43827</v>
      </c>
      <c r="H43" s="30">
        <v>45599.878437500003</v>
      </c>
      <c r="I43" s="32">
        <f>Table3[[#This Row],[fecha_ultimo_reporte]]-Table3[[#This Row],[inicio]]</f>
        <v>1772.8784375000032</v>
      </c>
      <c r="J43" s="23">
        <v>0</v>
      </c>
      <c r="L43" s="37"/>
    </row>
    <row r="44" spans="1:12" x14ac:dyDescent="0.25">
      <c r="A44" s="13">
        <v>21</v>
      </c>
      <c r="B44" s="9" t="s">
        <v>24</v>
      </c>
      <c r="D44" s="7" t="s">
        <v>302</v>
      </c>
      <c r="E44" s="7">
        <v>-33.356400000000001</v>
      </c>
      <c r="F44" s="7">
        <v>-60.724499999999999</v>
      </c>
      <c r="G44" s="21">
        <v>42826</v>
      </c>
      <c r="H44" s="30">
        <v>45599.880543981482</v>
      </c>
      <c r="I44" s="32">
        <f>Table3[[#This Row],[fecha_ultimo_reporte]]-Table3[[#This Row],[inicio]]</f>
        <v>2773.8805439814823</v>
      </c>
      <c r="J44" s="23">
        <v>0</v>
      </c>
      <c r="L44" s="37"/>
    </row>
    <row r="45" spans="1:12" x14ac:dyDescent="0.25">
      <c r="A45" s="13">
        <v>18</v>
      </c>
      <c r="B45" s="9" t="s">
        <v>21</v>
      </c>
      <c r="D45" s="7" t="s">
        <v>301</v>
      </c>
      <c r="E45" s="7">
        <v>-33.1235</v>
      </c>
      <c r="F45" s="7">
        <v>-61.0871</v>
      </c>
      <c r="G45" s="21">
        <v>44923</v>
      </c>
      <c r="H45" s="30">
        <v>45599.881712962961</v>
      </c>
      <c r="I45" s="32">
        <f>Table3[[#This Row],[fecha_ultimo_reporte]]-Table3[[#This Row],[inicio]]</f>
        <v>676.88171296296059</v>
      </c>
      <c r="J45" s="24">
        <v>0</v>
      </c>
      <c r="L45" s="37"/>
    </row>
    <row r="46" spans="1:12" x14ac:dyDescent="0.25">
      <c r="A46" s="13">
        <v>20</v>
      </c>
      <c r="B46" s="9" t="s">
        <v>23</v>
      </c>
      <c r="D46" s="7" t="s">
        <v>301</v>
      </c>
      <c r="E46" s="7">
        <v>-33.437100000000001</v>
      </c>
      <c r="F46" s="7">
        <v>-61.484299999999998</v>
      </c>
      <c r="G46" s="21">
        <v>44680</v>
      </c>
      <c r="H46" s="30">
        <v>45599.881782407407</v>
      </c>
      <c r="I46" s="32">
        <f>Table3[[#This Row],[fecha_ultimo_reporte]]-Table3[[#This Row],[inicio]]</f>
        <v>919.88178240740672</v>
      </c>
      <c r="J46" s="24">
        <v>0</v>
      </c>
      <c r="L46" s="37"/>
    </row>
    <row r="47" spans="1:12" x14ac:dyDescent="0.25">
      <c r="A47" s="13">
        <v>23</v>
      </c>
      <c r="B47" s="9" t="s">
        <v>26</v>
      </c>
      <c r="D47" s="7" t="s">
        <v>302</v>
      </c>
      <c r="E47" s="7">
        <v>-33.232300000000002</v>
      </c>
      <c r="F47" s="7">
        <v>-60.326799999999999</v>
      </c>
      <c r="G47" s="21">
        <v>43163</v>
      </c>
      <c r="H47" s="30">
        <v>45599.881828703707</v>
      </c>
      <c r="I47" s="32">
        <f>Table3[[#This Row],[fecha_ultimo_reporte]]-Table3[[#This Row],[inicio]]</f>
        <v>2436.8818287037066</v>
      </c>
      <c r="J47" s="24">
        <v>0</v>
      </c>
      <c r="L47" s="37"/>
    </row>
    <row r="48" spans="1:12" x14ac:dyDescent="0.25">
      <c r="A48" s="13">
        <v>19</v>
      </c>
      <c r="B48" s="9" t="s">
        <v>22</v>
      </c>
      <c r="D48" s="7" t="s">
        <v>302</v>
      </c>
      <c r="E48" s="7">
        <v>-33.897100000000002</v>
      </c>
      <c r="F48" s="7">
        <v>-61.108899999999998</v>
      </c>
      <c r="G48" s="21">
        <v>42736</v>
      </c>
      <c r="H48" s="30">
        <v>45599.881898148145</v>
      </c>
      <c r="I48" s="32">
        <f>Table3[[#This Row],[fecha_ultimo_reporte]]-Table3[[#This Row],[inicio]]</f>
        <v>2863.8818981481454</v>
      </c>
      <c r="J48" s="24">
        <v>0</v>
      </c>
      <c r="L48" s="37"/>
    </row>
    <row r="49" spans="1:12" x14ac:dyDescent="0.25">
      <c r="A49" s="13">
        <v>26</v>
      </c>
      <c r="B49" s="9" t="s">
        <v>29</v>
      </c>
      <c r="D49" s="7" t="s">
        <v>301</v>
      </c>
      <c r="E49" s="7">
        <v>-31.8245</v>
      </c>
      <c r="F49" s="7">
        <v>-64.971599999999995</v>
      </c>
      <c r="G49" s="21">
        <v>44282</v>
      </c>
      <c r="H49" s="30">
        <v>45599.882835648146</v>
      </c>
      <c r="I49" s="32">
        <f>Table3[[#This Row],[fecha_ultimo_reporte]]-Table3[[#This Row],[inicio]]</f>
        <v>1317.8828356481463</v>
      </c>
      <c r="J49" s="24">
        <v>0</v>
      </c>
      <c r="L49" s="37"/>
    </row>
    <row r="50" spans="1:12" x14ac:dyDescent="0.25">
      <c r="A50" s="13">
        <v>25</v>
      </c>
      <c r="B50" s="9" t="s">
        <v>28</v>
      </c>
      <c r="D50" s="7" t="s">
        <v>302</v>
      </c>
      <c r="E50" s="7">
        <v>-32.4084</v>
      </c>
      <c r="F50" s="7">
        <v>-63.259300000000003</v>
      </c>
      <c r="G50" s="21">
        <v>42208</v>
      </c>
      <c r="H50" s="30">
        <v>45599.885046296295</v>
      </c>
      <c r="I50" s="32">
        <f>Table3[[#This Row],[fecha_ultimo_reporte]]-Table3[[#This Row],[inicio]]</f>
        <v>3391.8850462962946</v>
      </c>
      <c r="J50" s="24">
        <v>0</v>
      </c>
      <c r="L50" s="37"/>
    </row>
    <row r="51" spans="1:12" x14ac:dyDescent="0.25">
      <c r="A51" s="13">
        <v>28</v>
      </c>
      <c r="B51" s="9" t="s">
        <v>31</v>
      </c>
      <c r="D51" s="7" t="s">
        <v>301</v>
      </c>
      <c r="E51" s="7">
        <v>-31.9039</v>
      </c>
      <c r="F51" s="7">
        <v>-64.111000000000004</v>
      </c>
      <c r="G51" s="21">
        <v>44866</v>
      </c>
      <c r="H51" s="30">
        <v>45599.885231481479</v>
      </c>
      <c r="I51" s="32">
        <f>Table3[[#This Row],[fecha_ultimo_reporte]]-Table3[[#This Row],[inicio]]</f>
        <v>733.88523148147942</v>
      </c>
      <c r="J51" s="24">
        <v>0</v>
      </c>
      <c r="L51" s="37"/>
    </row>
    <row r="52" spans="1:12" x14ac:dyDescent="0.25">
      <c r="A52" s="13">
        <v>29</v>
      </c>
      <c r="B52" s="9" t="s">
        <v>32</v>
      </c>
      <c r="D52" s="7" t="s">
        <v>301</v>
      </c>
      <c r="E52" s="7">
        <v>-31.768599999999999</v>
      </c>
      <c r="F52" s="7">
        <v>-63.989899999999999</v>
      </c>
      <c r="G52" s="21">
        <v>44956</v>
      </c>
      <c r="H52" s="30">
        <v>45599.885231481479</v>
      </c>
      <c r="I52" s="32">
        <f>Table3[[#This Row],[fecha_ultimo_reporte]]-Table3[[#This Row],[inicio]]</f>
        <v>643.88523148147942</v>
      </c>
      <c r="J52" s="24">
        <v>0</v>
      </c>
      <c r="L52" s="37"/>
    </row>
    <row r="53" spans="1:12" x14ac:dyDescent="0.25">
      <c r="A53" s="13">
        <v>30</v>
      </c>
      <c r="B53" s="9" t="s">
        <v>33</v>
      </c>
      <c r="D53" s="7" t="s">
        <v>301</v>
      </c>
      <c r="E53" s="7">
        <v>-34.266199999999998</v>
      </c>
      <c r="F53" s="7">
        <v>-62.313800000000001</v>
      </c>
      <c r="G53" s="21">
        <v>44874</v>
      </c>
      <c r="H53" s="30">
        <v>45599.888564814813</v>
      </c>
      <c r="I53" s="32">
        <f>Table3[[#This Row],[fecha_ultimo_reporte]]-Table3[[#This Row],[inicio]]</f>
        <v>725.88856481481344</v>
      </c>
      <c r="J53" s="24">
        <v>0</v>
      </c>
      <c r="L53" s="37"/>
    </row>
    <row r="54" spans="1:12" x14ac:dyDescent="0.25">
      <c r="A54" s="13">
        <v>33</v>
      </c>
      <c r="B54" s="9" t="s">
        <v>36</v>
      </c>
      <c r="D54" s="7" t="s">
        <v>301</v>
      </c>
      <c r="E54" s="7">
        <v>-33.7774</v>
      </c>
      <c r="F54" s="7">
        <v>-61.546799999999998</v>
      </c>
      <c r="G54" s="21">
        <v>44060</v>
      </c>
      <c r="H54" s="30">
        <v>45599.888715277775</v>
      </c>
      <c r="I54" s="32">
        <f>Table3[[#This Row],[fecha_ultimo_reporte]]-Table3[[#This Row],[inicio]]</f>
        <v>1539.8887152777752</v>
      </c>
      <c r="J54" s="24">
        <v>0</v>
      </c>
      <c r="L54" s="37"/>
    </row>
    <row r="55" spans="1:12" x14ac:dyDescent="0.25">
      <c r="A55" s="13">
        <v>35</v>
      </c>
      <c r="B55" s="9" t="s">
        <v>38</v>
      </c>
      <c r="D55" s="7" t="s">
        <v>301</v>
      </c>
      <c r="E55" s="7">
        <v>-33.447899999999997</v>
      </c>
      <c r="F55" s="7">
        <v>-61.4983</v>
      </c>
      <c r="G55" s="21">
        <v>44128</v>
      </c>
      <c r="H55" s="30">
        <v>45599.888761574075</v>
      </c>
      <c r="I55" s="32">
        <f>Table3[[#This Row],[fecha_ultimo_reporte]]-Table3[[#This Row],[inicio]]</f>
        <v>1471.888761574075</v>
      </c>
      <c r="J55" s="24">
        <v>0</v>
      </c>
      <c r="L55" s="37"/>
    </row>
    <row r="56" spans="1:12" x14ac:dyDescent="0.25">
      <c r="A56" s="13">
        <v>34</v>
      </c>
      <c r="B56" s="9" t="s">
        <v>37</v>
      </c>
      <c r="D56" s="7" t="s">
        <v>301</v>
      </c>
      <c r="E56" s="7">
        <v>-34.255499999999998</v>
      </c>
      <c r="F56" s="7">
        <v>-62.676600000000001</v>
      </c>
      <c r="G56" s="21">
        <v>44117</v>
      </c>
      <c r="H56" s="30">
        <v>45599.888842592591</v>
      </c>
      <c r="I56" s="32">
        <f>Table3[[#This Row],[fecha_ultimo_reporte]]-Table3[[#This Row],[inicio]]</f>
        <v>1482.8888425925907</v>
      </c>
      <c r="J56" s="24">
        <v>0</v>
      </c>
      <c r="L56" s="37"/>
    </row>
    <row r="57" spans="1:12" x14ac:dyDescent="0.25">
      <c r="A57" s="13">
        <v>31</v>
      </c>
      <c r="B57" s="9" t="s">
        <v>34</v>
      </c>
      <c r="D57" s="7" t="s">
        <v>301</v>
      </c>
      <c r="E57" s="7">
        <v>-32.933999999999997</v>
      </c>
      <c r="F57" s="7">
        <v>-60.83</v>
      </c>
      <c r="G57" s="21">
        <v>44918</v>
      </c>
      <c r="H57" s="30">
        <v>45599.888854166667</v>
      </c>
      <c r="I57" s="32">
        <f>Table3[[#This Row],[fecha_ultimo_reporte]]-Table3[[#This Row],[inicio]]</f>
        <v>681.88885416666744</v>
      </c>
      <c r="J57" s="24">
        <v>0</v>
      </c>
      <c r="L57" s="37"/>
    </row>
    <row r="58" spans="1:12" x14ac:dyDescent="0.25">
      <c r="A58" s="13">
        <v>32</v>
      </c>
      <c r="B58" s="9" t="s">
        <v>35</v>
      </c>
      <c r="D58" s="7" t="s">
        <v>301</v>
      </c>
      <c r="E58" s="7">
        <v>-34.004300000000001</v>
      </c>
      <c r="F58" s="7">
        <v>-61.607599999999998</v>
      </c>
      <c r="G58" s="21">
        <v>44018</v>
      </c>
      <c r="H58" s="30">
        <v>45599.888854166667</v>
      </c>
      <c r="I58" s="32">
        <f>Table3[[#This Row],[fecha_ultimo_reporte]]-Table3[[#This Row],[inicio]]</f>
        <v>1581.8888541666674</v>
      </c>
      <c r="J58" s="24">
        <v>0</v>
      </c>
      <c r="L58" s="37"/>
    </row>
    <row r="59" spans="1:12" x14ac:dyDescent="0.25">
      <c r="A59" s="13">
        <v>37</v>
      </c>
      <c r="B59" s="9" t="s">
        <v>40</v>
      </c>
      <c r="D59" s="7" t="s">
        <v>301</v>
      </c>
      <c r="E59" s="7">
        <v>-34.109099999999998</v>
      </c>
      <c r="F59" s="7">
        <v>-62.159100000000002</v>
      </c>
      <c r="G59" s="21">
        <v>44254</v>
      </c>
      <c r="H59" s="30">
        <v>45599.889120370368</v>
      </c>
      <c r="I59" s="32">
        <f>Table3[[#This Row],[fecha_ultimo_reporte]]-Table3[[#This Row],[inicio]]</f>
        <v>1345.8891203703679</v>
      </c>
      <c r="J59" s="24">
        <v>0</v>
      </c>
      <c r="L59" s="37"/>
    </row>
    <row r="60" spans="1:12" x14ac:dyDescent="0.25">
      <c r="A60" s="13">
        <v>40</v>
      </c>
      <c r="B60" s="9" t="s">
        <v>43</v>
      </c>
      <c r="D60" s="7" t="s">
        <v>302</v>
      </c>
      <c r="E60" s="7">
        <v>-34.401699999999998</v>
      </c>
      <c r="F60" s="7">
        <v>-62.042999999999999</v>
      </c>
      <c r="G60" s="21">
        <v>44406</v>
      </c>
      <c r="H60" s="30">
        <v>45599.892152777778</v>
      </c>
      <c r="I60" s="32">
        <f>Table3[[#This Row],[fecha_ultimo_reporte]]-Table3[[#This Row],[inicio]]</f>
        <v>1193.8921527777784</v>
      </c>
      <c r="J60" s="24">
        <v>0</v>
      </c>
      <c r="L60" s="37"/>
    </row>
    <row r="61" spans="1:12" x14ac:dyDescent="0.25">
      <c r="A61" s="13">
        <v>42</v>
      </c>
      <c r="B61" s="9" t="s">
        <v>45</v>
      </c>
      <c r="D61" s="7" t="s">
        <v>301</v>
      </c>
      <c r="E61" s="7">
        <v>-32.478000000000002</v>
      </c>
      <c r="F61" s="7">
        <v>-63.491</v>
      </c>
      <c r="G61" s="21">
        <v>44602</v>
      </c>
      <c r="H61" s="30">
        <v>45599.892245370371</v>
      </c>
      <c r="I61" s="32">
        <f>Table3[[#This Row],[fecha_ultimo_reporte]]-Table3[[#This Row],[inicio]]</f>
        <v>997.8922453703708</v>
      </c>
      <c r="J61" s="24">
        <v>0</v>
      </c>
      <c r="L61" s="37"/>
    </row>
    <row r="62" spans="1:12" x14ac:dyDescent="0.25">
      <c r="A62" s="13">
        <v>36</v>
      </c>
      <c r="B62" s="9" t="s">
        <v>39</v>
      </c>
      <c r="D62" s="7" t="s">
        <v>301</v>
      </c>
      <c r="E62" s="7">
        <v>-34.265900000000002</v>
      </c>
      <c r="F62" s="7">
        <v>-62.700099999999999</v>
      </c>
      <c r="G62" s="21">
        <v>44252</v>
      </c>
      <c r="H62" s="30">
        <v>45599.892280092594</v>
      </c>
      <c r="I62" s="32">
        <f>Table3[[#This Row],[fecha_ultimo_reporte]]-Table3[[#This Row],[inicio]]</f>
        <v>1347.8922800925939</v>
      </c>
      <c r="J62" s="24">
        <v>0</v>
      </c>
      <c r="L62" s="37"/>
    </row>
    <row r="63" spans="1:12" x14ac:dyDescent="0.25">
      <c r="A63" s="13">
        <v>38</v>
      </c>
      <c r="B63" s="9" t="s">
        <v>41</v>
      </c>
      <c r="D63" s="7" t="s">
        <v>301</v>
      </c>
      <c r="E63" s="7">
        <v>-33.429299999999998</v>
      </c>
      <c r="F63" s="7">
        <v>-61.499200000000002</v>
      </c>
      <c r="G63" s="21">
        <v>44382</v>
      </c>
      <c r="H63" s="30">
        <v>45599.892314814817</v>
      </c>
      <c r="I63" s="32">
        <f>Table3[[#This Row],[fecha_ultimo_reporte]]-Table3[[#This Row],[inicio]]</f>
        <v>1217.8923148148169</v>
      </c>
      <c r="J63" s="24">
        <v>0</v>
      </c>
      <c r="L63" s="37"/>
    </row>
    <row r="64" spans="1:12" x14ac:dyDescent="0.25">
      <c r="A64" s="13">
        <v>44</v>
      </c>
      <c r="B64" s="9" t="s">
        <v>47</v>
      </c>
      <c r="D64" s="7" t="s">
        <v>301</v>
      </c>
      <c r="E64" s="7">
        <v>-33.858400000000003</v>
      </c>
      <c r="F64" s="7">
        <v>-61.475200000000001</v>
      </c>
      <c r="G64" s="21">
        <v>44752</v>
      </c>
      <c r="H64" s="30">
        <v>45599.892638888887</v>
      </c>
      <c r="I64" s="32">
        <f>Table3[[#This Row],[fecha_ultimo_reporte]]-Table3[[#This Row],[inicio]]</f>
        <v>847.89263888888672</v>
      </c>
      <c r="J64" s="24">
        <v>0</v>
      </c>
      <c r="L64" s="37"/>
    </row>
    <row r="65" spans="1:12" x14ac:dyDescent="0.25">
      <c r="A65" s="13">
        <v>43</v>
      </c>
      <c r="B65" s="9" t="s">
        <v>46</v>
      </c>
      <c r="D65" s="7" t="s">
        <v>301</v>
      </c>
      <c r="E65" s="7">
        <v>-34.113300000000002</v>
      </c>
      <c r="F65" s="7">
        <v>-62.4407</v>
      </c>
      <c r="G65" s="21">
        <v>44719</v>
      </c>
      <c r="H65" s="30">
        <v>45599.895509259259</v>
      </c>
      <c r="I65" s="32">
        <f>Table3[[#This Row],[fecha_ultimo_reporte]]-Table3[[#This Row],[inicio]]</f>
        <v>880.89550925925869</v>
      </c>
      <c r="J65" s="24">
        <v>0</v>
      </c>
      <c r="L65" s="37"/>
    </row>
    <row r="66" spans="1:12" x14ac:dyDescent="0.25">
      <c r="A66" s="13">
        <v>49</v>
      </c>
      <c r="B66" s="9" t="s">
        <v>52</v>
      </c>
      <c r="D66" s="7" t="s">
        <v>301</v>
      </c>
      <c r="E66" s="7">
        <v>-32.590600000000002</v>
      </c>
      <c r="F66" s="7">
        <v>-61.1708</v>
      </c>
      <c r="G66" s="21">
        <v>43982</v>
      </c>
      <c r="H66" s="30">
        <v>45599.89571759259</v>
      </c>
      <c r="I66" s="32">
        <f>Table3[[#This Row],[fecha_ultimo_reporte]]-Table3[[#This Row],[inicio]]</f>
        <v>1617.8957175925898</v>
      </c>
      <c r="J66" s="24">
        <v>0</v>
      </c>
      <c r="L66" s="37"/>
    </row>
    <row r="67" spans="1:12" x14ac:dyDescent="0.25">
      <c r="A67" s="13">
        <v>48</v>
      </c>
      <c r="B67" s="9" t="s">
        <v>51</v>
      </c>
      <c r="D67" s="7" t="s">
        <v>301</v>
      </c>
      <c r="E67" s="7">
        <v>-32.954900000000002</v>
      </c>
      <c r="F67" s="7">
        <v>-62.193199999999997</v>
      </c>
      <c r="G67" s="21">
        <v>45118</v>
      </c>
      <c r="H67" s="30">
        <v>45599.895729166667</v>
      </c>
      <c r="I67" s="32">
        <f>Table3[[#This Row],[fecha_ultimo_reporte]]-Table3[[#This Row],[inicio]]</f>
        <v>481.89572916666657</v>
      </c>
      <c r="J67" s="24">
        <v>0</v>
      </c>
      <c r="L67" s="37"/>
    </row>
    <row r="68" spans="1:12" x14ac:dyDescent="0.25">
      <c r="A68" s="13">
        <v>46</v>
      </c>
      <c r="B68" s="9" t="s">
        <v>49</v>
      </c>
      <c r="D68" s="7" t="s">
        <v>301</v>
      </c>
      <c r="E68" s="7">
        <v>-32.854999999999997</v>
      </c>
      <c r="F68" s="7">
        <v>-61.940399999999997</v>
      </c>
      <c r="G68" s="21">
        <v>45100</v>
      </c>
      <c r="H68" s="30">
        <v>45599.895787037036</v>
      </c>
      <c r="I68" s="32">
        <f>Table3[[#This Row],[fecha_ultimo_reporte]]-Table3[[#This Row],[inicio]]</f>
        <v>499.89578703703592</v>
      </c>
      <c r="J68" s="24">
        <v>0</v>
      </c>
      <c r="L68" s="37"/>
    </row>
    <row r="69" spans="1:12" x14ac:dyDescent="0.25">
      <c r="A69" s="13">
        <v>47</v>
      </c>
      <c r="B69" s="9" t="s">
        <v>50</v>
      </c>
      <c r="D69" s="7" t="s">
        <v>301</v>
      </c>
      <c r="E69" s="7">
        <v>-33.0745</v>
      </c>
      <c r="F69" s="7">
        <v>-62.261000000000003</v>
      </c>
      <c r="G69" s="21">
        <v>45200</v>
      </c>
      <c r="H69" s="30">
        <v>45599.895810185182</v>
      </c>
      <c r="I69" s="32">
        <f>Table3[[#This Row],[fecha_ultimo_reporte]]-Table3[[#This Row],[inicio]]</f>
        <v>399.8958101851822</v>
      </c>
      <c r="J69" s="24">
        <v>0</v>
      </c>
      <c r="L69" s="37"/>
    </row>
    <row r="70" spans="1:12" x14ac:dyDescent="0.25">
      <c r="A70" s="13">
        <v>51</v>
      </c>
      <c r="B70" s="9" t="s">
        <v>54</v>
      </c>
      <c r="D70" s="7" t="s">
        <v>302</v>
      </c>
      <c r="E70" s="7">
        <v>-32.706499999999998</v>
      </c>
      <c r="F70" s="7">
        <v>-61.1676</v>
      </c>
      <c r="G70" s="21">
        <v>42736</v>
      </c>
      <c r="H70" s="30">
        <v>45599.898344907408</v>
      </c>
      <c r="I70" s="32">
        <f>Table3[[#This Row],[fecha_ultimo_reporte]]-Table3[[#This Row],[inicio]]</f>
        <v>2863.8983449074076</v>
      </c>
      <c r="J70" s="24">
        <v>0</v>
      </c>
      <c r="L70" s="37"/>
    </row>
    <row r="71" spans="1:12" x14ac:dyDescent="0.25">
      <c r="A71" s="13">
        <v>56</v>
      </c>
      <c r="B71" s="9" t="s">
        <v>59</v>
      </c>
      <c r="D71" s="7" t="s">
        <v>303</v>
      </c>
      <c r="E71" s="7">
        <v>-32.320599999999999</v>
      </c>
      <c r="F71" s="7">
        <v>-65.0197</v>
      </c>
      <c r="G71" s="21">
        <v>44629</v>
      </c>
      <c r="H71" s="30">
        <v>45599.89912037037</v>
      </c>
      <c r="I71" s="32">
        <f>Table3[[#This Row],[fecha_ultimo_reporte]]-Table3[[#This Row],[inicio]]</f>
        <v>970.89912037036993</v>
      </c>
      <c r="J71" s="24">
        <v>0</v>
      </c>
      <c r="L71" s="37"/>
    </row>
    <row r="72" spans="1:12" x14ac:dyDescent="0.25">
      <c r="A72" s="13">
        <v>57</v>
      </c>
      <c r="B72" s="9" t="s">
        <v>60</v>
      </c>
      <c r="D72" s="7" t="s">
        <v>301</v>
      </c>
      <c r="E72" s="7">
        <v>-33.634900000000002</v>
      </c>
      <c r="F72" s="7">
        <v>-63.764299999999999</v>
      </c>
      <c r="G72" s="21">
        <v>43799</v>
      </c>
      <c r="H72" s="30">
        <v>45599.899131944447</v>
      </c>
      <c r="I72" s="32">
        <f>Table3[[#This Row],[fecha_ultimo_reporte]]-Table3[[#This Row],[inicio]]</f>
        <v>1800.8991319444467</v>
      </c>
      <c r="J72" s="24">
        <v>0</v>
      </c>
      <c r="L72" s="37"/>
    </row>
    <row r="73" spans="1:12" x14ac:dyDescent="0.25">
      <c r="A73" s="13">
        <v>55</v>
      </c>
      <c r="B73" s="9" t="s">
        <v>58</v>
      </c>
      <c r="D73" s="7" t="s">
        <v>303</v>
      </c>
      <c r="E73" s="7">
        <v>-32.347299999999997</v>
      </c>
      <c r="F73" s="7">
        <v>-64.990799999999993</v>
      </c>
      <c r="G73" s="21">
        <v>44105</v>
      </c>
      <c r="H73" s="30">
        <v>45599.899143518516</v>
      </c>
      <c r="I73" s="32">
        <f>Table3[[#This Row],[fecha_ultimo_reporte]]-Table3[[#This Row],[inicio]]</f>
        <v>1494.8991435185162</v>
      </c>
      <c r="J73" s="24">
        <v>0</v>
      </c>
      <c r="L73" s="37"/>
    </row>
    <row r="74" spans="1:12" x14ac:dyDescent="0.25">
      <c r="A74" s="13">
        <v>52</v>
      </c>
      <c r="B74" s="9" t="s">
        <v>55</v>
      </c>
      <c r="D74" s="7" t="s">
        <v>301</v>
      </c>
      <c r="E74" s="7">
        <v>-33.347000000000001</v>
      </c>
      <c r="F74" s="7">
        <v>-62.3566</v>
      </c>
      <c r="G74" s="21">
        <v>44910</v>
      </c>
      <c r="H74" s="30">
        <v>45599.899155092593</v>
      </c>
      <c r="I74" s="32">
        <f>Table3[[#This Row],[fecha_ultimo_reporte]]-Table3[[#This Row],[inicio]]</f>
        <v>689.89915509259299</v>
      </c>
      <c r="J74" s="24">
        <v>0</v>
      </c>
      <c r="L74" s="37"/>
    </row>
    <row r="75" spans="1:12" x14ac:dyDescent="0.25">
      <c r="A75" s="13">
        <v>50</v>
      </c>
      <c r="B75" s="7" t="s">
        <v>53</v>
      </c>
      <c r="C75" s="7"/>
      <c r="D75" s="7" t="s">
        <v>301</v>
      </c>
      <c r="E75" s="7">
        <v>-32.816400000000002</v>
      </c>
      <c r="F75" s="7">
        <v>-61.3949</v>
      </c>
      <c r="G75" s="21">
        <v>44251</v>
      </c>
      <c r="H75" s="30">
        <v>45599.899224537039</v>
      </c>
      <c r="I75" s="32">
        <f>Table3[[#This Row],[fecha_ultimo_reporte]]-Table3[[#This Row],[inicio]]</f>
        <v>1348.8992245370391</v>
      </c>
      <c r="J75" s="24">
        <v>0</v>
      </c>
      <c r="L75" s="37"/>
    </row>
    <row r="76" spans="1:12" x14ac:dyDescent="0.25">
      <c r="A76" s="13">
        <v>58</v>
      </c>
      <c r="B76" s="9" t="s">
        <v>61</v>
      </c>
      <c r="D76" s="7" t="s">
        <v>301</v>
      </c>
      <c r="E76" s="7">
        <v>-32.704999999999998</v>
      </c>
      <c r="F76" s="7">
        <v>-63.860799999999998</v>
      </c>
      <c r="G76" s="21">
        <v>44126</v>
      </c>
      <c r="H76" s="30">
        <v>45599.900902777779</v>
      </c>
      <c r="I76" s="32">
        <f>Table3[[#This Row],[fecha_ultimo_reporte]]-Table3[[#This Row],[inicio]]</f>
        <v>1473.9009027777793</v>
      </c>
      <c r="J76" s="25">
        <v>0</v>
      </c>
      <c r="L76" s="37"/>
    </row>
    <row r="77" spans="1:12" x14ac:dyDescent="0.25">
      <c r="A77" s="13">
        <v>62</v>
      </c>
      <c r="B77" s="9" t="s">
        <v>65</v>
      </c>
      <c r="D77" s="7" t="s">
        <v>301</v>
      </c>
      <c r="E77" s="7">
        <v>-32.711100000000002</v>
      </c>
      <c r="F77" s="7">
        <v>-61.554900000000004</v>
      </c>
      <c r="G77" s="21">
        <v>44970</v>
      </c>
      <c r="H77" s="30">
        <v>45599.902453703704</v>
      </c>
      <c r="I77" s="32">
        <f>Table3[[#This Row],[fecha_ultimo_reporte]]-Table3[[#This Row],[inicio]]</f>
        <v>629.90245370370394</v>
      </c>
      <c r="J77" s="25">
        <v>0</v>
      </c>
      <c r="L77" s="37"/>
    </row>
    <row r="78" spans="1:12" x14ac:dyDescent="0.25">
      <c r="A78" s="13">
        <v>63</v>
      </c>
      <c r="B78" s="9" t="s">
        <v>66</v>
      </c>
      <c r="D78" s="7" t="s">
        <v>301</v>
      </c>
      <c r="E78" s="7">
        <v>-32.6708</v>
      </c>
      <c r="F78" s="7">
        <v>-61.583500000000001</v>
      </c>
      <c r="G78" s="21">
        <v>45209</v>
      </c>
      <c r="H78" s="30">
        <v>45599.902488425927</v>
      </c>
      <c r="I78" s="32">
        <f>Table3[[#This Row],[fecha_ultimo_reporte]]-Table3[[#This Row],[inicio]]</f>
        <v>390.902488425927</v>
      </c>
      <c r="J78" s="25">
        <v>0</v>
      </c>
      <c r="L78" s="37"/>
    </row>
    <row r="79" spans="1:12" x14ac:dyDescent="0.25">
      <c r="A79" s="13">
        <v>61</v>
      </c>
      <c r="B79" s="9" t="s">
        <v>64</v>
      </c>
      <c r="D79" s="7" t="s">
        <v>301</v>
      </c>
      <c r="E79" s="7">
        <v>-33.544600000000003</v>
      </c>
      <c r="F79" s="7">
        <v>-61.972900000000003</v>
      </c>
      <c r="G79" s="21">
        <v>44915</v>
      </c>
      <c r="H79" s="30">
        <v>45599.902569444443</v>
      </c>
      <c r="I79" s="32">
        <f>Table3[[#This Row],[fecha_ultimo_reporte]]-Table3[[#This Row],[inicio]]</f>
        <v>684.90256944444263</v>
      </c>
      <c r="J79" s="25">
        <v>0</v>
      </c>
      <c r="L79" s="37"/>
    </row>
    <row r="80" spans="1:12" x14ac:dyDescent="0.25">
      <c r="A80" s="13">
        <v>64</v>
      </c>
      <c r="B80" s="9" t="s">
        <v>67</v>
      </c>
      <c r="D80" s="7" t="s">
        <v>302</v>
      </c>
      <c r="E80" s="7">
        <v>-34.499000000000002</v>
      </c>
      <c r="F80" s="7">
        <v>-61.539499999999997</v>
      </c>
      <c r="G80" s="21">
        <v>44250</v>
      </c>
      <c r="H80" s="30">
        <v>45599.902708333335</v>
      </c>
      <c r="I80" s="32">
        <f>Table3[[#This Row],[fecha_ultimo_reporte]]-Table3[[#This Row],[inicio]]</f>
        <v>1349.9027083333349</v>
      </c>
      <c r="J80" s="25">
        <v>0</v>
      </c>
      <c r="L80" s="37"/>
    </row>
    <row r="81" spans="1:12" x14ac:dyDescent="0.25">
      <c r="A81" s="13">
        <v>60</v>
      </c>
      <c r="B81" s="9" t="s">
        <v>63</v>
      </c>
      <c r="D81" s="7" t="s">
        <v>301</v>
      </c>
      <c r="E81" s="7">
        <v>-33.206600000000002</v>
      </c>
      <c r="F81" s="7">
        <v>-63.396500000000003</v>
      </c>
      <c r="G81" s="21">
        <v>44210</v>
      </c>
      <c r="H81" s="30">
        <v>45599.902731481481</v>
      </c>
      <c r="I81" s="32">
        <f>Table3[[#This Row],[fecha_ultimo_reporte]]-Table3[[#This Row],[inicio]]</f>
        <v>1389.9027314814812</v>
      </c>
      <c r="J81" s="25">
        <v>0</v>
      </c>
      <c r="L81" s="37"/>
    </row>
    <row r="82" spans="1:12" x14ac:dyDescent="0.25">
      <c r="A82" s="13">
        <v>70</v>
      </c>
      <c r="B82" s="9" t="s">
        <v>73</v>
      </c>
      <c r="D82" s="7" t="s">
        <v>301</v>
      </c>
      <c r="E82" s="7">
        <v>-33.030099999999997</v>
      </c>
      <c r="F82" s="7">
        <v>-62.0625</v>
      </c>
      <c r="G82" s="21">
        <v>44846</v>
      </c>
      <c r="H82" s="30">
        <v>45599.905914351853</v>
      </c>
      <c r="I82" s="32">
        <f>Table3[[#This Row],[fecha_ultimo_reporte]]-Table3[[#This Row],[inicio]]</f>
        <v>753.90591435185343</v>
      </c>
      <c r="J82" s="25">
        <v>0</v>
      </c>
      <c r="L82" s="37"/>
    </row>
    <row r="83" spans="1:12" x14ac:dyDescent="0.25">
      <c r="A83" s="13">
        <v>66</v>
      </c>
      <c r="B83" s="9" t="s">
        <v>69</v>
      </c>
      <c r="D83" s="7" t="s">
        <v>302</v>
      </c>
      <c r="E83" s="7">
        <v>-34.5304</v>
      </c>
      <c r="F83" s="7">
        <v>-61.237900000000003</v>
      </c>
      <c r="G83" s="21">
        <v>44916</v>
      </c>
      <c r="H83" s="30">
        <v>45599.906064814815</v>
      </c>
      <c r="I83" s="32">
        <f>Table3[[#This Row],[fecha_ultimo_reporte]]-Table3[[#This Row],[inicio]]</f>
        <v>683.90606481481518</v>
      </c>
      <c r="J83" s="25">
        <v>0</v>
      </c>
      <c r="L83" s="37"/>
    </row>
    <row r="84" spans="1:12" x14ac:dyDescent="0.25">
      <c r="A84" s="13">
        <v>68</v>
      </c>
      <c r="B84" s="9" t="s">
        <v>71</v>
      </c>
      <c r="D84" s="7" t="s">
        <v>301</v>
      </c>
      <c r="E84" s="7">
        <v>-33.2821</v>
      </c>
      <c r="F84" s="7">
        <v>-62.185899999999997</v>
      </c>
      <c r="G84" s="21">
        <v>44758</v>
      </c>
      <c r="H84" s="30">
        <v>45599.906134259261</v>
      </c>
      <c r="I84" s="32">
        <f>Table3[[#This Row],[fecha_ultimo_reporte]]-Table3[[#This Row],[inicio]]</f>
        <v>841.90613425926131</v>
      </c>
      <c r="J84" s="25">
        <v>0</v>
      </c>
      <c r="L84" s="37"/>
    </row>
    <row r="85" spans="1:12" x14ac:dyDescent="0.25">
      <c r="A85" s="13">
        <v>65</v>
      </c>
      <c r="B85" s="9" t="s">
        <v>68</v>
      </c>
      <c r="D85" s="7" t="s">
        <v>302</v>
      </c>
      <c r="E85" s="7">
        <v>-34.441200000000002</v>
      </c>
      <c r="F85" s="7">
        <v>-61.811599999999999</v>
      </c>
      <c r="G85" s="21">
        <v>44457</v>
      </c>
      <c r="H85" s="30">
        <v>45599.9062037037</v>
      </c>
      <c r="I85" s="32">
        <f>Table3[[#This Row],[fecha_ultimo_reporte]]-Table3[[#This Row],[inicio]]</f>
        <v>1142.9062037037002</v>
      </c>
      <c r="J85" s="25">
        <v>0</v>
      </c>
      <c r="L85" s="37"/>
    </row>
    <row r="86" spans="1:12" x14ac:dyDescent="0.25">
      <c r="A86" s="13">
        <v>74</v>
      </c>
      <c r="B86" s="9" t="s">
        <v>77</v>
      </c>
      <c r="D86" s="7" t="s">
        <v>302</v>
      </c>
      <c r="E86" s="7">
        <v>-33.7654</v>
      </c>
      <c r="F86" s="7">
        <v>-60.6509</v>
      </c>
      <c r="G86" s="21">
        <v>43736</v>
      </c>
      <c r="H86" s="30">
        <v>45599.906354166669</v>
      </c>
      <c r="I86" s="32">
        <f>Table3[[#This Row],[fecha_ultimo_reporte]]-Table3[[#This Row],[inicio]]</f>
        <v>1863.9063541666692</v>
      </c>
      <c r="J86" s="25">
        <v>0</v>
      </c>
      <c r="L86" s="37"/>
    </row>
    <row r="87" spans="1:12" x14ac:dyDescent="0.25">
      <c r="A87" s="13">
        <v>71</v>
      </c>
      <c r="B87" s="9" t="s">
        <v>74</v>
      </c>
      <c r="D87" s="7" t="s">
        <v>301</v>
      </c>
      <c r="E87" s="7">
        <v>-32.9908</v>
      </c>
      <c r="F87" s="7">
        <v>-61.791499999999999</v>
      </c>
      <c r="G87" s="21">
        <v>43535</v>
      </c>
      <c r="H87" s="30">
        <v>45599.909143518518</v>
      </c>
      <c r="I87" s="32">
        <f>Table3[[#This Row],[fecha_ultimo_reporte]]-Table3[[#This Row],[inicio]]</f>
        <v>2064.9091435185182</v>
      </c>
      <c r="J87" s="25">
        <v>0</v>
      </c>
      <c r="L87" s="37"/>
    </row>
    <row r="88" spans="1:12" x14ac:dyDescent="0.25">
      <c r="A88" s="13">
        <v>73</v>
      </c>
      <c r="B88" s="9" t="s">
        <v>76</v>
      </c>
      <c r="D88" s="7" t="s">
        <v>301</v>
      </c>
      <c r="E88" s="7">
        <v>-31.956299999999999</v>
      </c>
      <c r="F88" s="7">
        <v>-63.780200000000001</v>
      </c>
      <c r="G88" s="21">
        <v>45016</v>
      </c>
      <c r="H88" s="30">
        <v>45599.909641203703</v>
      </c>
      <c r="I88" s="32">
        <f>Table3[[#This Row],[fecha_ultimo_reporte]]-Table3[[#This Row],[inicio]]</f>
        <v>583.90964120370336</v>
      </c>
      <c r="J88" s="25">
        <v>0</v>
      </c>
      <c r="L88" s="37"/>
    </row>
    <row r="89" spans="1:12" x14ac:dyDescent="0.25">
      <c r="A89" s="13">
        <v>76</v>
      </c>
      <c r="B89" s="9" t="s">
        <v>79</v>
      </c>
      <c r="D89" s="7" t="s">
        <v>302</v>
      </c>
      <c r="E89" s="7">
        <v>-33.914900000000003</v>
      </c>
      <c r="F89" s="7">
        <v>-60.6447</v>
      </c>
      <c r="G89" s="21">
        <v>45007</v>
      </c>
      <c r="H89" s="30">
        <v>45599.909687500003</v>
      </c>
      <c r="I89" s="32">
        <f>Table3[[#This Row],[fecha_ultimo_reporte]]-Table3[[#This Row],[inicio]]</f>
        <v>592.9096875000032</v>
      </c>
      <c r="J89" s="25">
        <v>0</v>
      </c>
      <c r="L89" s="37"/>
    </row>
    <row r="90" spans="1:12" x14ac:dyDescent="0.25">
      <c r="A90" s="13">
        <v>75</v>
      </c>
      <c r="B90" s="9" t="s">
        <v>78</v>
      </c>
      <c r="D90" s="7" t="s">
        <v>302</v>
      </c>
      <c r="E90" s="7">
        <v>-33.869999999999997</v>
      </c>
      <c r="F90" s="7">
        <v>-60.576300000000003</v>
      </c>
      <c r="G90" s="21">
        <v>44734</v>
      </c>
      <c r="H90" s="30">
        <v>45599.909699074073</v>
      </c>
      <c r="I90" s="32">
        <f>Table3[[#This Row],[fecha_ultimo_reporte]]-Table3[[#This Row],[inicio]]</f>
        <v>865.90969907407271</v>
      </c>
      <c r="J90" s="25">
        <v>0</v>
      </c>
      <c r="L90" s="37"/>
    </row>
    <row r="91" spans="1:12" x14ac:dyDescent="0.25">
      <c r="A91" s="13">
        <v>108</v>
      </c>
      <c r="B91" s="9" t="s">
        <v>111</v>
      </c>
      <c r="D91" s="7" t="s">
        <v>302</v>
      </c>
      <c r="E91" s="7">
        <v>-32.960500000000003</v>
      </c>
      <c r="F91" s="7">
        <v>-60.633400000000002</v>
      </c>
      <c r="G91" s="21">
        <v>42940</v>
      </c>
      <c r="H91" s="30">
        <v>45599.912800925929</v>
      </c>
      <c r="I91" s="32">
        <f>Table3[[#This Row],[fecha_ultimo_reporte]]-Table3[[#This Row],[inicio]]</f>
        <v>2659.9128009259293</v>
      </c>
      <c r="J91" s="25">
        <v>0</v>
      </c>
      <c r="L91" s="37"/>
    </row>
    <row r="92" spans="1:12" x14ac:dyDescent="0.25">
      <c r="A92" s="13">
        <v>79</v>
      </c>
      <c r="B92" s="9" t="s">
        <v>82</v>
      </c>
      <c r="D92" s="7" t="s">
        <v>302</v>
      </c>
      <c r="E92" s="7">
        <v>-33.9514</v>
      </c>
      <c r="F92" s="7">
        <v>-60.733699999999999</v>
      </c>
      <c r="G92" s="21">
        <v>43349</v>
      </c>
      <c r="H92" s="30">
        <v>45599.912962962961</v>
      </c>
      <c r="I92" s="32">
        <f>Table3[[#This Row],[fecha_ultimo_reporte]]-Table3[[#This Row],[inicio]]</f>
        <v>2250.9129629629606</v>
      </c>
      <c r="J92" s="25">
        <v>0</v>
      </c>
      <c r="L92" s="37"/>
    </row>
    <row r="93" spans="1:12" x14ac:dyDescent="0.25">
      <c r="A93" s="13">
        <v>80</v>
      </c>
      <c r="B93" s="9" t="s">
        <v>83</v>
      </c>
      <c r="D93" s="7" t="s">
        <v>301</v>
      </c>
      <c r="E93" s="7">
        <v>-34.289200000000001</v>
      </c>
      <c r="F93" s="7">
        <v>-63.077199999999998</v>
      </c>
      <c r="G93" s="21">
        <v>44375</v>
      </c>
      <c r="H93" s="30">
        <v>45599.913043981483</v>
      </c>
      <c r="I93" s="32">
        <f>Table3[[#This Row],[fecha_ultimo_reporte]]-Table3[[#This Row],[inicio]]</f>
        <v>1224.9130439814835</v>
      </c>
      <c r="J93" s="25">
        <v>0</v>
      </c>
      <c r="L93" s="37"/>
    </row>
    <row r="94" spans="1:12" x14ac:dyDescent="0.25">
      <c r="A94" s="13">
        <v>78</v>
      </c>
      <c r="B94" s="9" t="s">
        <v>81</v>
      </c>
      <c r="D94" s="7" t="s">
        <v>302</v>
      </c>
      <c r="E94" s="7">
        <v>-33.860599999999998</v>
      </c>
      <c r="F94" s="7">
        <v>-60.726900000000001</v>
      </c>
      <c r="G94" s="21">
        <v>45060</v>
      </c>
      <c r="H94" s="30">
        <v>45599.913078703707</v>
      </c>
      <c r="I94" s="32">
        <f>Table3[[#This Row],[fecha_ultimo_reporte]]-Table3[[#This Row],[inicio]]</f>
        <v>539.91307870370656</v>
      </c>
      <c r="J94" s="25">
        <v>0</v>
      </c>
      <c r="L94" s="37"/>
    </row>
    <row r="95" spans="1:12" x14ac:dyDescent="0.25">
      <c r="A95" s="13">
        <v>82</v>
      </c>
      <c r="B95" s="9" t="s">
        <v>85</v>
      </c>
      <c r="D95" s="7" t="s">
        <v>301</v>
      </c>
      <c r="E95" s="7">
        <v>-32.424300000000002</v>
      </c>
      <c r="F95" s="7">
        <v>-64.1922</v>
      </c>
      <c r="G95" s="21">
        <v>44406</v>
      </c>
      <c r="H95" s="30">
        <v>45599.913182870368</v>
      </c>
      <c r="I95" s="32">
        <f>Table3[[#This Row],[fecha_ultimo_reporte]]-Table3[[#This Row],[inicio]]</f>
        <v>1193.9131828703685</v>
      </c>
      <c r="J95" s="25">
        <v>0</v>
      </c>
      <c r="L95" s="37"/>
    </row>
    <row r="96" spans="1:12" x14ac:dyDescent="0.25">
      <c r="A96" s="13">
        <v>86</v>
      </c>
      <c r="B96" s="9" t="s">
        <v>89</v>
      </c>
      <c r="D96" s="7" t="s">
        <v>301</v>
      </c>
      <c r="E96" s="7">
        <v>-32.529899999999998</v>
      </c>
      <c r="F96" s="7">
        <v>-64.590900000000005</v>
      </c>
      <c r="G96" s="21">
        <v>45092</v>
      </c>
      <c r="H96" s="30">
        <v>45599.916087962964</v>
      </c>
      <c r="I96" s="32">
        <f>Table3[[#This Row],[fecha_ultimo_reporte]]-Table3[[#This Row],[inicio]]</f>
        <v>507.9160879629635</v>
      </c>
      <c r="J96" s="25">
        <v>0</v>
      </c>
      <c r="L96" s="37"/>
    </row>
    <row r="97" spans="1:12" x14ac:dyDescent="0.25">
      <c r="A97" s="13">
        <v>90</v>
      </c>
      <c r="B97" s="9" t="s">
        <v>93</v>
      </c>
      <c r="D97" s="7" t="s">
        <v>301</v>
      </c>
      <c r="E97" s="7">
        <v>-32.9178</v>
      </c>
      <c r="F97" s="7">
        <v>-60.714399999999998</v>
      </c>
      <c r="G97" s="21">
        <v>45004</v>
      </c>
      <c r="H97" s="30">
        <v>45599.91646990741</v>
      </c>
      <c r="I97" s="32">
        <f>Table3[[#This Row],[fecha_ultimo_reporte]]-Table3[[#This Row],[inicio]]</f>
        <v>595.91646990740992</v>
      </c>
      <c r="J97" s="26">
        <v>0</v>
      </c>
      <c r="L97" s="37"/>
    </row>
    <row r="98" spans="1:12" x14ac:dyDescent="0.25">
      <c r="A98" s="13">
        <v>87</v>
      </c>
      <c r="B98" s="9" t="s">
        <v>90</v>
      </c>
      <c r="D98" s="7" t="s">
        <v>301</v>
      </c>
      <c r="E98" s="7">
        <v>-32.933999999999997</v>
      </c>
      <c r="F98" s="7">
        <v>-60.661000000000001</v>
      </c>
      <c r="G98" s="21">
        <v>44828</v>
      </c>
      <c r="H98" s="30">
        <v>45599.916481481479</v>
      </c>
      <c r="I98" s="32">
        <f>Table3[[#This Row],[fecha_ultimo_reporte]]-Table3[[#This Row],[inicio]]</f>
        <v>771.91648148147942</v>
      </c>
      <c r="J98" s="26">
        <v>0</v>
      </c>
      <c r="L98" s="37"/>
    </row>
    <row r="99" spans="1:12" x14ac:dyDescent="0.25">
      <c r="A99" s="13">
        <v>91</v>
      </c>
      <c r="B99" s="9" t="s">
        <v>94</v>
      </c>
      <c r="D99" s="7" t="s">
        <v>301</v>
      </c>
      <c r="E99" s="7">
        <v>-32.948399999999999</v>
      </c>
      <c r="F99" s="7">
        <v>-60.631300000000003</v>
      </c>
      <c r="G99" s="21">
        <v>45007</v>
      </c>
      <c r="H99" s="30">
        <v>45599.916597222225</v>
      </c>
      <c r="I99" s="32">
        <f>Table3[[#This Row],[fecha_ultimo_reporte]]-Table3[[#This Row],[inicio]]</f>
        <v>592.91659722222539</v>
      </c>
      <c r="J99" s="26">
        <v>0</v>
      </c>
      <c r="L99" s="37"/>
    </row>
    <row r="100" spans="1:12" x14ac:dyDescent="0.25">
      <c r="A100" s="13">
        <v>88</v>
      </c>
      <c r="B100" s="9" t="s">
        <v>91</v>
      </c>
      <c r="D100" s="7" t="s">
        <v>301</v>
      </c>
      <c r="E100" s="7">
        <v>-32.923400000000001</v>
      </c>
      <c r="F100" s="7">
        <v>-60.787500000000001</v>
      </c>
      <c r="G100" s="21">
        <v>44844</v>
      </c>
      <c r="H100" s="30">
        <v>45599.916643518518</v>
      </c>
      <c r="I100" s="32">
        <f>Table3[[#This Row],[fecha_ultimo_reporte]]-Table3[[#This Row],[inicio]]</f>
        <v>755.91664351851796</v>
      </c>
      <c r="J100" s="26">
        <v>0</v>
      </c>
      <c r="L100" s="37"/>
    </row>
    <row r="101" spans="1:12" x14ac:dyDescent="0.25">
      <c r="A101" s="13">
        <v>85</v>
      </c>
      <c r="B101" s="9" t="s">
        <v>88</v>
      </c>
      <c r="D101" s="7" t="s">
        <v>302</v>
      </c>
      <c r="E101" s="7">
        <v>-33.237400000000001</v>
      </c>
      <c r="F101" s="7">
        <v>-64.144099999999995</v>
      </c>
      <c r="G101" s="21">
        <v>43357</v>
      </c>
      <c r="H101" s="30">
        <v>45599.916655092595</v>
      </c>
      <c r="I101" s="32">
        <f>Table3[[#This Row],[fecha_ultimo_reporte]]-Table3[[#This Row],[inicio]]</f>
        <v>2242.9166550925947</v>
      </c>
      <c r="J101" s="26">
        <v>0</v>
      </c>
      <c r="L101" s="37"/>
    </row>
    <row r="102" spans="1:12" x14ac:dyDescent="0.25">
      <c r="A102" s="13">
        <v>93</v>
      </c>
      <c r="B102" s="9" t="s">
        <v>96</v>
      </c>
      <c r="D102" s="7" t="s">
        <v>301</v>
      </c>
      <c r="E102" s="7">
        <v>-32.930100000000003</v>
      </c>
      <c r="F102" s="7">
        <v>-60.8048</v>
      </c>
      <c r="G102" s="21">
        <v>43568</v>
      </c>
      <c r="H102" s="30">
        <v>45599.919108796297</v>
      </c>
      <c r="I102" s="32">
        <f>Table3[[#This Row],[fecha_ultimo_reporte]]-Table3[[#This Row],[inicio]]</f>
        <v>2031.9191087962972</v>
      </c>
      <c r="J102" s="26">
        <v>0</v>
      </c>
      <c r="L102" s="37"/>
    </row>
    <row r="103" spans="1:12" x14ac:dyDescent="0.25">
      <c r="A103" s="13">
        <v>94</v>
      </c>
      <c r="B103" s="9" t="s">
        <v>97</v>
      </c>
      <c r="D103" s="7" t="s">
        <v>301</v>
      </c>
      <c r="E103" s="7">
        <v>-32.937399999999997</v>
      </c>
      <c r="F103" s="7">
        <v>-60.645400000000002</v>
      </c>
      <c r="G103" s="21">
        <v>43650</v>
      </c>
      <c r="H103" s="30">
        <v>45599.919583333336</v>
      </c>
      <c r="I103" s="32">
        <f>Table3[[#This Row],[fecha_ultimo_reporte]]-Table3[[#This Row],[inicio]]</f>
        <v>1949.919583333336</v>
      </c>
      <c r="J103" s="26">
        <v>0</v>
      </c>
      <c r="L103" s="37"/>
    </row>
    <row r="104" spans="1:12" x14ac:dyDescent="0.25">
      <c r="A104" s="13">
        <v>98</v>
      </c>
      <c r="B104" s="9" t="s">
        <v>101</v>
      </c>
      <c r="D104" s="7" t="s">
        <v>301</v>
      </c>
      <c r="E104" s="7">
        <v>-32.860100000000003</v>
      </c>
      <c r="F104" s="7">
        <v>-60.706499999999998</v>
      </c>
      <c r="G104" s="21">
        <v>44082</v>
      </c>
      <c r="H104" s="30">
        <v>45599.919976851852</v>
      </c>
      <c r="I104" s="32">
        <f>Table3[[#This Row],[fecha_ultimo_reporte]]-Table3[[#This Row],[inicio]]</f>
        <v>1517.919976851852</v>
      </c>
      <c r="J104" s="26">
        <v>0</v>
      </c>
      <c r="L104" s="37"/>
    </row>
    <row r="105" spans="1:12" x14ac:dyDescent="0.25">
      <c r="A105" s="13">
        <v>97</v>
      </c>
      <c r="B105" s="9" t="s">
        <v>100</v>
      </c>
      <c r="D105" s="7" t="s">
        <v>301</v>
      </c>
      <c r="E105" s="7">
        <v>-32.876399999999997</v>
      </c>
      <c r="F105" s="7">
        <v>-60.734999999999999</v>
      </c>
      <c r="G105" s="21">
        <v>43999</v>
      </c>
      <c r="H105" s="30">
        <v>45599.920057870368</v>
      </c>
      <c r="I105" s="32">
        <f>Table3[[#This Row],[fecha_ultimo_reporte]]-Table3[[#This Row],[inicio]]</f>
        <v>1600.9200578703676</v>
      </c>
      <c r="J105" s="26">
        <v>0</v>
      </c>
      <c r="L105" s="37"/>
    </row>
    <row r="106" spans="1:12" x14ac:dyDescent="0.25">
      <c r="A106" s="13">
        <v>95</v>
      </c>
      <c r="B106" s="9" t="s">
        <v>98</v>
      </c>
      <c r="D106" s="7" t="s">
        <v>301</v>
      </c>
      <c r="E106" s="7">
        <v>-32.912700000000001</v>
      </c>
      <c r="F106" s="7">
        <v>-60.687899999999999</v>
      </c>
      <c r="G106" s="21">
        <v>43729</v>
      </c>
      <c r="H106" s="30">
        <v>45599.920104166667</v>
      </c>
      <c r="I106" s="32">
        <f>Table3[[#This Row],[fecha_ultimo_reporte]]-Table3[[#This Row],[inicio]]</f>
        <v>1870.9201041666674</v>
      </c>
      <c r="J106" s="26">
        <v>0</v>
      </c>
      <c r="L106" s="37"/>
    </row>
    <row r="107" spans="1:12" x14ac:dyDescent="0.25">
      <c r="A107" s="13">
        <v>99</v>
      </c>
      <c r="B107" s="9" t="s">
        <v>102</v>
      </c>
      <c r="D107" s="7" t="s">
        <v>301</v>
      </c>
      <c r="E107" s="7">
        <v>-32.927300000000002</v>
      </c>
      <c r="F107" s="7">
        <v>-60.814100000000003</v>
      </c>
      <c r="G107" s="21">
        <v>44129</v>
      </c>
      <c r="H107" s="30">
        <v>45599.923449074071</v>
      </c>
      <c r="I107" s="32">
        <f>Table3[[#This Row],[fecha_ultimo_reporte]]-Table3[[#This Row],[inicio]]</f>
        <v>1470.923449074071</v>
      </c>
      <c r="J107" s="26">
        <v>0</v>
      </c>
      <c r="L107" s="37"/>
    </row>
    <row r="108" spans="1:12" x14ac:dyDescent="0.25">
      <c r="A108" s="13">
        <v>100</v>
      </c>
      <c r="B108" s="9" t="s">
        <v>103</v>
      </c>
      <c r="D108" s="7" t="s">
        <v>301</v>
      </c>
      <c r="E108" s="7">
        <v>-32.934399999999997</v>
      </c>
      <c r="F108" s="7">
        <v>-60.809199999999997</v>
      </c>
      <c r="G108" s="21">
        <v>44156</v>
      </c>
      <c r="H108" s="30">
        <v>45599.923506944448</v>
      </c>
      <c r="I108" s="32">
        <f>Table3[[#This Row],[fecha_ultimo_reporte]]-Table3[[#This Row],[inicio]]</f>
        <v>1443.9235069444476</v>
      </c>
      <c r="J108" s="26">
        <v>0</v>
      </c>
      <c r="L108" s="37"/>
    </row>
    <row r="109" spans="1:12" x14ac:dyDescent="0.25">
      <c r="A109" s="13">
        <v>103</v>
      </c>
      <c r="B109" s="9" t="s">
        <v>106</v>
      </c>
      <c r="D109" s="7" t="s">
        <v>301</v>
      </c>
      <c r="E109" s="7">
        <v>-32.933199999999999</v>
      </c>
      <c r="F109" s="7">
        <v>-60.717399999999998</v>
      </c>
      <c r="G109" s="21">
        <v>44598</v>
      </c>
      <c r="H109" s="30">
        <v>45599.923576388886</v>
      </c>
      <c r="I109" s="32">
        <f>Table3[[#This Row],[fecha_ultimo_reporte]]-Table3[[#This Row],[inicio]]</f>
        <v>1001.9235763888864</v>
      </c>
      <c r="J109" s="26">
        <v>0</v>
      </c>
      <c r="L109" s="37"/>
    </row>
    <row r="110" spans="1:12" x14ac:dyDescent="0.25">
      <c r="A110" s="13">
        <v>112</v>
      </c>
      <c r="B110" s="9" t="s">
        <v>115</v>
      </c>
      <c r="D110" s="7" t="s">
        <v>301</v>
      </c>
      <c r="E110" s="7">
        <v>-31.7089</v>
      </c>
      <c r="F110" s="7">
        <v>-63.516599999999997</v>
      </c>
      <c r="G110" s="21">
        <v>44855</v>
      </c>
      <c r="H110" s="30">
        <v>45599.926886574074</v>
      </c>
      <c r="I110" s="32">
        <f>Table3[[#This Row],[fecha_ultimo_reporte]]-Table3[[#This Row],[inicio]]</f>
        <v>744.92688657407416</v>
      </c>
      <c r="J110" s="26">
        <v>0</v>
      </c>
      <c r="L110" s="37"/>
    </row>
    <row r="111" spans="1:12" x14ac:dyDescent="0.25">
      <c r="A111" s="13">
        <v>110</v>
      </c>
      <c r="B111" s="9" t="s">
        <v>113</v>
      </c>
      <c r="D111" s="7" t="s">
        <v>301</v>
      </c>
      <c r="E111" s="7">
        <v>-31.7699</v>
      </c>
      <c r="F111" s="7">
        <v>-64.040999999999997</v>
      </c>
      <c r="G111" s="21">
        <v>44051</v>
      </c>
      <c r="H111" s="30">
        <v>45599.92690972222</v>
      </c>
      <c r="I111" s="32">
        <f>Table3[[#This Row],[fecha_ultimo_reporte]]-Table3[[#This Row],[inicio]]</f>
        <v>1548.9269097222204</v>
      </c>
      <c r="J111" s="26">
        <v>0</v>
      </c>
      <c r="L111" s="37"/>
    </row>
    <row r="112" spans="1:12" x14ac:dyDescent="0.25">
      <c r="A112" s="13">
        <v>105</v>
      </c>
      <c r="B112" s="9" t="s">
        <v>108</v>
      </c>
      <c r="D112" s="7" t="s">
        <v>301</v>
      </c>
      <c r="E112" s="7">
        <v>-32.917299999999997</v>
      </c>
      <c r="F112" s="7">
        <v>-60.811300000000003</v>
      </c>
      <c r="G112" s="21">
        <v>44680</v>
      </c>
      <c r="H112" s="30">
        <v>45599.926921296297</v>
      </c>
      <c r="I112" s="32">
        <f>Table3[[#This Row],[fecha_ultimo_reporte]]-Table3[[#This Row],[inicio]]</f>
        <v>919.92692129629722</v>
      </c>
      <c r="J112" s="26">
        <v>0</v>
      </c>
      <c r="L112" s="37"/>
    </row>
    <row r="113" spans="1:12" x14ac:dyDescent="0.25">
      <c r="A113" s="13">
        <v>106</v>
      </c>
      <c r="B113" s="9" t="s">
        <v>109</v>
      </c>
      <c r="D113" s="7" t="s">
        <v>301</v>
      </c>
      <c r="E113" s="7">
        <v>-33.107599999999998</v>
      </c>
      <c r="F113" s="7">
        <v>-60.552399999999999</v>
      </c>
      <c r="G113" s="21">
        <v>44798</v>
      </c>
      <c r="H113" s="30">
        <v>45599.927025462966</v>
      </c>
      <c r="I113" s="32">
        <f>Table3[[#This Row],[fecha_ultimo_reporte]]-Table3[[#This Row],[inicio]]</f>
        <v>801.92702546296641</v>
      </c>
      <c r="J113" s="26">
        <v>0</v>
      </c>
      <c r="L113" s="37"/>
    </row>
    <row r="114" spans="1:12" x14ac:dyDescent="0.25">
      <c r="A114" s="13">
        <v>109</v>
      </c>
      <c r="B114" s="9" t="s">
        <v>112</v>
      </c>
      <c r="D114" s="7" t="s">
        <v>302</v>
      </c>
      <c r="E114" s="7">
        <v>-32.952199999999998</v>
      </c>
      <c r="F114" s="7">
        <v>-60.644599999999997</v>
      </c>
      <c r="G114" s="21">
        <v>43419</v>
      </c>
      <c r="H114" s="30">
        <v>45599.927071759259</v>
      </c>
      <c r="I114" s="32">
        <f>Table3[[#This Row],[fecha_ultimo_reporte]]-Table3[[#This Row],[inicio]]</f>
        <v>2180.927071759259</v>
      </c>
      <c r="J114" s="26">
        <v>0</v>
      </c>
      <c r="L114" s="37"/>
    </row>
    <row r="115" spans="1:12" x14ac:dyDescent="0.25">
      <c r="A115" s="13">
        <v>116</v>
      </c>
      <c r="B115" s="9" t="s">
        <v>119</v>
      </c>
      <c r="D115" s="7" t="s">
        <v>302</v>
      </c>
      <c r="E115" s="7">
        <v>-31.946899999999999</v>
      </c>
      <c r="F115" s="7">
        <v>-65.103200000000001</v>
      </c>
      <c r="G115" s="21">
        <v>43487</v>
      </c>
      <c r="H115" s="30">
        <v>45599.929166666669</v>
      </c>
      <c r="I115" s="32">
        <f>Table3[[#This Row],[fecha_ultimo_reporte]]-Table3[[#This Row],[inicio]]</f>
        <v>2112.9291666666686</v>
      </c>
      <c r="J115" s="26">
        <v>0</v>
      </c>
      <c r="L115" s="37"/>
    </row>
    <row r="116" spans="1:12" x14ac:dyDescent="0.25">
      <c r="A116" s="13">
        <v>118</v>
      </c>
      <c r="B116" s="9" t="s">
        <v>121</v>
      </c>
      <c r="D116" s="7" t="s">
        <v>301</v>
      </c>
      <c r="E116" s="7">
        <v>-31.9678</v>
      </c>
      <c r="F116" s="7">
        <v>-62.304699999999997</v>
      </c>
      <c r="G116" s="21">
        <v>44493</v>
      </c>
      <c r="H116" s="30">
        <v>45599.93</v>
      </c>
      <c r="I116" s="32">
        <f>Table3[[#This Row],[fecha_ultimo_reporte]]-Table3[[#This Row],[inicio]]</f>
        <v>1106.9300000000003</v>
      </c>
      <c r="J116" s="26">
        <v>0</v>
      </c>
      <c r="L116" s="37"/>
    </row>
    <row r="117" spans="1:12" x14ac:dyDescent="0.25">
      <c r="A117" s="13">
        <v>113</v>
      </c>
      <c r="B117" s="9" t="s">
        <v>116</v>
      </c>
      <c r="D117" s="7" t="s">
        <v>301</v>
      </c>
      <c r="E117" s="7">
        <v>-31.596599999999999</v>
      </c>
      <c r="F117" s="7">
        <v>-63.9803</v>
      </c>
      <c r="G117" s="21">
        <v>44932</v>
      </c>
      <c r="H117" s="30">
        <v>45599.930150462962</v>
      </c>
      <c r="I117" s="32">
        <f>Table3[[#This Row],[fecha_ultimo_reporte]]-Table3[[#This Row],[inicio]]</f>
        <v>667.93015046296205</v>
      </c>
      <c r="J117" s="26">
        <v>0</v>
      </c>
      <c r="L117" s="37"/>
    </row>
    <row r="118" spans="1:12" x14ac:dyDescent="0.25">
      <c r="A118" s="13">
        <v>114</v>
      </c>
      <c r="B118" s="9" t="s">
        <v>117</v>
      </c>
      <c r="D118" s="7" t="s">
        <v>301</v>
      </c>
      <c r="E118" s="7">
        <v>-33.147199999999998</v>
      </c>
      <c r="F118" s="7">
        <v>-61.277700000000003</v>
      </c>
      <c r="G118" s="21">
        <v>45153</v>
      </c>
      <c r="H118" s="30">
        <v>45599.93041666667</v>
      </c>
      <c r="I118" s="32">
        <f>Table3[[#This Row],[fecha_ultimo_reporte]]-Table3[[#This Row],[inicio]]</f>
        <v>446.93041666666977</v>
      </c>
      <c r="J118" s="28">
        <v>0</v>
      </c>
      <c r="L118" s="37"/>
    </row>
    <row r="119" spans="1:12" x14ac:dyDescent="0.25">
      <c r="A119" s="13">
        <v>117</v>
      </c>
      <c r="B119" s="9" t="s">
        <v>120</v>
      </c>
      <c r="D119" s="7" t="s">
        <v>301</v>
      </c>
      <c r="E119" s="7">
        <v>-33.110700000000001</v>
      </c>
      <c r="F119" s="7">
        <v>-61.702199999999998</v>
      </c>
      <c r="G119" s="21">
        <v>45083</v>
      </c>
      <c r="H119" s="30">
        <v>45599.93041666667</v>
      </c>
      <c r="I119" s="32">
        <f>Table3[[#This Row],[fecha_ultimo_reporte]]-Table3[[#This Row],[inicio]]</f>
        <v>516.93041666666977</v>
      </c>
      <c r="J119" s="28">
        <v>0</v>
      </c>
      <c r="L119" s="37"/>
    </row>
    <row r="120" spans="1:12" x14ac:dyDescent="0.25">
      <c r="A120" s="13">
        <v>121</v>
      </c>
      <c r="B120" s="9" t="s">
        <v>4</v>
      </c>
      <c r="D120" s="7" t="s">
        <v>302</v>
      </c>
      <c r="E120" s="7">
        <v>-32.819699999999997</v>
      </c>
      <c r="F120" s="7">
        <v>-60.705500000000001</v>
      </c>
      <c r="G120" s="21">
        <v>43245</v>
      </c>
      <c r="H120" s="30">
        <v>45599.933263888888</v>
      </c>
      <c r="I120" s="32">
        <f>Table3[[#This Row],[fecha_ultimo_reporte]]-Table3[[#This Row],[inicio]]</f>
        <v>2354.9332638888882</v>
      </c>
      <c r="J120" s="28">
        <v>0</v>
      </c>
      <c r="L120" s="37"/>
    </row>
    <row r="121" spans="1:12" x14ac:dyDescent="0.25">
      <c r="A121" s="13">
        <v>120</v>
      </c>
      <c r="B121" s="9" t="s">
        <v>3</v>
      </c>
      <c r="D121" s="7" t="s">
        <v>301</v>
      </c>
      <c r="E121" s="7">
        <v>-32.745399999999997</v>
      </c>
      <c r="F121" s="7">
        <v>-60.7453</v>
      </c>
      <c r="G121" s="21">
        <v>44783</v>
      </c>
      <c r="H121" s="30">
        <v>45599.933796296296</v>
      </c>
      <c r="I121" s="32">
        <f>Table3[[#This Row],[fecha_ultimo_reporte]]-Table3[[#This Row],[inicio]]</f>
        <v>816.93379629629635</v>
      </c>
      <c r="J121" s="28">
        <v>0</v>
      </c>
      <c r="L121" s="37"/>
    </row>
    <row r="122" spans="1:12" x14ac:dyDescent="0.25">
      <c r="A122" s="13">
        <v>124</v>
      </c>
      <c r="B122" s="9" t="s">
        <v>123</v>
      </c>
      <c r="D122" s="7" t="s">
        <v>302</v>
      </c>
      <c r="E122" s="7">
        <v>-33.344299999999997</v>
      </c>
      <c r="F122" s="7">
        <v>-60.232500000000002</v>
      </c>
      <c r="G122" s="21">
        <v>44285</v>
      </c>
      <c r="H122" s="30">
        <v>45599.933842592596</v>
      </c>
      <c r="I122" s="32">
        <f>Table3[[#This Row],[fecha_ultimo_reporte]]-Table3[[#This Row],[inicio]]</f>
        <v>1314.9338425925962</v>
      </c>
      <c r="J122" s="28">
        <v>0</v>
      </c>
      <c r="L122" s="37"/>
    </row>
    <row r="123" spans="1:12" x14ac:dyDescent="0.25">
      <c r="A123" s="13">
        <v>122</v>
      </c>
      <c r="B123" s="9" t="s">
        <v>0</v>
      </c>
      <c r="D123" s="7" t="s">
        <v>302</v>
      </c>
      <c r="E123" s="7">
        <v>-32.883299999999998</v>
      </c>
      <c r="F123" s="7">
        <v>-61.033299999999997</v>
      </c>
      <c r="G123" s="21">
        <v>43329</v>
      </c>
      <c r="H123" s="30">
        <v>45599.933877314812</v>
      </c>
      <c r="I123" s="32">
        <f>Table3[[#This Row],[fecha_ultimo_reporte]]-Table3[[#This Row],[inicio]]</f>
        <v>2270.933877314812</v>
      </c>
      <c r="J123" s="28">
        <v>0</v>
      </c>
      <c r="L123" s="37"/>
    </row>
    <row r="124" spans="1:12" x14ac:dyDescent="0.25">
      <c r="A124" s="13">
        <v>130</v>
      </c>
      <c r="B124" s="9" t="s">
        <v>129</v>
      </c>
      <c r="D124" s="7" t="s">
        <v>301</v>
      </c>
      <c r="E124" s="7">
        <v>-33.142000000000003</v>
      </c>
      <c r="F124" s="7">
        <v>-63.279800000000002</v>
      </c>
      <c r="G124" s="21">
        <v>45033</v>
      </c>
      <c r="H124" s="30">
        <v>45599.933888888889</v>
      </c>
      <c r="I124" s="32">
        <f>Table3[[#This Row],[fecha_ultimo_reporte]]-Table3[[#This Row],[inicio]]</f>
        <v>566.93388888888876</v>
      </c>
      <c r="J124" s="28">
        <v>0</v>
      </c>
      <c r="L124" s="37"/>
    </row>
    <row r="125" spans="1:12" x14ac:dyDescent="0.25">
      <c r="A125" s="13">
        <v>123</v>
      </c>
      <c r="B125" s="9" t="s">
        <v>122</v>
      </c>
      <c r="D125" s="7" t="s">
        <v>302</v>
      </c>
      <c r="E125" s="7">
        <v>-33.339799999999997</v>
      </c>
      <c r="F125" s="7">
        <v>-60.216099999999997</v>
      </c>
      <c r="G125" s="21">
        <v>44016</v>
      </c>
      <c r="H125" s="30">
        <v>45599.933923611112</v>
      </c>
      <c r="I125" s="32">
        <f>Table3[[#This Row],[fecha_ultimo_reporte]]-Table3[[#This Row],[inicio]]</f>
        <v>1583.9339236111118</v>
      </c>
      <c r="J125" s="28">
        <v>0</v>
      </c>
      <c r="L125" s="37"/>
    </row>
    <row r="126" spans="1:12" x14ac:dyDescent="0.25">
      <c r="A126" s="13">
        <v>127</v>
      </c>
      <c r="B126" s="9" t="s">
        <v>126</v>
      </c>
      <c r="D126" s="7" t="s">
        <v>301</v>
      </c>
      <c r="E126" s="7">
        <v>-31.7897</v>
      </c>
      <c r="F126" s="7">
        <v>-64.544399999999996</v>
      </c>
      <c r="G126" s="21">
        <v>43621</v>
      </c>
      <c r="H126" s="30">
        <v>45599.936851851853</v>
      </c>
      <c r="I126" s="32">
        <f>Table3[[#This Row],[fecha_ultimo_reporte]]-Table3[[#This Row],[inicio]]</f>
        <v>1978.9368518518531</v>
      </c>
      <c r="J126" s="28">
        <v>0</v>
      </c>
      <c r="L126" s="37"/>
    </row>
    <row r="127" spans="1:12" x14ac:dyDescent="0.25">
      <c r="A127" s="13">
        <v>126</v>
      </c>
      <c r="B127" s="9" t="s">
        <v>125</v>
      </c>
      <c r="D127" s="7" t="s">
        <v>302</v>
      </c>
      <c r="E127" s="7">
        <v>-33.594799999999999</v>
      </c>
      <c r="F127" s="7">
        <v>-60.353999999999999</v>
      </c>
      <c r="G127" s="21">
        <v>42866</v>
      </c>
      <c r="H127" s="30">
        <v>45599.937314814815</v>
      </c>
      <c r="I127" s="32">
        <f>Table3[[#This Row],[fecha_ultimo_reporte]]-Table3[[#This Row],[inicio]]</f>
        <v>2733.9373148148152</v>
      </c>
      <c r="J127" s="29">
        <v>0</v>
      </c>
      <c r="L127" s="37"/>
    </row>
    <row r="128" spans="1:12" x14ac:dyDescent="0.25">
      <c r="A128" s="13">
        <v>128</v>
      </c>
      <c r="B128" s="9" t="s">
        <v>127</v>
      </c>
      <c r="D128" s="7" t="s">
        <v>301</v>
      </c>
      <c r="E128" s="7">
        <v>-31.805599999999998</v>
      </c>
      <c r="F128" s="7">
        <v>-64.185500000000005</v>
      </c>
      <c r="G128" s="21">
        <v>43864</v>
      </c>
      <c r="H128" s="30">
        <v>45599.937349537038</v>
      </c>
      <c r="I128" s="32">
        <f>Table3[[#This Row],[fecha_ultimo_reporte]]-Table3[[#This Row],[inicio]]</f>
        <v>1735.9373495370382</v>
      </c>
      <c r="J128" s="29">
        <v>0</v>
      </c>
      <c r="L128" s="37"/>
    </row>
    <row r="129" spans="1:13" x14ac:dyDescent="0.25">
      <c r="A129" s="13">
        <v>125</v>
      </c>
      <c r="B129" s="9" t="s">
        <v>124</v>
      </c>
      <c r="D129" s="7" t="s">
        <v>302</v>
      </c>
      <c r="E129" s="7">
        <v>-33.334499999999998</v>
      </c>
      <c r="F129" s="7">
        <v>-60.2224</v>
      </c>
      <c r="G129" s="21">
        <v>44735</v>
      </c>
      <c r="H129" s="30">
        <v>45599.937361111108</v>
      </c>
      <c r="I129" s="32">
        <f>Table3[[#This Row],[fecha_ultimo_reporte]]-Table3[[#This Row],[inicio]]</f>
        <v>864.93736111110775</v>
      </c>
      <c r="J129" s="29">
        <v>0</v>
      </c>
      <c r="L129" s="37"/>
    </row>
    <row r="130" spans="1:13" x14ac:dyDescent="0.25">
      <c r="A130" s="13">
        <v>132</v>
      </c>
      <c r="B130" s="9" t="s">
        <v>131</v>
      </c>
      <c r="D130" s="7" t="s">
        <v>302</v>
      </c>
      <c r="E130" s="7">
        <v>-33.298099999999998</v>
      </c>
      <c r="F130" s="7">
        <v>-61.184800000000003</v>
      </c>
      <c r="G130" s="21">
        <v>41674</v>
      </c>
      <c r="H130" s="30">
        <v>45599.938460648147</v>
      </c>
      <c r="I130" s="32">
        <f>Table3[[#This Row],[fecha_ultimo_reporte]]-Table3[[#This Row],[inicio]]</f>
        <v>3925.9384606481472</v>
      </c>
      <c r="J130" s="29">
        <v>0</v>
      </c>
      <c r="L130" s="37"/>
    </row>
    <row r="131" spans="1:13" x14ac:dyDescent="0.25">
      <c r="A131" s="13">
        <v>135</v>
      </c>
      <c r="B131" s="9" t="s">
        <v>134</v>
      </c>
      <c r="D131" s="7" t="s">
        <v>301</v>
      </c>
      <c r="E131" s="7">
        <v>-32.7455</v>
      </c>
      <c r="F131" s="7">
        <v>-61.792499999999997</v>
      </c>
      <c r="G131" s="21">
        <v>44981</v>
      </c>
      <c r="H131" s="30">
        <v>45599.940532407411</v>
      </c>
      <c r="I131" s="32">
        <f>Table3[[#This Row],[fecha_ultimo_reporte]]-Table3[[#This Row],[inicio]]</f>
        <v>618.9405324074105</v>
      </c>
      <c r="J131" s="29">
        <v>0</v>
      </c>
      <c r="L131" s="37"/>
    </row>
    <row r="132" spans="1:13" x14ac:dyDescent="0.25">
      <c r="A132" s="13">
        <v>133</v>
      </c>
      <c r="B132" s="9" t="s">
        <v>132</v>
      </c>
      <c r="D132" s="7" t="s">
        <v>302</v>
      </c>
      <c r="E132" s="7">
        <v>-32.994700000000002</v>
      </c>
      <c r="F132" s="7">
        <v>-60.6511</v>
      </c>
      <c r="G132" s="21">
        <v>42403</v>
      </c>
      <c r="H132" s="30">
        <v>45599.940613425926</v>
      </c>
      <c r="I132" s="32">
        <f>Table3[[#This Row],[fecha_ultimo_reporte]]-Table3[[#This Row],[inicio]]</f>
        <v>3196.9406134259261</v>
      </c>
      <c r="J132" s="13">
        <v>0</v>
      </c>
      <c r="L132" s="37"/>
    </row>
    <row r="133" spans="1:13" x14ac:dyDescent="0.25">
      <c r="A133" s="13">
        <v>136</v>
      </c>
      <c r="B133" s="9" t="s">
        <v>135</v>
      </c>
      <c r="D133" s="7" t="s">
        <v>301</v>
      </c>
      <c r="E133" s="7">
        <v>-33.880899999999997</v>
      </c>
      <c r="F133" s="7">
        <v>-62.841299999999997</v>
      </c>
      <c r="G133" s="21">
        <v>44313</v>
      </c>
      <c r="H133" s="30">
        <v>45599.940844907411</v>
      </c>
      <c r="I133" s="32">
        <f>Table3[[#This Row],[fecha_ultimo_reporte]]-Table3[[#This Row],[inicio]]</f>
        <v>1286.9408449074108</v>
      </c>
      <c r="J133" s="29">
        <v>0</v>
      </c>
      <c r="L133" s="37"/>
    </row>
    <row r="134" spans="1:13" x14ac:dyDescent="0.25">
      <c r="A134" s="13">
        <v>134</v>
      </c>
      <c r="B134" s="9" t="s">
        <v>133</v>
      </c>
      <c r="D134" s="7" t="s">
        <v>301</v>
      </c>
      <c r="E134" s="7">
        <v>-33.476100000000002</v>
      </c>
      <c r="F134" s="7">
        <v>-60.716099999999997</v>
      </c>
      <c r="G134" s="21">
        <v>44859</v>
      </c>
      <c r="H134" s="30">
        <v>45599.940868055557</v>
      </c>
      <c r="I134" s="32">
        <f>Table3[[#This Row],[fecha_ultimo_reporte]]-Table3[[#This Row],[inicio]]</f>
        <v>740.94086805555708</v>
      </c>
      <c r="J134" s="29">
        <v>0</v>
      </c>
      <c r="L134" s="37"/>
    </row>
    <row r="135" spans="1:13" x14ac:dyDescent="0.25">
      <c r="A135" s="13">
        <v>143</v>
      </c>
      <c r="B135" s="9" t="s">
        <v>142</v>
      </c>
      <c r="D135" s="7" t="s">
        <v>301</v>
      </c>
      <c r="E135" s="7">
        <v>-33.372500000000002</v>
      </c>
      <c r="F135" s="7">
        <v>-61.186999999999998</v>
      </c>
      <c r="G135" s="21">
        <v>44358</v>
      </c>
      <c r="H135" s="30">
        <v>45599.94189814815</v>
      </c>
      <c r="I135" s="32">
        <f>Table3[[#This Row],[fecha_ultimo_reporte]]-Table3[[#This Row],[inicio]]</f>
        <v>1241.9418981481504</v>
      </c>
      <c r="J135" s="29">
        <v>0</v>
      </c>
      <c r="L135" s="37"/>
    </row>
    <row r="136" spans="1:13" x14ac:dyDescent="0.25">
      <c r="A136" s="13">
        <v>141</v>
      </c>
      <c r="B136" s="9" t="s">
        <v>141</v>
      </c>
      <c r="D136" s="7" t="s">
        <v>301</v>
      </c>
      <c r="E136" s="7">
        <v>-32.997500000000002</v>
      </c>
      <c r="F136" s="7">
        <v>-60.768000000000001</v>
      </c>
      <c r="G136" s="21">
        <v>45306</v>
      </c>
      <c r="H136" s="30">
        <v>45599.943749999999</v>
      </c>
      <c r="I136" s="32">
        <f>Table3[[#This Row],[fecha_ultimo_reporte]]-Table3[[#This Row],[inicio]]</f>
        <v>293.94374999999854</v>
      </c>
      <c r="J136" s="29">
        <v>1</v>
      </c>
      <c r="L136" s="37"/>
    </row>
    <row r="137" spans="1:13" x14ac:dyDescent="0.25">
      <c r="A137" s="13">
        <v>139</v>
      </c>
      <c r="B137" s="9" t="s">
        <v>138</v>
      </c>
      <c r="D137" s="7" t="s">
        <v>301</v>
      </c>
      <c r="E137" s="7">
        <v>-33.025700000000001</v>
      </c>
      <c r="F137" s="7">
        <v>-60.622</v>
      </c>
      <c r="G137" s="21">
        <v>43612</v>
      </c>
      <c r="H137" s="30">
        <v>45599.944016203706</v>
      </c>
      <c r="I137" s="32">
        <f>Table3[[#This Row],[fecha_ultimo_reporte]]-Table3[[#This Row],[inicio]]</f>
        <v>1987.9440162037063</v>
      </c>
      <c r="J137" s="29">
        <v>0</v>
      </c>
      <c r="L137" s="37"/>
    </row>
    <row r="138" spans="1:13" x14ac:dyDescent="0.25">
      <c r="A138" s="13">
        <v>142</v>
      </c>
      <c r="B138" s="9" t="s">
        <v>140</v>
      </c>
      <c r="D138" s="7" t="s">
        <v>301</v>
      </c>
      <c r="E138" s="7">
        <v>-33.048999999999999</v>
      </c>
      <c r="F138" s="7">
        <v>-61.168100000000003</v>
      </c>
      <c r="G138" s="21">
        <v>44819</v>
      </c>
      <c r="H138" s="30">
        <v>45599.944247685184</v>
      </c>
      <c r="I138" s="32">
        <f>Table3[[#This Row],[fecha_ultimo_reporte]]-Table3[[#This Row],[inicio]]</f>
        <v>780.94424768518365</v>
      </c>
      <c r="J138" s="29">
        <v>0</v>
      </c>
      <c r="L138" s="37"/>
    </row>
    <row r="139" spans="1:13" x14ac:dyDescent="0.25">
      <c r="A139" s="13">
        <v>140</v>
      </c>
      <c r="B139" s="9" t="s">
        <v>139</v>
      </c>
      <c r="D139" s="7" t="s">
        <v>301</v>
      </c>
      <c r="E139" s="7">
        <v>-31.978100000000001</v>
      </c>
      <c r="F139" s="7">
        <v>-64.577699999999993</v>
      </c>
      <c r="G139" s="21">
        <v>45063</v>
      </c>
      <c r="H139" s="30">
        <v>45599.944293981483</v>
      </c>
      <c r="I139" s="32">
        <f>Table3[[#This Row],[fecha_ultimo_reporte]]-Table3[[#This Row],[inicio]]</f>
        <v>536.9442939814835</v>
      </c>
      <c r="J139" s="29">
        <v>0</v>
      </c>
      <c r="L139" s="37"/>
    </row>
    <row r="140" spans="1:13" x14ac:dyDescent="0.25">
      <c r="A140" s="13">
        <v>138</v>
      </c>
      <c r="B140" s="9" t="s">
        <v>137</v>
      </c>
      <c r="D140" s="7" t="s">
        <v>301</v>
      </c>
      <c r="E140" s="7">
        <v>-33.720500000000001</v>
      </c>
      <c r="F140" s="7">
        <v>-62.007899999999999</v>
      </c>
      <c r="G140" s="21">
        <v>43572</v>
      </c>
      <c r="H140" s="30">
        <v>45599.94431712963</v>
      </c>
      <c r="I140" s="32">
        <f>Table3[[#This Row],[fecha_ultimo_reporte]]-Table3[[#This Row],[inicio]]</f>
        <v>2027.9443171296298</v>
      </c>
      <c r="J140" s="29">
        <v>0</v>
      </c>
      <c r="L140" s="37"/>
    </row>
    <row r="141" spans="1:13" x14ac:dyDescent="0.25">
      <c r="A141" s="13">
        <v>17</v>
      </c>
      <c r="B141" s="9" t="s">
        <v>20</v>
      </c>
      <c r="C141" s="9" t="s">
        <v>263</v>
      </c>
      <c r="D141" s="7" t="str">
        <f>IFERROR(VLOOKUP(Table3[[#This Row],[stationID]],db,2,FALSE),"")</f>
        <v/>
      </c>
      <c r="E141" s="7" t="str">
        <f>IFERROR(VLOOKUP(Table3[[#This Row],[stationID]],db,3,FALSE),"")</f>
        <v/>
      </c>
      <c r="F141" s="7" t="str">
        <f>IFERROR(VLOOKUP(Table3[[#This Row],[stationID]],db,4,FALSE),"")</f>
        <v/>
      </c>
      <c r="G141" s="21"/>
      <c r="H141" s="30" t="s">
        <v>307</v>
      </c>
      <c r="I141" s="32"/>
      <c r="J141" s="29">
        <v>0</v>
      </c>
      <c r="L141" s="37"/>
    </row>
    <row r="142" spans="1:13" x14ac:dyDescent="0.25">
      <c r="A142" s="13">
        <v>54</v>
      </c>
      <c r="B142" s="9" t="s">
        <v>57</v>
      </c>
      <c r="C142" s="9" t="s">
        <v>263</v>
      </c>
      <c r="D142" s="7" t="str">
        <f>IFERROR(VLOOKUP(Table3[[#This Row],[stationID]],db,2,FALSE),"")</f>
        <v/>
      </c>
      <c r="E142" s="7" t="str">
        <f>IFERROR(VLOOKUP(Table3[[#This Row],[stationID]],db,3,FALSE),"")</f>
        <v/>
      </c>
      <c r="F142" s="7" t="str">
        <f>IFERROR(VLOOKUP(Table3[[#This Row],[stationID]],db,4,FALSE),"")</f>
        <v/>
      </c>
      <c r="G142" s="21"/>
      <c r="H142" s="30" t="s">
        <v>307</v>
      </c>
      <c r="I142" s="32"/>
      <c r="J142" s="29">
        <v>0</v>
      </c>
      <c r="L142" s="37"/>
    </row>
    <row r="143" spans="1:13" x14ac:dyDescent="0.25">
      <c r="A143" s="13">
        <v>92</v>
      </c>
      <c r="B143" s="9" t="s">
        <v>95</v>
      </c>
      <c r="C143" s="9" t="s">
        <v>263</v>
      </c>
      <c r="D143" s="7" t="str">
        <f>IFERROR(VLOOKUP(Table3[[#This Row],[stationID]],db,2,FALSE),"")</f>
        <v/>
      </c>
      <c r="E143" s="7" t="str">
        <f>IFERROR(VLOOKUP(Table3[[#This Row],[stationID]],db,3,FALSE),"")</f>
        <v/>
      </c>
      <c r="F143" s="7" t="str">
        <f>IFERROR(VLOOKUP(Table3[[#This Row],[stationID]],db,4,FALSE),"")</f>
        <v/>
      </c>
      <c r="G143" s="21"/>
      <c r="H143" s="30" t="s">
        <v>307</v>
      </c>
      <c r="I143" s="32"/>
      <c r="J143" s="29">
        <v>0</v>
      </c>
      <c r="L143" s="37"/>
      <c r="M143" s="3"/>
    </row>
    <row r="144" spans="1:13" x14ac:dyDescent="0.25">
      <c r="A144" s="13">
        <v>107</v>
      </c>
      <c r="B144" s="9" t="s">
        <v>110</v>
      </c>
      <c r="C144" s="9" t="s">
        <v>263</v>
      </c>
      <c r="D144" s="7" t="str">
        <f>IFERROR(VLOOKUP(Table3[[#This Row],[stationID]],db,2,FALSE),"")</f>
        <v/>
      </c>
      <c r="E144" s="7" t="str">
        <f>IFERROR(VLOOKUP(Table3[[#This Row],[stationID]],db,3,FALSE),"")</f>
        <v/>
      </c>
      <c r="F144" s="7" t="str">
        <f>IFERROR(VLOOKUP(Table3[[#This Row],[stationID]],db,4,FALSE),"")</f>
        <v/>
      </c>
      <c r="G144" s="21"/>
      <c r="H144" s="30" t="s">
        <v>307</v>
      </c>
      <c r="I144" s="32"/>
      <c r="J144" s="29">
        <v>0</v>
      </c>
      <c r="L144" s="37"/>
      <c r="M144" s="3"/>
    </row>
  </sheetData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72E2-3CBA-467E-B56B-AD880F067715}">
  <dimension ref="A1:C123"/>
  <sheetViews>
    <sheetView topLeftCell="A102" workbookViewId="0">
      <selection activeCell="F2" sqref="F2"/>
    </sheetView>
  </sheetViews>
  <sheetFormatPr defaultRowHeight="15" x14ac:dyDescent="0.25"/>
  <cols>
    <col min="1" max="2" width="9.140625" style="35"/>
    <col min="3" max="3" width="22.28515625" style="35" bestFit="1" customWidth="1"/>
    <col min="4" max="16384" width="9.140625" style="35"/>
  </cols>
  <sheetData>
    <row r="1" spans="1:3" x14ac:dyDescent="0.25">
      <c r="A1" s="35" t="s">
        <v>304</v>
      </c>
      <c r="B1" s="35" t="s">
        <v>213</v>
      </c>
      <c r="C1" s="35" t="s">
        <v>306</v>
      </c>
    </row>
    <row r="2" spans="1:3" x14ac:dyDescent="0.25">
      <c r="A2" s="35" t="s">
        <v>5</v>
      </c>
      <c r="B2" s="35">
        <v>1</v>
      </c>
      <c r="C2" s="36">
        <v>45599.871458333335</v>
      </c>
    </row>
    <row r="3" spans="1:3" x14ac:dyDescent="0.25">
      <c r="A3" s="35" t="s">
        <v>6</v>
      </c>
      <c r="B3" s="35">
        <v>2</v>
      </c>
      <c r="C3" s="36">
        <v>45599.871400462966</v>
      </c>
    </row>
    <row r="4" spans="1:3" x14ac:dyDescent="0.25">
      <c r="A4" s="35" t="s">
        <v>7</v>
      </c>
      <c r="B4" s="35">
        <v>3</v>
      </c>
      <c r="C4" s="36">
        <v>45599.871365740742</v>
      </c>
    </row>
    <row r="5" spans="1:3" x14ac:dyDescent="0.25">
      <c r="A5" s="35" t="s">
        <v>9</v>
      </c>
      <c r="B5" s="35">
        <v>5</v>
      </c>
      <c r="C5" s="36">
        <v>45599.871504629627</v>
      </c>
    </row>
    <row r="6" spans="1:3" x14ac:dyDescent="0.25">
      <c r="A6" s="35" t="s">
        <v>10</v>
      </c>
      <c r="B6" s="35">
        <v>6</v>
      </c>
      <c r="C6" s="36">
        <v>45599.874988425923</v>
      </c>
    </row>
    <row r="7" spans="1:3" x14ac:dyDescent="0.25">
      <c r="A7" s="35" t="s">
        <v>11</v>
      </c>
      <c r="B7" s="35">
        <v>7</v>
      </c>
      <c r="C7" s="36">
        <v>45599.8749537037</v>
      </c>
    </row>
    <row r="8" spans="1:3" x14ac:dyDescent="0.25">
      <c r="A8" s="35" t="s">
        <v>12</v>
      </c>
      <c r="B8" s="35">
        <v>8</v>
      </c>
      <c r="C8" s="36">
        <v>45599.874942129631</v>
      </c>
    </row>
    <row r="9" spans="1:3" x14ac:dyDescent="0.25">
      <c r="A9" s="35" t="s">
        <v>13</v>
      </c>
      <c r="B9" s="35">
        <v>9</v>
      </c>
      <c r="C9" s="36">
        <v>45599.874861111108</v>
      </c>
    </row>
    <row r="10" spans="1:3" x14ac:dyDescent="0.25">
      <c r="A10" s="35" t="s">
        <v>14</v>
      </c>
      <c r="B10" s="35">
        <v>10</v>
      </c>
      <c r="C10" s="36">
        <v>45599.874884259261</v>
      </c>
    </row>
    <row r="11" spans="1:3" x14ac:dyDescent="0.25">
      <c r="A11" s="35" t="s">
        <v>15</v>
      </c>
      <c r="B11" s="35">
        <v>11</v>
      </c>
      <c r="C11" s="36">
        <v>45599.878321759257</v>
      </c>
    </row>
    <row r="12" spans="1:3" x14ac:dyDescent="0.25">
      <c r="A12" s="35" t="s">
        <v>1</v>
      </c>
      <c r="B12" s="35">
        <v>12</v>
      </c>
      <c r="C12" s="36">
        <v>45599.878437500003</v>
      </c>
    </row>
    <row r="13" spans="1:3" x14ac:dyDescent="0.25">
      <c r="A13" s="35" t="s">
        <v>16</v>
      </c>
      <c r="B13" s="35">
        <v>13</v>
      </c>
      <c r="C13" s="36">
        <v>45599.877500000002</v>
      </c>
    </row>
    <row r="14" spans="1:3" x14ac:dyDescent="0.25">
      <c r="A14" s="35" t="s">
        <v>17</v>
      </c>
      <c r="B14" s="35">
        <v>14</v>
      </c>
      <c r="C14" s="36">
        <v>45599.875057870369</v>
      </c>
    </row>
    <row r="15" spans="1:3" x14ac:dyDescent="0.25">
      <c r="A15" s="35" t="s">
        <v>18</v>
      </c>
      <c r="B15" s="35">
        <v>15</v>
      </c>
      <c r="C15" s="36">
        <v>45599.878333333334</v>
      </c>
    </row>
    <row r="16" spans="1:3" x14ac:dyDescent="0.25">
      <c r="A16" s="35" t="s">
        <v>19</v>
      </c>
      <c r="B16" s="35">
        <v>16</v>
      </c>
      <c r="C16" s="36">
        <v>45599.875</v>
      </c>
    </row>
    <row r="17" spans="1:3" x14ac:dyDescent="0.25">
      <c r="A17" s="35" t="s">
        <v>21</v>
      </c>
      <c r="B17" s="35">
        <v>18</v>
      </c>
      <c r="C17" s="36">
        <v>45599.881712962961</v>
      </c>
    </row>
    <row r="18" spans="1:3" x14ac:dyDescent="0.25">
      <c r="A18" s="35" t="s">
        <v>22</v>
      </c>
      <c r="B18" s="35">
        <v>19</v>
      </c>
      <c r="C18" s="36">
        <v>45599.881898148145</v>
      </c>
    </row>
    <row r="19" spans="1:3" x14ac:dyDescent="0.25">
      <c r="A19" s="35" t="s">
        <v>23</v>
      </c>
      <c r="B19" s="35">
        <v>20</v>
      </c>
      <c r="C19" s="36">
        <v>45599.881782407407</v>
      </c>
    </row>
    <row r="20" spans="1:3" x14ac:dyDescent="0.25">
      <c r="A20" s="35" t="s">
        <v>24</v>
      </c>
      <c r="B20" s="35">
        <v>21</v>
      </c>
      <c r="C20" s="36">
        <v>45599.880543981482</v>
      </c>
    </row>
    <row r="21" spans="1:3" x14ac:dyDescent="0.25">
      <c r="A21" s="35" t="s">
        <v>26</v>
      </c>
      <c r="B21" s="35">
        <v>23</v>
      </c>
      <c r="C21" s="36">
        <v>45599.881828703707</v>
      </c>
    </row>
    <row r="22" spans="1:3" x14ac:dyDescent="0.25">
      <c r="A22" s="35" t="s">
        <v>27</v>
      </c>
      <c r="B22" s="35">
        <v>24</v>
      </c>
      <c r="C22" s="36">
        <v>45599.875601851854</v>
      </c>
    </row>
    <row r="23" spans="1:3" x14ac:dyDescent="0.25">
      <c r="A23" s="35" t="s">
        <v>28</v>
      </c>
      <c r="B23" s="35">
        <v>25</v>
      </c>
      <c r="C23" s="36">
        <v>45599.885046296295</v>
      </c>
    </row>
    <row r="24" spans="1:3" x14ac:dyDescent="0.25">
      <c r="A24" s="35" t="s">
        <v>29</v>
      </c>
      <c r="B24" s="35">
        <v>26</v>
      </c>
      <c r="C24" s="36">
        <v>45599.882835648146</v>
      </c>
    </row>
    <row r="25" spans="1:3" x14ac:dyDescent="0.25">
      <c r="A25" s="35" t="s">
        <v>31</v>
      </c>
      <c r="B25" s="35">
        <v>28</v>
      </c>
      <c r="C25" s="36">
        <v>45599.885231481479</v>
      </c>
    </row>
    <row r="26" spans="1:3" x14ac:dyDescent="0.25">
      <c r="A26" s="35" t="s">
        <v>32</v>
      </c>
      <c r="B26" s="35">
        <v>29</v>
      </c>
      <c r="C26" s="36">
        <v>45599.885231481479</v>
      </c>
    </row>
    <row r="27" spans="1:3" x14ac:dyDescent="0.25">
      <c r="A27" s="35" t="s">
        <v>33</v>
      </c>
      <c r="B27" s="35">
        <v>30</v>
      </c>
      <c r="C27" s="36">
        <v>45599.888564814813</v>
      </c>
    </row>
    <row r="28" spans="1:3" x14ac:dyDescent="0.25">
      <c r="A28" s="35" t="s">
        <v>34</v>
      </c>
      <c r="B28" s="35">
        <v>31</v>
      </c>
      <c r="C28" s="36">
        <v>45599.888854166667</v>
      </c>
    </row>
    <row r="29" spans="1:3" x14ac:dyDescent="0.25">
      <c r="A29" s="35" t="s">
        <v>35</v>
      </c>
      <c r="B29" s="35">
        <v>32</v>
      </c>
      <c r="C29" s="36">
        <v>45599.888854166667</v>
      </c>
    </row>
    <row r="30" spans="1:3" x14ac:dyDescent="0.25">
      <c r="A30" s="35" t="s">
        <v>36</v>
      </c>
      <c r="B30" s="35">
        <v>33</v>
      </c>
      <c r="C30" s="36">
        <v>45599.888715277775</v>
      </c>
    </row>
    <row r="31" spans="1:3" x14ac:dyDescent="0.25">
      <c r="A31" s="35" t="s">
        <v>37</v>
      </c>
      <c r="B31" s="35">
        <v>34</v>
      </c>
      <c r="C31" s="36">
        <v>45599.888842592591</v>
      </c>
    </row>
    <row r="32" spans="1:3" x14ac:dyDescent="0.25">
      <c r="A32" s="35" t="s">
        <v>38</v>
      </c>
      <c r="B32" s="35">
        <v>35</v>
      </c>
      <c r="C32" s="36">
        <v>45599.888761574075</v>
      </c>
    </row>
    <row r="33" spans="1:3" x14ac:dyDescent="0.25">
      <c r="A33" s="35" t="s">
        <v>39</v>
      </c>
      <c r="B33" s="35">
        <v>36</v>
      </c>
      <c r="C33" s="36">
        <v>45599.892280092594</v>
      </c>
    </row>
    <row r="34" spans="1:3" x14ac:dyDescent="0.25">
      <c r="A34" s="35" t="s">
        <v>40</v>
      </c>
      <c r="B34" s="35">
        <v>37</v>
      </c>
      <c r="C34" s="36">
        <v>45599.889120370368</v>
      </c>
    </row>
    <row r="35" spans="1:3" x14ac:dyDescent="0.25">
      <c r="A35" s="35" t="s">
        <v>41</v>
      </c>
      <c r="B35" s="35">
        <v>38</v>
      </c>
      <c r="C35" s="36">
        <v>45599.892314814817</v>
      </c>
    </row>
    <row r="36" spans="1:3" x14ac:dyDescent="0.25">
      <c r="A36" s="35" t="s">
        <v>42</v>
      </c>
      <c r="B36" s="35">
        <v>39</v>
      </c>
      <c r="C36" s="36">
        <v>45598.906828703701</v>
      </c>
    </row>
    <row r="37" spans="1:3" x14ac:dyDescent="0.25">
      <c r="A37" s="35" t="s">
        <v>43</v>
      </c>
      <c r="B37" s="35">
        <v>40</v>
      </c>
      <c r="C37" s="36">
        <v>45599.892152777778</v>
      </c>
    </row>
    <row r="38" spans="1:3" x14ac:dyDescent="0.25">
      <c r="A38" s="35" t="s">
        <v>45</v>
      </c>
      <c r="B38" s="35">
        <v>42</v>
      </c>
      <c r="C38" s="36">
        <v>45599.892245370371</v>
      </c>
    </row>
    <row r="39" spans="1:3" x14ac:dyDescent="0.25">
      <c r="A39" s="35" t="s">
        <v>46</v>
      </c>
      <c r="B39" s="35">
        <v>43</v>
      </c>
      <c r="C39" s="36">
        <v>45599.895509259259</v>
      </c>
    </row>
    <row r="40" spans="1:3" x14ac:dyDescent="0.25">
      <c r="A40" s="35" t="s">
        <v>47</v>
      </c>
      <c r="B40" s="35">
        <v>44</v>
      </c>
      <c r="C40" s="36">
        <v>45599.892638888887</v>
      </c>
    </row>
    <row r="41" spans="1:3" x14ac:dyDescent="0.25">
      <c r="A41" s="35" t="s">
        <v>49</v>
      </c>
      <c r="B41" s="35">
        <v>46</v>
      </c>
      <c r="C41" s="36">
        <v>45599.895787037036</v>
      </c>
    </row>
    <row r="42" spans="1:3" x14ac:dyDescent="0.25">
      <c r="A42" s="35" t="s">
        <v>50</v>
      </c>
      <c r="B42" s="35">
        <v>47</v>
      </c>
      <c r="C42" s="36">
        <v>45599.895810185182</v>
      </c>
    </row>
    <row r="43" spans="1:3" x14ac:dyDescent="0.25">
      <c r="A43" s="35" t="s">
        <v>51</v>
      </c>
      <c r="B43" s="35">
        <v>48</v>
      </c>
      <c r="C43" s="36">
        <v>45599.895729166667</v>
      </c>
    </row>
    <row r="44" spans="1:3" x14ac:dyDescent="0.25">
      <c r="A44" s="35" t="s">
        <v>52</v>
      </c>
      <c r="B44" s="35">
        <v>49</v>
      </c>
      <c r="C44" s="36">
        <v>45599.89571759259</v>
      </c>
    </row>
    <row r="45" spans="1:3" x14ac:dyDescent="0.25">
      <c r="A45" s="35" t="s">
        <v>53</v>
      </c>
      <c r="B45" s="35">
        <v>50</v>
      </c>
      <c r="C45" s="36">
        <v>45599.899224537039</v>
      </c>
    </row>
    <row r="46" spans="1:3" x14ac:dyDescent="0.25">
      <c r="A46" s="35" t="s">
        <v>54</v>
      </c>
      <c r="B46" s="35">
        <v>51</v>
      </c>
      <c r="C46" s="36">
        <v>45599.898344907408</v>
      </c>
    </row>
    <row r="47" spans="1:3" x14ac:dyDescent="0.25">
      <c r="A47" s="35" t="s">
        <v>55</v>
      </c>
      <c r="B47" s="35">
        <v>52</v>
      </c>
      <c r="C47" s="36">
        <v>45599.899155092593</v>
      </c>
    </row>
    <row r="48" spans="1:3" x14ac:dyDescent="0.25">
      <c r="A48" s="35" t="s">
        <v>58</v>
      </c>
      <c r="B48" s="35">
        <v>55</v>
      </c>
      <c r="C48" s="36">
        <v>45599.899143518516</v>
      </c>
    </row>
    <row r="49" spans="1:3" x14ac:dyDescent="0.25">
      <c r="A49" s="35" t="s">
        <v>59</v>
      </c>
      <c r="B49" s="35">
        <v>56</v>
      </c>
      <c r="C49" s="36">
        <v>45599.89912037037</v>
      </c>
    </row>
    <row r="50" spans="1:3" x14ac:dyDescent="0.25">
      <c r="A50" s="35" t="s">
        <v>60</v>
      </c>
      <c r="B50" s="35">
        <v>57</v>
      </c>
      <c r="C50" s="36">
        <v>45599.899131944447</v>
      </c>
    </row>
    <row r="51" spans="1:3" x14ac:dyDescent="0.25">
      <c r="A51" s="35" t="s">
        <v>61</v>
      </c>
      <c r="B51" s="35">
        <v>58</v>
      </c>
      <c r="C51" s="36">
        <v>45599.900902777779</v>
      </c>
    </row>
    <row r="52" spans="1:3" x14ac:dyDescent="0.25">
      <c r="A52" s="35" t="s">
        <v>62</v>
      </c>
      <c r="B52" s="35">
        <v>59</v>
      </c>
      <c r="C52" s="36">
        <v>45561.999895833331</v>
      </c>
    </row>
    <row r="53" spans="1:3" x14ac:dyDescent="0.25">
      <c r="A53" s="35" t="s">
        <v>63</v>
      </c>
      <c r="B53" s="35">
        <v>60</v>
      </c>
      <c r="C53" s="36">
        <v>45599.902731481481</v>
      </c>
    </row>
    <row r="54" spans="1:3" x14ac:dyDescent="0.25">
      <c r="A54" s="35" t="s">
        <v>64</v>
      </c>
      <c r="B54" s="35">
        <v>61</v>
      </c>
      <c r="C54" s="36">
        <v>45599.902569444443</v>
      </c>
    </row>
    <row r="55" spans="1:3" x14ac:dyDescent="0.25">
      <c r="A55" s="35" t="s">
        <v>65</v>
      </c>
      <c r="B55" s="35">
        <v>62</v>
      </c>
      <c r="C55" s="36">
        <v>45599.902453703704</v>
      </c>
    </row>
    <row r="56" spans="1:3" x14ac:dyDescent="0.25">
      <c r="A56" s="35" t="s">
        <v>66</v>
      </c>
      <c r="B56" s="35">
        <v>63</v>
      </c>
      <c r="C56" s="36">
        <v>45599.902488425927</v>
      </c>
    </row>
    <row r="57" spans="1:3" x14ac:dyDescent="0.25">
      <c r="A57" s="35" t="s">
        <v>67</v>
      </c>
      <c r="B57" s="35">
        <v>64</v>
      </c>
      <c r="C57" s="36">
        <v>45599.902708333335</v>
      </c>
    </row>
    <row r="58" spans="1:3" x14ac:dyDescent="0.25">
      <c r="A58" s="35" t="s">
        <v>68</v>
      </c>
      <c r="B58" s="35">
        <v>65</v>
      </c>
      <c r="C58" s="36">
        <v>45599.9062037037</v>
      </c>
    </row>
    <row r="59" spans="1:3" x14ac:dyDescent="0.25">
      <c r="A59" s="35" t="s">
        <v>69</v>
      </c>
      <c r="B59" s="35">
        <v>66</v>
      </c>
      <c r="C59" s="36">
        <v>45599.906064814815</v>
      </c>
    </row>
    <row r="60" spans="1:3" x14ac:dyDescent="0.25">
      <c r="A60" s="35" t="s">
        <v>71</v>
      </c>
      <c r="B60" s="35">
        <v>68</v>
      </c>
      <c r="C60" s="36">
        <v>45599.906134259261</v>
      </c>
    </row>
    <row r="61" spans="1:3" x14ac:dyDescent="0.25">
      <c r="A61" s="35" t="s">
        <v>72</v>
      </c>
      <c r="B61" s="35">
        <v>69</v>
      </c>
      <c r="C61" s="36">
        <v>45586.867118055554</v>
      </c>
    </row>
    <row r="62" spans="1:3" x14ac:dyDescent="0.25">
      <c r="A62" s="35" t="s">
        <v>73</v>
      </c>
      <c r="B62" s="35">
        <v>70</v>
      </c>
      <c r="C62" s="36">
        <v>45599.905914351853</v>
      </c>
    </row>
    <row r="63" spans="1:3" x14ac:dyDescent="0.25">
      <c r="A63" s="35" t="s">
        <v>74</v>
      </c>
      <c r="B63" s="35">
        <v>71</v>
      </c>
      <c r="C63" s="36">
        <v>45599.909143518518</v>
      </c>
    </row>
    <row r="64" spans="1:3" x14ac:dyDescent="0.25">
      <c r="A64" s="35" t="s">
        <v>76</v>
      </c>
      <c r="B64" s="35">
        <v>73</v>
      </c>
      <c r="C64" s="36">
        <v>45599.909641203703</v>
      </c>
    </row>
    <row r="65" spans="1:3" x14ac:dyDescent="0.25">
      <c r="A65" s="35" t="s">
        <v>77</v>
      </c>
      <c r="B65" s="35">
        <v>74</v>
      </c>
      <c r="C65" s="36">
        <v>45599.906354166669</v>
      </c>
    </row>
    <row r="66" spans="1:3" x14ac:dyDescent="0.25">
      <c r="A66" s="35" t="s">
        <v>78</v>
      </c>
      <c r="B66" s="35">
        <v>75</v>
      </c>
      <c r="C66" s="36">
        <v>45599.909699074073</v>
      </c>
    </row>
    <row r="67" spans="1:3" x14ac:dyDescent="0.25">
      <c r="A67" s="35" t="s">
        <v>79</v>
      </c>
      <c r="B67" s="35">
        <v>76</v>
      </c>
      <c r="C67" s="36">
        <v>45599.909687500003</v>
      </c>
    </row>
    <row r="68" spans="1:3" x14ac:dyDescent="0.25">
      <c r="A68" s="35" t="s">
        <v>80</v>
      </c>
      <c r="B68" s="35">
        <v>77</v>
      </c>
      <c r="C68" s="36">
        <v>45587.999826388892</v>
      </c>
    </row>
    <row r="69" spans="1:3" x14ac:dyDescent="0.25">
      <c r="A69" s="35" t="s">
        <v>81</v>
      </c>
      <c r="B69" s="35">
        <v>78</v>
      </c>
      <c r="C69" s="36">
        <v>45599.913078703707</v>
      </c>
    </row>
    <row r="70" spans="1:3" x14ac:dyDescent="0.25">
      <c r="A70" s="35" t="s">
        <v>82</v>
      </c>
      <c r="B70" s="35">
        <v>79</v>
      </c>
      <c r="C70" s="36">
        <v>45599.912962962961</v>
      </c>
    </row>
    <row r="71" spans="1:3" x14ac:dyDescent="0.25">
      <c r="A71" s="35" t="s">
        <v>83</v>
      </c>
      <c r="B71" s="35">
        <v>80</v>
      </c>
      <c r="C71" s="36">
        <v>45599.913043981483</v>
      </c>
    </row>
    <row r="72" spans="1:3" x14ac:dyDescent="0.25">
      <c r="A72" s="35" t="s">
        <v>85</v>
      </c>
      <c r="B72" s="35">
        <v>82</v>
      </c>
      <c r="C72" s="36">
        <v>45599.913182870368</v>
      </c>
    </row>
    <row r="73" spans="1:3" x14ac:dyDescent="0.25">
      <c r="A73" s="35" t="s">
        <v>86</v>
      </c>
      <c r="B73" s="35">
        <v>83</v>
      </c>
      <c r="C73" s="36">
        <v>45590.999942129631</v>
      </c>
    </row>
    <row r="74" spans="1:3" x14ac:dyDescent="0.25">
      <c r="A74" s="35" t="s">
        <v>88</v>
      </c>
      <c r="B74" s="35">
        <v>85</v>
      </c>
      <c r="C74" s="36">
        <v>45599.916655092595</v>
      </c>
    </row>
    <row r="75" spans="1:3" x14ac:dyDescent="0.25">
      <c r="A75" s="35" t="s">
        <v>89</v>
      </c>
      <c r="B75" s="35">
        <v>86</v>
      </c>
      <c r="C75" s="36">
        <v>45599.916087962964</v>
      </c>
    </row>
    <row r="76" spans="1:3" x14ac:dyDescent="0.25">
      <c r="A76" s="35" t="s">
        <v>90</v>
      </c>
      <c r="B76" s="35">
        <v>87</v>
      </c>
      <c r="C76" s="36">
        <v>45599.916481481479</v>
      </c>
    </row>
    <row r="77" spans="1:3" x14ac:dyDescent="0.25">
      <c r="A77" s="35" t="s">
        <v>91</v>
      </c>
      <c r="B77" s="35">
        <v>88</v>
      </c>
      <c r="C77" s="36">
        <v>45599.916643518518</v>
      </c>
    </row>
    <row r="78" spans="1:3" x14ac:dyDescent="0.25">
      <c r="A78" s="35" t="s">
        <v>93</v>
      </c>
      <c r="B78" s="35">
        <v>90</v>
      </c>
      <c r="C78" s="36">
        <v>45599.91646990741</v>
      </c>
    </row>
    <row r="79" spans="1:3" x14ac:dyDescent="0.25">
      <c r="A79" s="35" t="s">
        <v>94</v>
      </c>
      <c r="B79" s="35">
        <v>91</v>
      </c>
      <c r="C79" s="36">
        <v>45599.916597222225</v>
      </c>
    </row>
    <row r="80" spans="1:3" x14ac:dyDescent="0.25">
      <c r="A80" s="35" t="s">
        <v>96</v>
      </c>
      <c r="B80" s="35">
        <v>93</v>
      </c>
      <c r="C80" s="36">
        <v>45599.919108796297</v>
      </c>
    </row>
    <row r="81" spans="1:3" x14ac:dyDescent="0.25">
      <c r="A81" s="35" t="s">
        <v>97</v>
      </c>
      <c r="B81" s="35">
        <v>94</v>
      </c>
      <c r="C81" s="36">
        <v>45599.919583333336</v>
      </c>
    </row>
    <row r="82" spans="1:3" x14ac:dyDescent="0.25">
      <c r="A82" s="35" t="s">
        <v>98</v>
      </c>
      <c r="B82" s="35">
        <v>95</v>
      </c>
      <c r="C82" s="36">
        <v>45599.920104166667</v>
      </c>
    </row>
    <row r="83" spans="1:3" x14ac:dyDescent="0.25">
      <c r="A83" s="35" t="s">
        <v>99</v>
      </c>
      <c r="B83" s="35">
        <v>96</v>
      </c>
      <c r="C83" s="36">
        <v>45599.411747685182</v>
      </c>
    </row>
    <row r="84" spans="1:3" x14ac:dyDescent="0.25">
      <c r="A84" s="35" t="s">
        <v>100</v>
      </c>
      <c r="B84" s="35">
        <v>97</v>
      </c>
      <c r="C84" s="36">
        <v>45599.920057870368</v>
      </c>
    </row>
    <row r="85" spans="1:3" x14ac:dyDescent="0.25">
      <c r="A85" s="35" t="s">
        <v>101</v>
      </c>
      <c r="B85" s="35">
        <v>98</v>
      </c>
      <c r="C85" s="36">
        <v>45599.919976851852</v>
      </c>
    </row>
    <row r="86" spans="1:3" x14ac:dyDescent="0.25">
      <c r="A86" s="35" t="s">
        <v>102</v>
      </c>
      <c r="B86" s="35">
        <v>99</v>
      </c>
      <c r="C86" s="36">
        <v>45599.923449074071</v>
      </c>
    </row>
    <row r="87" spans="1:3" x14ac:dyDescent="0.25">
      <c r="A87" s="35" t="s">
        <v>103</v>
      </c>
      <c r="B87" s="35">
        <v>100</v>
      </c>
      <c r="C87" s="36">
        <v>45599.923506944448</v>
      </c>
    </row>
    <row r="88" spans="1:3" x14ac:dyDescent="0.25">
      <c r="A88" s="35" t="s">
        <v>105</v>
      </c>
      <c r="B88" s="35">
        <v>102</v>
      </c>
      <c r="C88" s="36">
        <v>45568.999976851854</v>
      </c>
    </row>
    <row r="89" spans="1:3" x14ac:dyDescent="0.25">
      <c r="A89" s="35" t="s">
        <v>106</v>
      </c>
      <c r="B89" s="35">
        <v>103</v>
      </c>
      <c r="C89" s="36">
        <v>45599.923576388886</v>
      </c>
    </row>
    <row r="90" spans="1:3" x14ac:dyDescent="0.25">
      <c r="A90" s="35" t="s">
        <v>108</v>
      </c>
      <c r="B90" s="35">
        <v>105</v>
      </c>
      <c r="C90" s="36">
        <v>45599.926921296297</v>
      </c>
    </row>
    <row r="91" spans="1:3" x14ac:dyDescent="0.25">
      <c r="A91" s="35" t="s">
        <v>109</v>
      </c>
      <c r="B91" s="35">
        <v>106</v>
      </c>
      <c r="C91" s="36">
        <v>45599.927025462966</v>
      </c>
    </row>
    <row r="92" spans="1:3" x14ac:dyDescent="0.25">
      <c r="A92" s="35" t="s">
        <v>111</v>
      </c>
      <c r="B92" s="35">
        <v>108</v>
      </c>
      <c r="C92" s="36">
        <v>45599.912800925929</v>
      </c>
    </row>
    <row r="93" spans="1:3" x14ac:dyDescent="0.25">
      <c r="A93" s="35" t="s">
        <v>112</v>
      </c>
      <c r="B93" s="35">
        <v>109</v>
      </c>
      <c r="C93" s="36">
        <v>45599.927071759259</v>
      </c>
    </row>
    <row r="94" spans="1:3" x14ac:dyDescent="0.25">
      <c r="A94" s="35" t="s">
        <v>113</v>
      </c>
      <c r="B94" s="35">
        <v>110</v>
      </c>
      <c r="C94" s="36">
        <v>45599.92690972222</v>
      </c>
    </row>
    <row r="95" spans="1:3" x14ac:dyDescent="0.25">
      <c r="A95" s="35" t="s">
        <v>115</v>
      </c>
      <c r="B95" s="35">
        <v>112</v>
      </c>
      <c r="C95" s="36">
        <v>45599.926886574074</v>
      </c>
    </row>
    <row r="96" spans="1:3" x14ac:dyDescent="0.25">
      <c r="A96" s="35" t="s">
        <v>116</v>
      </c>
      <c r="B96" s="35">
        <v>113</v>
      </c>
      <c r="C96" s="36">
        <v>45599.930150462962</v>
      </c>
    </row>
    <row r="97" spans="1:3" x14ac:dyDescent="0.25">
      <c r="A97" s="35" t="s">
        <v>117</v>
      </c>
      <c r="B97" s="35">
        <v>114</v>
      </c>
      <c r="C97" s="36">
        <v>45599.93041666667</v>
      </c>
    </row>
    <row r="98" spans="1:3" x14ac:dyDescent="0.25">
      <c r="A98" s="35" t="s">
        <v>119</v>
      </c>
      <c r="B98" s="35">
        <v>116</v>
      </c>
      <c r="C98" s="36">
        <v>45599.929166666669</v>
      </c>
    </row>
    <row r="99" spans="1:3" x14ac:dyDescent="0.25">
      <c r="A99" s="35" t="s">
        <v>120</v>
      </c>
      <c r="B99" s="35">
        <v>117</v>
      </c>
      <c r="C99" s="36">
        <v>45599.93041666667</v>
      </c>
    </row>
    <row r="100" spans="1:3" x14ac:dyDescent="0.25">
      <c r="A100" s="35" t="s">
        <v>121</v>
      </c>
      <c r="B100" s="35">
        <v>118</v>
      </c>
      <c r="C100" s="36">
        <v>45599.93</v>
      </c>
    </row>
    <row r="101" spans="1:3" x14ac:dyDescent="0.25">
      <c r="A101" s="35" t="s">
        <v>3</v>
      </c>
      <c r="B101" s="35">
        <v>120</v>
      </c>
      <c r="C101" s="36">
        <v>45599.933796296296</v>
      </c>
    </row>
    <row r="102" spans="1:3" x14ac:dyDescent="0.25">
      <c r="A102" s="35" t="s">
        <v>4</v>
      </c>
      <c r="B102" s="35">
        <v>121</v>
      </c>
      <c r="C102" s="36">
        <v>45599.933263888888</v>
      </c>
    </row>
    <row r="103" spans="1:3" x14ac:dyDescent="0.25">
      <c r="A103" s="35" t="s">
        <v>0</v>
      </c>
      <c r="B103" s="35">
        <v>122</v>
      </c>
      <c r="C103" s="36">
        <v>45599.933877314812</v>
      </c>
    </row>
    <row r="104" spans="1:3" x14ac:dyDescent="0.25">
      <c r="A104" s="35" t="s">
        <v>122</v>
      </c>
      <c r="B104" s="35">
        <v>123</v>
      </c>
      <c r="C104" s="36">
        <v>45599.933923611112</v>
      </c>
    </row>
    <row r="105" spans="1:3" x14ac:dyDescent="0.25">
      <c r="A105" s="35" t="s">
        <v>123</v>
      </c>
      <c r="B105" s="35">
        <v>124</v>
      </c>
      <c r="C105" s="36">
        <v>45599.933842592596</v>
      </c>
    </row>
    <row r="106" spans="1:3" x14ac:dyDescent="0.25">
      <c r="A106" s="35" t="s">
        <v>124</v>
      </c>
      <c r="B106" s="35">
        <v>125</v>
      </c>
      <c r="C106" s="36">
        <v>45599.937361111108</v>
      </c>
    </row>
    <row r="107" spans="1:3" x14ac:dyDescent="0.25">
      <c r="A107" s="35" t="s">
        <v>125</v>
      </c>
      <c r="B107" s="35">
        <v>126</v>
      </c>
      <c r="C107" s="36">
        <v>45599.937314814815</v>
      </c>
    </row>
    <row r="108" spans="1:3" x14ac:dyDescent="0.25">
      <c r="A108" s="35" t="s">
        <v>126</v>
      </c>
      <c r="B108" s="35">
        <v>127</v>
      </c>
      <c r="C108" s="36">
        <v>45599.936851851853</v>
      </c>
    </row>
    <row r="109" spans="1:3" x14ac:dyDescent="0.25">
      <c r="A109" s="35" t="s">
        <v>127</v>
      </c>
      <c r="B109" s="35">
        <v>128</v>
      </c>
      <c r="C109" s="36">
        <v>45599.937349537038</v>
      </c>
    </row>
    <row r="110" spans="1:3" x14ac:dyDescent="0.25">
      <c r="A110" s="35" t="s">
        <v>129</v>
      </c>
      <c r="B110" s="35">
        <v>130</v>
      </c>
      <c r="C110" s="36">
        <v>45599.933888888889</v>
      </c>
    </row>
    <row r="111" spans="1:3" x14ac:dyDescent="0.25">
      <c r="A111" s="35" t="s">
        <v>130</v>
      </c>
      <c r="B111" s="35">
        <v>131</v>
      </c>
      <c r="C111" s="36">
        <v>45599.765983796293</v>
      </c>
    </row>
    <row r="112" spans="1:3" x14ac:dyDescent="0.25">
      <c r="A112" s="35" t="s">
        <v>131</v>
      </c>
      <c r="B112" s="35">
        <v>132</v>
      </c>
      <c r="C112" s="36">
        <v>45599.938460648147</v>
      </c>
    </row>
    <row r="113" spans="1:3" x14ac:dyDescent="0.25">
      <c r="A113" s="35" t="s">
        <v>132</v>
      </c>
      <c r="B113" s="35">
        <v>133</v>
      </c>
      <c r="C113" s="36">
        <v>45599.940613425926</v>
      </c>
    </row>
    <row r="114" spans="1:3" x14ac:dyDescent="0.25">
      <c r="A114" s="35" t="s">
        <v>133</v>
      </c>
      <c r="B114" s="35">
        <v>134</v>
      </c>
      <c r="C114" s="36">
        <v>45599.940868055557</v>
      </c>
    </row>
    <row r="115" spans="1:3" x14ac:dyDescent="0.25">
      <c r="A115" s="35" t="s">
        <v>134</v>
      </c>
      <c r="B115" s="35">
        <v>135</v>
      </c>
      <c r="C115" s="36">
        <v>45599.940532407411</v>
      </c>
    </row>
    <row r="116" spans="1:3" x14ac:dyDescent="0.25">
      <c r="A116" s="35" t="s">
        <v>135</v>
      </c>
      <c r="B116" s="35">
        <v>136</v>
      </c>
      <c r="C116" s="36">
        <v>45599.940844907411</v>
      </c>
    </row>
    <row r="117" spans="1:3" x14ac:dyDescent="0.25">
      <c r="A117" s="35" t="s">
        <v>136</v>
      </c>
      <c r="B117" s="35">
        <v>137</v>
      </c>
      <c r="C117" s="36">
        <v>45597.381956018522</v>
      </c>
    </row>
    <row r="118" spans="1:3" x14ac:dyDescent="0.25">
      <c r="A118" s="35" t="s">
        <v>137</v>
      </c>
      <c r="B118" s="35">
        <v>138</v>
      </c>
      <c r="C118" s="36">
        <v>45599.94431712963</v>
      </c>
    </row>
    <row r="119" spans="1:3" x14ac:dyDescent="0.25">
      <c r="A119" s="35" t="s">
        <v>138</v>
      </c>
      <c r="B119" s="35">
        <v>139</v>
      </c>
      <c r="C119" s="36">
        <v>45599.944016203706</v>
      </c>
    </row>
    <row r="120" spans="1:3" x14ac:dyDescent="0.25">
      <c r="A120" s="35" t="s">
        <v>139</v>
      </c>
      <c r="B120" s="35">
        <v>140</v>
      </c>
      <c r="C120" s="36">
        <v>45599.944293981483</v>
      </c>
    </row>
    <row r="121" spans="1:3" x14ac:dyDescent="0.25">
      <c r="A121" s="35" t="s">
        <v>141</v>
      </c>
      <c r="B121" s="35">
        <v>141</v>
      </c>
      <c r="C121" s="36">
        <v>45599.943749999999</v>
      </c>
    </row>
    <row r="122" spans="1:3" x14ac:dyDescent="0.25">
      <c r="A122" s="35" t="s">
        <v>140</v>
      </c>
      <c r="B122" s="35">
        <v>142</v>
      </c>
      <c r="C122" s="36">
        <v>45599.944247685184</v>
      </c>
    </row>
    <row r="123" spans="1:3" x14ac:dyDescent="0.25">
      <c r="A123" s="35" t="s">
        <v>142</v>
      </c>
      <c r="B123" s="35">
        <v>143</v>
      </c>
      <c r="C123" s="36">
        <v>45599.94189814815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06A5-A71D-4461-B5BD-63800EDE98EF}">
  <dimension ref="A1:D140"/>
  <sheetViews>
    <sheetView workbookViewId="0">
      <selection activeCell="D140" sqref="A1:D140"/>
    </sheetView>
  </sheetViews>
  <sheetFormatPr defaultRowHeight="15" x14ac:dyDescent="0.25"/>
  <cols>
    <col min="1" max="1" width="12.5703125" style="33" bestFit="1" customWidth="1"/>
    <col min="2" max="2" width="13.28515625" style="33" bestFit="1" customWidth="1"/>
    <col min="3" max="4" width="8.7109375" style="33" bestFit="1" customWidth="1"/>
    <col min="5" max="16384" width="9.140625" style="33"/>
  </cols>
  <sheetData>
    <row r="1" spans="1:4" x14ac:dyDescent="0.25">
      <c r="A1" s="33" t="s">
        <v>304</v>
      </c>
      <c r="B1" s="33" t="s">
        <v>298</v>
      </c>
      <c r="C1" s="33" t="s">
        <v>299</v>
      </c>
      <c r="D1" s="33" t="s">
        <v>300</v>
      </c>
    </row>
    <row r="2" spans="1:4" x14ac:dyDescent="0.25">
      <c r="A2" s="33" t="s">
        <v>5</v>
      </c>
      <c r="B2" s="33" t="s">
        <v>301</v>
      </c>
      <c r="C2" s="33">
        <v>-33.635800000000003</v>
      </c>
      <c r="D2" s="33">
        <v>-64.021600000000007</v>
      </c>
    </row>
    <row r="3" spans="1:4" x14ac:dyDescent="0.25">
      <c r="A3" s="33" t="s">
        <v>6</v>
      </c>
      <c r="B3" s="33" t="s">
        <v>301</v>
      </c>
      <c r="C3" s="33">
        <v>-34.158200000000001</v>
      </c>
      <c r="D3" s="33">
        <v>-62.4191</v>
      </c>
    </row>
    <row r="4" spans="1:4" x14ac:dyDescent="0.25">
      <c r="A4" s="33" t="s">
        <v>7</v>
      </c>
      <c r="B4" s="33" t="s">
        <v>301</v>
      </c>
      <c r="C4" s="33">
        <v>-33.643000000000001</v>
      </c>
      <c r="D4" s="33">
        <v>-62.396000000000001</v>
      </c>
    </row>
    <row r="5" spans="1:4" x14ac:dyDescent="0.25">
      <c r="A5" s="33" t="s">
        <v>8</v>
      </c>
      <c r="B5" s="33" t="s">
        <v>301</v>
      </c>
      <c r="C5" s="33">
        <v>-32.746899999999997</v>
      </c>
      <c r="D5" s="33">
        <v>-61.615900000000003</v>
      </c>
    </row>
    <row r="6" spans="1:4" x14ac:dyDescent="0.25">
      <c r="A6" s="33" t="s">
        <v>9</v>
      </c>
      <c r="B6" s="33" t="s">
        <v>301</v>
      </c>
      <c r="C6" s="33">
        <v>-32.562899999999999</v>
      </c>
      <c r="D6" s="33">
        <v>-61.767000000000003</v>
      </c>
    </row>
    <row r="7" spans="1:4" x14ac:dyDescent="0.25">
      <c r="A7" s="33" t="s">
        <v>10</v>
      </c>
      <c r="B7" s="33" t="s">
        <v>301</v>
      </c>
      <c r="C7" s="33">
        <v>-33.368699999999997</v>
      </c>
      <c r="D7" s="33">
        <v>-61.1813</v>
      </c>
    </row>
    <row r="8" spans="1:4" x14ac:dyDescent="0.25">
      <c r="A8" s="33" t="s">
        <v>11</v>
      </c>
      <c r="B8" s="33" t="s">
        <v>301</v>
      </c>
      <c r="C8" s="33">
        <v>-32.7149</v>
      </c>
      <c r="D8" s="33">
        <v>-61.227600000000002</v>
      </c>
    </row>
    <row r="9" spans="1:4" x14ac:dyDescent="0.25">
      <c r="A9" s="33" t="s">
        <v>12</v>
      </c>
      <c r="B9" s="33" t="s">
        <v>301</v>
      </c>
      <c r="C9" s="33">
        <v>-32.819200000000002</v>
      </c>
      <c r="D9" s="33">
        <v>-61.400700000000001</v>
      </c>
    </row>
    <row r="10" spans="1:4" x14ac:dyDescent="0.25">
      <c r="A10" s="33" t="s">
        <v>13</v>
      </c>
      <c r="B10" s="33" t="s">
        <v>301</v>
      </c>
      <c r="C10" s="33">
        <v>-32.369399999999999</v>
      </c>
      <c r="D10" s="33">
        <v>-64.637500000000003</v>
      </c>
    </row>
    <row r="11" spans="1:4" x14ac:dyDescent="0.25">
      <c r="A11" s="33" t="s">
        <v>14</v>
      </c>
      <c r="B11" s="33" t="s">
        <v>301</v>
      </c>
      <c r="C11" s="33">
        <v>-32.031300000000002</v>
      </c>
      <c r="D11" s="33">
        <v>-64.356099999999998</v>
      </c>
    </row>
    <row r="12" spans="1:4" x14ac:dyDescent="0.25">
      <c r="A12" s="33" t="s">
        <v>15</v>
      </c>
      <c r="B12" s="33" t="s">
        <v>301</v>
      </c>
      <c r="C12" s="33">
        <v>-31.997299999999999</v>
      </c>
      <c r="D12" s="33">
        <v>-64.558199999999999</v>
      </c>
    </row>
    <row r="13" spans="1:4" x14ac:dyDescent="0.25">
      <c r="A13" s="33" t="s">
        <v>1</v>
      </c>
      <c r="B13" s="33" t="s">
        <v>301</v>
      </c>
      <c r="C13" s="33">
        <v>-33.0443</v>
      </c>
      <c r="D13" s="33">
        <v>-61.166800000000002</v>
      </c>
    </row>
    <row r="14" spans="1:4" x14ac:dyDescent="0.25">
      <c r="A14" s="33" t="s">
        <v>16</v>
      </c>
      <c r="B14" s="33" t="s">
        <v>301</v>
      </c>
      <c r="C14" s="33">
        <v>-33.246600000000001</v>
      </c>
      <c r="D14" s="33">
        <v>-61.359099999999998</v>
      </c>
    </row>
    <row r="15" spans="1:4" x14ac:dyDescent="0.25">
      <c r="A15" s="33" t="s">
        <v>17</v>
      </c>
      <c r="B15" s="33" t="s">
        <v>301</v>
      </c>
      <c r="C15" s="33">
        <v>-33.341099999999997</v>
      </c>
      <c r="D15" s="33">
        <v>-61.963000000000001</v>
      </c>
    </row>
    <row r="16" spans="1:4" x14ac:dyDescent="0.25">
      <c r="A16" s="33" t="s">
        <v>142</v>
      </c>
      <c r="B16" s="33" t="s">
        <v>301</v>
      </c>
      <c r="C16" s="33">
        <v>-33.372500000000002</v>
      </c>
      <c r="D16" s="33">
        <v>-61.186999999999998</v>
      </c>
    </row>
    <row r="17" spans="1:4" x14ac:dyDescent="0.25">
      <c r="A17" s="33" t="s">
        <v>18</v>
      </c>
      <c r="B17" s="33" t="s">
        <v>301</v>
      </c>
      <c r="C17" s="33">
        <v>-33.112299999999998</v>
      </c>
      <c r="D17" s="33">
        <v>-61.708799999999997</v>
      </c>
    </row>
    <row r="18" spans="1:4" x14ac:dyDescent="0.25">
      <c r="A18" s="33" t="s">
        <v>19</v>
      </c>
      <c r="B18" s="33" t="s">
        <v>301</v>
      </c>
      <c r="C18" s="33">
        <v>-33.058100000000003</v>
      </c>
      <c r="D18" s="33">
        <v>-61.189500000000002</v>
      </c>
    </row>
    <row r="19" spans="1:4" x14ac:dyDescent="0.25">
      <c r="A19" s="33" t="s">
        <v>140</v>
      </c>
      <c r="B19" s="33" t="s">
        <v>301</v>
      </c>
      <c r="C19" s="33">
        <v>-33.048999999999999</v>
      </c>
      <c r="D19" s="33">
        <v>-61.168100000000003</v>
      </c>
    </row>
    <row r="20" spans="1:4" x14ac:dyDescent="0.25">
      <c r="A20" s="33" t="s">
        <v>21</v>
      </c>
      <c r="B20" s="33" t="s">
        <v>301</v>
      </c>
      <c r="C20" s="33">
        <v>-33.1235</v>
      </c>
      <c r="D20" s="33">
        <v>-61.0871</v>
      </c>
    </row>
    <row r="21" spans="1:4" x14ac:dyDescent="0.25">
      <c r="A21" s="33" t="s">
        <v>22</v>
      </c>
      <c r="B21" s="33" t="s">
        <v>302</v>
      </c>
      <c r="C21" s="33">
        <v>-33.897100000000002</v>
      </c>
      <c r="D21" s="33">
        <v>-61.108899999999998</v>
      </c>
    </row>
    <row r="22" spans="1:4" x14ac:dyDescent="0.25">
      <c r="A22" s="33" t="s">
        <v>23</v>
      </c>
      <c r="B22" s="33" t="s">
        <v>301</v>
      </c>
      <c r="C22" s="33">
        <v>-33.437100000000001</v>
      </c>
      <c r="D22" s="33">
        <v>-61.484299999999998</v>
      </c>
    </row>
    <row r="23" spans="1:4" x14ac:dyDescent="0.25">
      <c r="A23" s="33" t="s">
        <v>24</v>
      </c>
      <c r="B23" s="33" t="s">
        <v>302</v>
      </c>
      <c r="C23" s="33">
        <v>-33.356400000000001</v>
      </c>
      <c r="D23" s="33">
        <v>-60.724499999999999</v>
      </c>
    </row>
    <row r="24" spans="1:4" x14ac:dyDescent="0.25">
      <c r="A24" s="33" t="s">
        <v>25</v>
      </c>
      <c r="B24" s="33" t="s">
        <v>302</v>
      </c>
      <c r="C24" s="33">
        <v>-33.5383</v>
      </c>
      <c r="D24" s="33">
        <v>-61.115600000000001</v>
      </c>
    </row>
    <row r="25" spans="1:4" x14ac:dyDescent="0.25">
      <c r="A25" s="33" t="s">
        <v>26</v>
      </c>
      <c r="B25" s="33" t="s">
        <v>302</v>
      </c>
      <c r="C25" s="33">
        <v>-33.232300000000002</v>
      </c>
      <c r="D25" s="33">
        <v>-60.326799999999999</v>
      </c>
    </row>
    <row r="26" spans="1:4" x14ac:dyDescent="0.25">
      <c r="A26" s="33" t="s">
        <v>27</v>
      </c>
      <c r="B26" s="33" t="s">
        <v>302</v>
      </c>
      <c r="C26" s="33">
        <v>-33.106000000000002</v>
      </c>
      <c r="D26" s="33">
        <v>-63.726900000000001</v>
      </c>
    </row>
    <row r="27" spans="1:4" x14ac:dyDescent="0.25">
      <c r="A27" s="33" t="s">
        <v>28</v>
      </c>
      <c r="B27" s="33" t="s">
        <v>302</v>
      </c>
      <c r="C27" s="33">
        <v>-32.4084</v>
      </c>
      <c r="D27" s="33">
        <v>-63.259300000000003</v>
      </c>
    </row>
    <row r="28" spans="1:4" x14ac:dyDescent="0.25">
      <c r="A28" s="33" t="s">
        <v>29</v>
      </c>
      <c r="B28" s="33" t="s">
        <v>301</v>
      </c>
      <c r="C28" s="33">
        <v>-31.8245</v>
      </c>
      <c r="D28" s="33">
        <v>-64.971599999999995</v>
      </c>
    </row>
    <row r="29" spans="1:4" x14ac:dyDescent="0.25">
      <c r="A29" s="33" t="s">
        <v>30</v>
      </c>
      <c r="B29" s="33" t="s">
        <v>301</v>
      </c>
      <c r="C29" s="33">
        <v>-32.241399999999999</v>
      </c>
      <c r="D29" s="33">
        <v>-63.986400000000003</v>
      </c>
    </row>
    <row r="30" spans="1:4" x14ac:dyDescent="0.25">
      <c r="A30" s="33" t="s">
        <v>31</v>
      </c>
      <c r="B30" s="33" t="s">
        <v>301</v>
      </c>
      <c r="C30" s="33">
        <v>-31.9039</v>
      </c>
      <c r="D30" s="33">
        <v>-64.111000000000004</v>
      </c>
    </row>
    <row r="31" spans="1:4" x14ac:dyDescent="0.25">
      <c r="A31" s="33" t="s">
        <v>32</v>
      </c>
      <c r="B31" s="33" t="s">
        <v>301</v>
      </c>
      <c r="C31" s="33">
        <v>-31.768599999999999</v>
      </c>
      <c r="D31" s="33">
        <v>-63.989899999999999</v>
      </c>
    </row>
    <row r="32" spans="1:4" x14ac:dyDescent="0.25">
      <c r="A32" s="33" t="s">
        <v>33</v>
      </c>
      <c r="B32" s="33" t="s">
        <v>301</v>
      </c>
      <c r="C32" s="33">
        <v>-34.266199999999998</v>
      </c>
      <c r="D32" s="33">
        <v>-62.313800000000001</v>
      </c>
    </row>
    <row r="33" spans="1:4" x14ac:dyDescent="0.25">
      <c r="A33" s="33" t="s">
        <v>34</v>
      </c>
      <c r="B33" s="33" t="s">
        <v>301</v>
      </c>
      <c r="C33" s="33">
        <v>-32.933999999999997</v>
      </c>
      <c r="D33" s="33">
        <v>-60.83</v>
      </c>
    </row>
    <row r="34" spans="1:4" x14ac:dyDescent="0.25">
      <c r="A34" s="33" t="s">
        <v>36</v>
      </c>
      <c r="B34" s="33" t="s">
        <v>301</v>
      </c>
      <c r="C34" s="33">
        <v>-33.7774</v>
      </c>
      <c r="D34" s="33">
        <v>-61.546799999999998</v>
      </c>
    </row>
    <row r="35" spans="1:4" x14ac:dyDescent="0.25">
      <c r="A35" s="33" t="s">
        <v>37</v>
      </c>
      <c r="B35" s="33" t="s">
        <v>301</v>
      </c>
      <c r="C35" s="33">
        <v>-34.255499999999998</v>
      </c>
      <c r="D35" s="33">
        <v>-62.676600000000001</v>
      </c>
    </row>
    <row r="36" spans="1:4" x14ac:dyDescent="0.25">
      <c r="A36" s="33" t="s">
        <v>38</v>
      </c>
      <c r="B36" s="33" t="s">
        <v>301</v>
      </c>
      <c r="C36" s="33">
        <v>-33.447899999999997</v>
      </c>
      <c r="D36" s="33">
        <v>-61.4983</v>
      </c>
    </row>
    <row r="37" spans="1:4" x14ac:dyDescent="0.25">
      <c r="A37" s="33" t="s">
        <v>39</v>
      </c>
      <c r="B37" s="33" t="s">
        <v>301</v>
      </c>
      <c r="C37" s="33">
        <v>-34.265900000000002</v>
      </c>
      <c r="D37" s="33">
        <v>-62.700099999999999</v>
      </c>
    </row>
    <row r="38" spans="1:4" x14ac:dyDescent="0.25">
      <c r="A38" s="33" t="s">
        <v>40</v>
      </c>
      <c r="B38" s="33" t="s">
        <v>301</v>
      </c>
      <c r="C38" s="33">
        <v>-34.109099999999998</v>
      </c>
      <c r="D38" s="33">
        <v>-62.159100000000002</v>
      </c>
    </row>
    <row r="39" spans="1:4" x14ac:dyDescent="0.25">
      <c r="A39" s="33" t="s">
        <v>41</v>
      </c>
      <c r="B39" s="33" t="s">
        <v>301</v>
      </c>
      <c r="C39" s="33">
        <v>-33.429299999999998</v>
      </c>
      <c r="D39" s="33">
        <v>-61.499200000000002</v>
      </c>
    </row>
    <row r="40" spans="1:4" x14ac:dyDescent="0.25">
      <c r="A40" s="33" t="s">
        <v>42</v>
      </c>
      <c r="B40" s="33" t="s">
        <v>301</v>
      </c>
      <c r="C40" s="33">
        <v>-34.014000000000003</v>
      </c>
      <c r="D40" s="33">
        <v>-62.244999999999997</v>
      </c>
    </row>
    <row r="41" spans="1:4" x14ac:dyDescent="0.25">
      <c r="A41" s="33" t="s">
        <v>43</v>
      </c>
      <c r="B41" s="33" t="s">
        <v>302</v>
      </c>
      <c r="C41" s="33">
        <v>-34.401699999999998</v>
      </c>
      <c r="D41" s="33">
        <v>-62.042999999999999</v>
      </c>
    </row>
    <row r="42" spans="1:4" x14ac:dyDescent="0.25">
      <c r="A42" s="33" t="s">
        <v>44</v>
      </c>
      <c r="B42" s="33" t="s">
        <v>301</v>
      </c>
      <c r="C42" s="33">
        <v>-34.192100000000003</v>
      </c>
      <c r="D42" s="33">
        <v>-62.542400000000001</v>
      </c>
    </row>
    <row r="43" spans="1:4" x14ac:dyDescent="0.25">
      <c r="A43" s="33" t="s">
        <v>45</v>
      </c>
      <c r="B43" s="33" t="s">
        <v>301</v>
      </c>
      <c r="C43" s="33">
        <v>-32.478000000000002</v>
      </c>
      <c r="D43" s="33">
        <v>-63.491</v>
      </c>
    </row>
    <row r="44" spans="1:4" x14ac:dyDescent="0.25">
      <c r="A44" s="33" t="s">
        <v>46</v>
      </c>
      <c r="B44" s="33" t="s">
        <v>301</v>
      </c>
      <c r="C44" s="33">
        <v>-34.113300000000002</v>
      </c>
      <c r="D44" s="33">
        <v>-62.4407</v>
      </c>
    </row>
    <row r="45" spans="1:4" x14ac:dyDescent="0.25">
      <c r="A45" s="33" t="s">
        <v>47</v>
      </c>
      <c r="B45" s="33" t="s">
        <v>301</v>
      </c>
      <c r="C45" s="33">
        <v>-33.858400000000003</v>
      </c>
      <c r="D45" s="33">
        <v>-61.475200000000001</v>
      </c>
    </row>
    <row r="46" spans="1:4" x14ac:dyDescent="0.25">
      <c r="A46" s="33" t="s">
        <v>48</v>
      </c>
      <c r="B46" s="33" t="s">
        <v>301</v>
      </c>
      <c r="C46" s="33">
        <v>-33.8369</v>
      </c>
      <c r="D46" s="33">
        <v>-61.4086</v>
      </c>
    </row>
    <row r="47" spans="1:4" x14ac:dyDescent="0.25">
      <c r="A47" s="33" t="s">
        <v>49</v>
      </c>
      <c r="B47" s="33" t="s">
        <v>301</v>
      </c>
      <c r="C47" s="33">
        <v>-32.854999999999997</v>
      </c>
      <c r="D47" s="33">
        <v>-61.940399999999997</v>
      </c>
    </row>
    <row r="48" spans="1:4" x14ac:dyDescent="0.25">
      <c r="A48" s="33" t="s">
        <v>50</v>
      </c>
      <c r="B48" s="33" t="s">
        <v>301</v>
      </c>
      <c r="C48" s="33">
        <v>-33.0745</v>
      </c>
      <c r="D48" s="33">
        <v>-62.261000000000003</v>
      </c>
    </row>
    <row r="49" spans="1:4" x14ac:dyDescent="0.25">
      <c r="A49" s="33" t="s">
        <v>35</v>
      </c>
      <c r="B49" s="33" t="s">
        <v>301</v>
      </c>
      <c r="C49" s="33">
        <v>-34.004300000000001</v>
      </c>
      <c r="D49" s="33">
        <v>-61.607599999999998</v>
      </c>
    </row>
    <row r="50" spans="1:4" x14ac:dyDescent="0.25">
      <c r="A50" s="33" t="s">
        <v>51</v>
      </c>
      <c r="B50" s="33" t="s">
        <v>301</v>
      </c>
      <c r="C50" s="33">
        <v>-32.954900000000002</v>
      </c>
      <c r="D50" s="33">
        <v>-62.193199999999997</v>
      </c>
    </row>
    <row r="51" spans="1:4" x14ac:dyDescent="0.25">
      <c r="A51" s="33" t="s">
        <v>52</v>
      </c>
      <c r="B51" s="33" t="s">
        <v>301</v>
      </c>
      <c r="C51" s="33">
        <v>-32.590600000000002</v>
      </c>
      <c r="D51" s="33">
        <v>-61.1708</v>
      </c>
    </row>
    <row r="52" spans="1:4" x14ac:dyDescent="0.25">
      <c r="A52" s="33" t="s">
        <v>53</v>
      </c>
      <c r="B52" s="33" t="s">
        <v>301</v>
      </c>
      <c r="C52" s="33">
        <v>-32.816400000000002</v>
      </c>
      <c r="D52" s="33">
        <v>-61.3949</v>
      </c>
    </row>
    <row r="53" spans="1:4" x14ac:dyDescent="0.25">
      <c r="A53" s="33" t="s">
        <v>54</v>
      </c>
      <c r="B53" s="33" t="s">
        <v>302</v>
      </c>
      <c r="C53" s="33">
        <v>-32.706499999999998</v>
      </c>
      <c r="D53" s="33">
        <v>-61.1676</v>
      </c>
    </row>
    <row r="54" spans="1:4" x14ac:dyDescent="0.25">
      <c r="A54" s="33" t="s">
        <v>55</v>
      </c>
      <c r="B54" s="33" t="s">
        <v>301</v>
      </c>
      <c r="C54" s="33">
        <v>-33.347000000000001</v>
      </c>
      <c r="D54" s="33">
        <v>-62.3566</v>
      </c>
    </row>
    <row r="55" spans="1:4" x14ac:dyDescent="0.25">
      <c r="A55" s="33" t="s">
        <v>56</v>
      </c>
      <c r="B55" s="33" t="s">
        <v>301</v>
      </c>
      <c r="C55" s="33">
        <v>-34.518799999999999</v>
      </c>
      <c r="D55" s="33">
        <v>-63.944099999999999</v>
      </c>
    </row>
    <row r="56" spans="1:4" x14ac:dyDescent="0.25">
      <c r="A56" s="33" t="s">
        <v>58</v>
      </c>
      <c r="B56" s="33" t="s">
        <v>303</v>
      </c>
      <c r="C56" s="33">
        <v>-32.347299999999997</v>
      </c>
      <c r="D56" s="33">
        <v>-64.990799999999993</v>
      </c>
    </row>
    <row r="57" spans="1:4" x14ac:dyDescent="0.25">
      <c r="A57" s="33" t="s">
        <v>59</v>
      </c>
      <c r="B57" s="33" t="s">
        <v>303</v>
      </c>
      <c r="C57" s="33">
        <v>-32.320599999999999</v>
      </c>
      <c r="D57" s="33">
        <v>-65.0197</v>
      </c>
    </row>
    <row r="58" spans="1:4" x14ac:dyDescent="0.25">
      <c r="A58" s="33" t="s">
        <v>60</v>
      </c>
      <c r="B58" s="33" t="s">
        <v>301</v>
      </c>
      <c r="C58" s="33">
        <v>-33.634900000000002</v>
      </c>
      <c r="D58" s="33">
        <v>-63.764299999999999</v>
      </c>
    </row>
    <row r="59" spans="1:4" x14ac:dyDescent="0.25">
      <c r="A59" s="33" t="s">
        <v>61</v>
      </c>
      <c r="B59" s="33" t="s">
        <v>301</v>
      </c>
      <c r="C59" s="33">
        <v>-32.704999999999998</v>
      </c>
      <c r="D59" s="33">
        <v>-63.860799999999998</v>
      </c>
    </row>
    <row r="60" spans="1:4" x14ac:dyDescent="0.25">
      <c r="A60" s="33" t="s">
        <v>62</v>
      </c>
      <c r="B60" s="33" t="s">
        <v>301</v>
      </c>
      <c r="C60" s="33">
        <v>-33.338900000000002</v>
      </c>
      <c r="D60" s="33">
        <v>-63.717399999999998</v>
      </c>
    </row>
    <row r="61" spans="1:4" x14ac:dyDescent="0.25">
      <c r="A61" s="33" t="s">
        <v>63</v>
      </c>
      <c r="B61" s="33" t="s">
        <v>301</v>
      </c>
      <c r="C61" s="33">
        <v>-33.206600000000002</v>
      </c>
      <c r="D61" s="33">
        <v>-63.396500000000003</v>
      </c>
    </row>
    <row r="62" spans="1:4" x14ac:dyDescent="0.25">
      <c r="A62" s="33" t="s">
        <v>64</v>
      </c>
      <c r="B62" s="33" t="s">
        <v>301</v>
      </c>
      <c r="C62" s="33">
        <v>-33.544600000000003</v>
      </c>
      <c r="D62" s="33">
        <v>-61.972900000000003</v>
      </c>
    </row>
    <row r="63" spans="1:4" x14ac:dyDescent="0.25">
      <c r="A63" s="33" t="s">
        <v>65</v>
      </c>
      <c r="B63" s="33" t="s">
        <v>301</v>
      </c>
      <c r="C63" s="33">
        <v>-32.711100000000002</v>
      </c>
      <c r="D63" s="33">
        <v>-61.554900000000004</v>
      </c>
    </row>
    <row r="64" spans="1:4" x14ac:dyDescent="0.25">
      <c r="A64" s="33" t="s">
        <v>66</v>
      </c>
      <c r="B64" s="33" t="s">
        <v>301</v>
      </c>
      <c r="C64" s="33">
        <v>-32.6708</v>
      </c>
      <c r="D64" s="33">
        <v>-61.583500000000001</v>
      </c>
    </row>
    <row r="65" spans="1:4" x14ac:dyDescent="0.25">
      <c r="A65" s="33" t="s">
        <v>68</v>
      </c>
      <c r="B65" s="33" t="s">
        <v>302</v>
      </c>
      <c r="C65" s="33">
        <v>-34.441200000000002</v>
      </c>
      <c r="D65" s="33">
        <v>-61.811599999999999</v>
      </c>
    </row>
    <row r="66" spans="1:4" x14ac:dyDescent="0.25">
      <c r="A66" s="33" t="s">
        <v>69</v>
      </c>
      <c r="B66" s="33" t="s">
        <v>302</v>
      </c>
      <c r="C66" s="33">
        <v>-34.5304</v>
      </c>
      <c r="D66" s="33">
        <v>-61.237900000000003</v>
      </c>
    </row>
    <row r="67" spans="1:4" x14ac:dyDescent="0.25">
      <c r="A67" s="33" t="s">
        <v>67</v>
      </c>
      <c r="B67" s="33" t="s">
        <v>302</v>
      </c>
      <c r="C67" s="33">
        <v>-34.499000000000002</v>
      </c>
      <c r="D67" s="33">
        <v>-61.539499999999997</v>
      </c>
    </row>
    <row r="68" spans="1:4" x14ac:dyDescent="0.25">
      <c r="A68" s="33" t="s">
        <v>70</v>
      </c>
      <c r="B68" s="33" t="s">
        <v>301</v>
      </c>
      <c r="C68" s="33">
        <v>-33.044499999999999</v>
      </c>
      <c r="D68" s="33">
        <v>-61.404400000000003</v>
      </c>
    </row>
    <row r="69" spans="1:4" x14ac:dyDescent="0.25">
      <c r="A69" s="33" t="s">
        <v>71</v>
      </c>
      <c r="B69" s="33" t="s">
        <v>301</v>
      </c>
      <c r="C69" s="33">
        <v>-33.2821</v>
      </c>
      <c r="D69" s="33">
        <v>-62.185899999999997</v>
      </c>
    </row>
    <row r="70" spans="1:4" x14ac:dyDescent="0.25">
      <c r="A70" s="33" t="s">
        <v>72</v>
      </c>
      <c r="B70" s="33" t="s">
        <v>301</v>
      </c>
      <c r="C70" s="33">
        <v>-33.802799999999998</v>
      </c>
      <c r="D70" s="33">
        <v>-62.466700000000003</v>
      </c>
    </row>
    <row r="71" spans="1:4" x14ac:dyDescent="0.25">
      <c r="A71" s="33" t="s">
        <v>73</v>
      </c>
      <c r="B71" s="33" t="s">
        <v>301</v>
      </c>
      <c r="C71" s="33">
        <v>-33.030099999999997</v>
      </c>
      <c r="D71" s="33">
        <v>-62.0625</v>
      </c>
    </row>
    <row r="72" spans="1:4" x14ac:dyDescent="0.25">
      <c r="A72" s="33" t="s">
        <v>74</v>
      </c>
      <c r="B72" s="33" t="s">
        <v>301</v>
      </c>
      <c r="C72" s="33">
        <v>-32.9908</v>
      </c>
      <c r="D72" s="33">
        <v>-61.791499999999999</v>
      </c>
    </row>
    <row r="73" spans="1:4" x14ac:dyDescent="0.25">
      <c r="A73" s="33" t="s">
        <v>75</v>
      </c>
      <c r="B73" s="33" t="s">
        <v>301</v>
      </c>
      <c r="C73" s="33">
        <v>-33.689100000000003</v>
      </c>
      <c r="D73" s="33">
        <v>-61.413699999999999</v>
      </c>
    </row>
    <row r="74" spans="1:4" x14ac:dyDescent="0.25">
      <c r="A74" s="33" t="s">
        <v>76</v>
      </c>
      <c r="B74" s="33" t="s">
        <v>301</v>
      </c>
      <c r="C74" s="33">
        <v>-31.956299999999999</v>
      </c>
      <c r="D74" s="33">
        <v>-63.780200000000001</v>
      </c>
    </row>
    <row r="75" spans="1:4" x14ac:dyDescent="0.25">
      <c r="A75" s="33" t="s">
        <v>78</v>
      </c>
      <c r="B75" s="33" t="s">
        <v>302</v>
      </c>
      <c r="C75" s="33">
        <v>-33.869999999999997</v>
      </c>
      <c r="D75" s="33">
        <v>-60.576300000000003</v>
      </c>
    </row>
    <row r="76" spans="1:4" x14ac:dyDescent="0.25">
      <c r="A76" s="33" t="s">
        <v>79</v>
      </c>
      <c r="B76" s="33" t="s">
        <v>302</v>
      </c>
      <c r="C76" s="33">
        <v>-33.914900000000003</v>
      </c>
      <c r="D76" s="33">
        <v>-60.6447</v>
      </c>
    </row>
    <row r="77" spans="1:4" x14ac:dyDescent="0.25">
      <c r="A77" s="33" t="s">
        <v>80</v>
      </c>
      <c r="B77" s="33" t="s">
        <v>302</v>
      </c>
      <c r="C77" s="33">
        <v>-33.899500000000003</v>
      </c>
      <c r="D77" s="33">
        <v>-60.545200000000001</v>
      </c>
    </row>
    <row r="78" spans="1:4" x14ac:dyDescent="0.25">
      <c r="A78" s="33" t="s">
        <v>81</v>
      </c>
      <c r="B78" s="33" t="s">
        <v>302</v>
      </c>
      <c r="C78" s="33">
        <v>-33.860599999999998</v>
      </c>
      <c r="D78" s="33">
        <v>-60.726900000000001</v>
      </c>
    </row>
    <row r="79" spans="1:4" x14ac:dyDescent="0.25">
      <c r="A79" s="33" t="s">
        <v>77</v>
      </c>
      <c r="B79" s="33" t="s">
        <v>302</v>
      </c>
      <c r="C79" s="33">
        <v>-33.7654</v>
      </c>
      <c r="D79" s="33">
        <v>-60.6509</v>
      </c>
    </row>
    <row r="80" spans="1:4" x14ac:dyDescent="0.25">
      <c r="A80" s="33" t="s">
        <v>82</v>
      </c>
      <c r="B80" s="33" t="s">
        <v>302</v>
      </c>
      <c r="C80" s="33">
        <v>-33.9514</v>
      </c>
      <c r="D80" s="33">
        <v>-60.733699999999999</v>
      </c>
    </row>
    <row r="81" spans="1:4" x14ac:dyDescent="0.25">
      <c r="A81" s="33" t="s">
        <v>83</v>
      </c>
      <c r="B81" s="33" t="s">
        <v>301</v>
      </c>
      <c r="C81" s="33">
        <v>-34.289200000000001</v>
      </c>
      <c r="D81" s="33">
        <v>-63.077199999999998</v>
      </c>
    </row>
    <row r="82" spans="1:4" x14ac:dyDescent="0.25">
      <c r="A82" s="33" t="s">
        <v>141</v>
      </c>
      <c r="B82" s="33" t="s">
        <v>301</v>
      </c>
      <c r="C82" s="33">
        <v>-32.997500000000002</v>
      </c>
      <c r="D82" s="33">
        <v>-60.768000000000001</v>
      </c>
    </row>
    <row r="83" spans="1:4" x14ac:dyDescent="0.25">
      <c r="A83" s="33" t="s">
        <v>84</v>
      </c>
      <c r="B83" s="33" t="s">
        <v>301</v>
      </c>
      <c r="C83" s="33">
        <v>-32.457900000000002</v>
      </c>
      <c r="D83" s="33">
        <v>-64.387799999999999</v>
      </c>
    </row>
    <row r="84" spans="1:4" x14ac:dyDescent="0.25">
      <c r="A84" s="33" t="s">
        <v>85</v>
      </c>
      <c r="B84" s="33" t="s">
        <v>301</v>
      </c>
      <c r="C84" s="33">
        <v>-32.424300000000002</v>
      </c>
      <c r="D84" s="33">
        <v>-64.1922</v>
      </c>
    </row>
    <row r="85" spans="1:4" x14ac:dyDescent="0.25">
      <c r="A85" s="33" t="s">
        <v>86</v>
      </c>
      <c r="B85" s="33" t="s">
        <v>301</v>
      </c>
      <c r="C85" s="33">
        <v>-32.521099999999997</v>
      </c>
      <c r="D85" s="33">
        <v>-64.142700000000005</v>
      </c>
    </row>
    <row r="86" spans="1:4" x14ac:dyDescent="0.25">
      <c r="A86" s="33" t="s">
        <v>87</v>
      </c>
      <c r="B86" s="33" t="s">
        <v>301</v>
      </c>
      <c r="C86" s="33">
        <v>-32.572200000000002</v>
      </c>
      <c r="D86" s="33">
        <v>-64.392899999999997</v>
      </c>
    </row>
    <row r="87" spans="1:4" x14ac:dyDescent="0.25">
      <c r="A87" s="33" t="s">
        <v>88</v>
      </c>
      <c r="B87" s="33" t="s">
        <v>302</v>
      </c>
      <c r="C87" s="33">
        <v>-33.237400000000001</v>
      </c>
      <c r="D87" s="33">
        <v>-64.144099999999995</v>
      </c>
    </row>
    <row r="88" spans="1:4" x14ac:dyDescent="0.25">
      <c r="A88" s="33" t="s">
        <v>89</v>
      </c>
      <c r="B88" s="33" t="s">
        <v>301</v>
      </c>
      <c r="C88" s="33">
        <v>-32.529899999999998</v>
      </c>
      <c r="D88" s="33">
        <v>-64.590900000000005</v>
      </c>
    </row>
    <row r="89" spans="1:4" x14ac:dyDescent="0.25">
      <c r="A89" s="33" t="s">
        <v>90</v>
      </c>
      <c r="B89" s="33" t="s">
        <v>301</v>
      </c>
      <c r="C89" s="33">
        <v>-32.933999999999997</v>
      </c>
      <c r="D89" s="33">
        <v>-60.661000000000001</v>
      </c>
    </row>
    <row r="90" spans="1:4" x14ac:dyDescent="0.25">
      <c r="A90" s="33" t="s">
        <v>91</v>
      </c>
      <c r="B90" s="33" t="s">
        <v>301</v>
      </c>
      <c r="C90" s="33">
        <v>-32.923400000000001</v>
      </c>
      <c r="D90" s="33">
        <v>-60.787500000000001</v>
      </c>
    </row>
    <row r="91" spans="1:4" x14ac:dyDescent="0.25">
      <c r="A91" s="33" t="s">
        <v>92</v>
      </c>
      <c r="B91" s="33" t="s">
        <v>301</v>
      </c>
      <c r="C91" s="33">
        <v>-32.955300000000001</v>
      </c>
      <c r="D91" s="33">
        <v>-60.6693</v>
      </c>
    </row>
    <row r="92" spans="1:4" x14ac:dyDescent="0.25">
      <c r="A92" s="33" t="s">
        <v>93</v>
      </c>
      <c r="B92" s="33" t="s">
        <v>301</v>
      </c>
      <c r="C92" s="33">
        <v>-32.9178</v>
      </c>
      <c r="D92" s="33">
        <v>-60.714399999999998</v>
      </c>
    </row>
    <row r="93" spans="1:4" x14ac:dyDescent="0.25">
      <c r="A93" s="33" t="s">
        <v>94</v>
      </c>
      <c r="B93" s="33" t="s">
        <v>301</v>
      </c>
      <c r="C93" s="33">
        <v>-32.948399999999999</v>
      </c>
      <c r="D93" s="33">
        <v>-60.631300000000003</v>
      </c>
    </row>
    <row r="94" spans="1:4" x14ac:dyDescent="0.25">
      <c r="A94" s="33" t="s">
        <v>97</v>
      </c>
      <c r="B94" s="33" t="s">
        <v>301</v>
      </c>
      <c r="C94" s="33">
        <v>-32.937399999999997</v>
      </c>
      <c r="D94" s="33">
        <v>-60.645400000000002</v>
      </c>
    </row>
    <row r="95" spans="1:4" x14ac:dyDescent="0.25">
      <c r="A95" s="33" t="s">
        <v>98</v>
      </c>
      <c r="B95" s="33" t="s">
        <v>301</v>
      </c>
      <c r="C95" s="33">
        <v>-32.912700000000001</v>
      </c>
      <c r="D95" s="33">
        <v>-60.687899999999999</v>
      </c>
    </row>
    <row r="96" spans="1:4" x14ac:dyDescent="0.25">
      <c r="A96" s="33" t="s">
        <v>99</v>
      </c>
      <c r="B96" s="33" t="s">
        <v>301</v>
      </c>
      <c r="C96" s="33">
        <v>-32.968600000000002</v>
      </c>
      <c r="D96" s="33">
        <v>-60.667299999999997</v>
      </c>
    </row>
    <row r="97" spans="1:4" x14ac:dyDescent="0.25">
      <c r="A97" s="33" t="s">
        <v>100</v>
      </c>
      <c r="B97" s="33" t="s">
        <v>301</v>
      </c>
      <c r="C97" s="33">
        <v>-32.876399999999997</v>
      </c>
      <c r="D97" s="33">
        <v>-60.734999999999999</v>
      </c>
    </row>
    <row r="98" spans="1:4" x14ac:dyDescent="0.25">
      <c r="A98" s="33" t="s">
        <v>96</v>
      </c>
      <c r="B98" s="33" t="s">
        <v>301</v>
      </c>
      <c r="C98" s="33">
        <v>-32.930100000000003</v>
      </c>
      <c r="D98" s="33">
        <v>-60.8048</v>
      </c>
    </row>
    <row r="99" spans="1:4" x14ac:dyDescent="0.25">
      <c r="A99" s="33" t="s">
        <v>101</v>
      </c>
      <c r="B99" s="33" t="s">
        <v>301</v>
      </c>
      <c r="C99" s="33">
        <v>-32.860100000000003</v>
      </c>
      <c r="D99" s="33">
        <v>-60.706499999999998</v>
      </c>
    </row>
    <row r="100" spans="1:4" x14ac:dyDescent="0.25">
      <c r="A100" s="33" t="s">
        <v>102</v>
      </c>
      <c r="B100" s="33" t="s">
        <v>301</v>
      </c>
      <c r="C100" s="33">
        <v>-32.927300000000002</v>
      </c>
      <c r="D100" s="33">
        <v>-60.814100000000003</v>
      </c>
    </row>
    <row r="101" spans="1:4" x14ac:dyDescent="0.25">
      <c r="A101" s="33" t="s">
        <v>103</v>
      </c>
      <c r="B101" s="33" t="s">
        <v>301</v>
      </c>
      <c r="C101" s="33">
        <v>-32.934399999999997</v>
      </c>
      <c r="D101" s="33">
        <v>-60.809199999999997</v>
      </c>
    </row>
    <row r="102" spans="1:4" x14ac:dyDescent="0.25">
      <c r="A102" s="33" t="s">
        <v>104</v>
      </c>
      <c r="B102" s="33" t="s">
        <v>301</v>
      </c>
      <c r="C102" s="33">
        <v>-32.917900000000003</v>
      </c>
      <c r="D102" s="33">
        <v>-60.809600000000003</v>
      </c>
    </row>
    <row r="103" spans="1:4" x14ac:dyDescent="0.25">
      <c r="A103" s="33" t="s">
        <v>105</v>
      </c>
      <c r="B103" s="33" t="s">
        <v>301</v>
      </c>
      <c r="C103" s="33">
        <v>-32.958100000000002</v>
      </c>
      <c r="D103" s="33">
        <v>-60.635800000000003</v>
      </c>
    </row>
    <row r="104" spans="1:4" x14ac:dyDescent="0.25">
      <c r="A104" s="33" t="s">
        <v>106</v>
      </c>
      <c r="B104" s="33" t="s">
        <v>301</v>
      </c>
      <c r="C104" s="33">
        <v>-32.933199999999999</v>
      </c>
      <c r="D104" s="33">
        <v>-60.717399999999998</v>
      </c>
    </row>
    <row r="105" spans="1:4" x14ac:dyDescent="0.25">
      <c r="A105" s="33" t="s">
        <v>107</v>
      </c>
      <c r="B105" s="33" t="s">
        <v>301</v>
      </c>
      <c r="C105" s="33">
        <v>-32.890500000000003</v>
      </c>
      <c r="D105" s="33">
        <v>-60.689700000000002</v>
      </c>
    </row>
    <row r="106" spans="1:4" x14ac:dyDescent="0.25">
      <c r="A106" s="33" t="s">
        <v>108</v>
      </c>
      <c r="B106" s="33" t="s">
        <v>301</v>
      </c>
      <c r="C106" s="33">
        <v>-32.917299999999997</v>
      </c>
      <c r="D106" s="33">
        <v>-60.811300000000003</v>
      </c>
    </row>
    <row r="107" spans="1:4" x14ac:dyDescent="0.25">
      <c r="A107" s="33" t="s">
        <v>109</v>
      </c>
      <c r="B107" s="33" t="s">
        <v>301</v>
      </c>
      <c r="C107" s="33">
        <v>-33.107599999999998</v>
      </c>
      <c r="D107" s="33">
        <v>-60.552399999999999</v>
      </c>
    </row>
    <row r="108" spans="1:4" x14ac:dyDescent="0.25">
      <c r="A108" s="33" t="s">
        <v>111</v>
      </c>
      <c r="B108" s="33" t="s">
        <v>302</v>
      </c>
      <c r="C108" s="33">
        <v>-32.960500000000003</v>
      </c>
      <c r="D108" s="33">
        <v>-60.633400000000002</v>
      </c>
    </row>
    <row r="109" spans="1:4" x14ac:dyDescent="0.25">
      <c r="A109" s="33" t="s">
        <v>112</v>
      </c>
      <c r="B109" s="33" t="s">
        <v>302</v>
      </c>
      <c r="C109" s="33">
        <v>-32.952199999999998</v>
      </c>
      <c r="D109" s="33">
        <v>-60.644599999999997</v>
      </c>
    </row>
    <row r="110" spans="1:4" x14ac:dyDescent="0.25">
      <c r="A110" s="33" t="s">
        <v>114</v>
      </c>
      <c r="B110" s="33" t="s">
        <v>301</v>
      </c>
      <c r="C110" s="33">
        <v>-31.654299999999999</v>
      </c>
      <c r="D110" s="33">
        <v>-63.856499999999997</v>
      </c>
    </row>
    <row r="111" spans="1:4" x14ac:dyDescent="0.25">
      <c r="A111" s="33" t="s">
        <v>115</v>
      </c>
      <c r="B111" s="33" t="s">
        <v>301</v>
      </c>
      <c r="C111" s="33">
        <v>-31.7089</v>
      </c>
      <c r="D111" s="33">
        <v>-63.516599999999997</v>
      </c>
    </row>
    <row r="112" spans="1:4" x14ac:dyDescent="0.25">
      <c r="A112" s="33" t="s">
        <v>116</v>
      </c>
      <c r="B112" s="33" t="s">
        <v>301</v>
      </c>
      <c r="C112" s="33">
        <v>-31.596599999999999</v>
      </c>
      <c r="D112" s="33">
        <v>-63.9803</v>
      </c>
    </row>
    <row r="113" spans="1:4" x14ac:dyDescent="0.25">
      <c r="A113" s="33" t="s">
        <v>113</v>
      </c>
      <c r="B113" s="33" t="s">
        <v>301</v>
      </c>
      <c r="C113" s="33">
        <v>-31.7699</v>
      </c>
      <c r="D113" s="33">
        <v>-64.040999999999997</v>
      </c>
    </row>
    <row r="114" spans="1:4" x14ac:dyDescent="0.25">
      <c r="A114" s="33" t="s">
        <v>117</v>
      </c>
      <c r="B114" s="33" t="s">
        <v>301</v>
      </c>
      <c r="C114" s="33">
        <v>-33.147199999999998</v>
      </c>
      <c r="D114" s="33">
        <v>-61.277700000000003</v>
      </c>
    </row>
    <row r="115" spans="1:4" x14ac:dyDescent="0.25">
      <c r="A115" s="33" t="s">
        <v>118</v>
      </c>
      <c r="B115" s="33" t="s">
        <v>301</v>
      </c>
      <c r="C115" s="33">
        <v>-32.024500000000003</v>
      </c>
      <c r="D115" s="33">
        <v>-65.037700000000001</v>
      </c>
    </row>
    <row r="116" spans="1:4" x14ac:dyDescent="0.25">
      <c r="A116" s="33" t="s">
        <v>119</v>
      </c>
      <c r="B116" s="33" t="s">
        <v>302</v>
      </c>
      <c r="C116" s="33">
        <v>-31.946899999999999</v>
      </c>
      <c r="D116" s="33">
        <v>-65.103200000000001</v>
      </c>
    </row>
    <row r="117" spans="1:4" x14ac:dyDescent="0.25">
      <c r="A117" s="33" t="s">
        <v>120</v>
      </c>
      <c r="B117" s="33" t="s">
        <v>301</v>
      </c>
      <c r="C117" s="33">
        <v>-33.110700000000001</v>
      </c>
      <c r="D117" s="33">
        <v>-61.702199999999998</v>
      </c>
    </row>
    <row r="118" spans="1:4" x14ac:dyDescent="0.25">
      <c r="A118" s="33" t="s">
        <v>121</v>
      </c>
      <c r="B118" s="33" t="s">
        <v>301</v>
      </c>
      <c r="C118" s="33">
        <v>-31.9678</v>
      </c>
      <c r="D118" s="33">
        <v>-62.304699999999997</v>
      </c>
    </row>
    <row r="119" spans="1:4" x14ac:dyDescent="0.25">
      <c r="A119" s="33" t="s">
        <v>2</v>
      </c>
      <c r="B119" s="33" t="s">
        <v>301</v>
      </c>
      <c r="C119" s="33">
        <v>-32.773000000000003</v>
      </c>
      <c r="D119" s="33">
        <v>-60.787399999999998</v>
      </c>
    </row>
    <row r="120" spans="1:4" x14ac:dyDescent="0.25">
      <c r="A120" s="33" t="s">
        <v>3</v>
      </c>
      <c r="B120" s="33" t="s">
        <v>301</v>
      </c>
      <c r="C120" s="33">
        <v>-32.745399999999997</v>
      </c>
      <c r="D120" s="33">
        <v>-60.7453</v>
      </c>
    </row>
    <row r="121" spans="1:4" x14ac:dyDescent="0.25">
      <c r="A121" s="33" t="s">
        <v>4</v>
      </c>
      <c r="B121" s="33" t="s">
        <v>302</v>
      </c>
      <c r="C121" s="33">
        <v>-32.819699999999997</v>
      </c>
      <c r="D121" s="33">
        <v>-60.705500000000001</v>
      </c>
    </row>
    <row r="122" spans="1:4" x14ac:dyDescent="0.25">
      <c r="A122" s="33" t="s">
        <v>0</v>
      </c>
      <c r="B122" s="33" t="s">
        <v>302</v>
      </c>
      <c r="C122" s="33">
        <v>-32.883299999999998</v>
      </c>
      <c r="D122" s="33">
        <v>-61.033299999999997</v>
      </c>
    </row>
    <row r="123" spans="1:4" x14ac:dyDescent="0.25">
      <c r="A123" s="33" t="s">
        <v>123</v>
      </c>
      <c r="B123" s="33" t="s">
        <v>302</v>
      </c>
      <c r="C123" s="33">
        <v>-33.344299999999997</v>
      </c>
      <c r="D123" s="33">
        <v>-60.232500000000002</v>
      </c>
    </row>
    <row r="124" spans="1:4" x14ac:dyDescent="0.25">
      <c r="A124" s="33" t="s">
        <v>124</v>
      </c>
      <c r="B124" s="33" t="s">
        <v>302</v>
      </c>
      <c r="C124" s="33">
        <v>-33.334499999999998</v>
      </c>
      <c r="D124" s="33">
        <v>-60.2224</v>
      </c>
    </row>
    <row r="125" spans="1:4" x14ac:dyDescent="0.25">
      <c r="A125" s="33" t="s">
        <v>122</v>
      </c>
      <c r="B125" s="33" t="s">
        <v>302</v>
      </c>
      <c r="C125" s="33">
        <v>-33.339799999999997</v>
      </c>
      <c r="D125" s="33">
        <v>-60.216099999999997</v>
      </c>
    </row>
    <row r="126" spans="1:4" x14ac:dyDescent="0.25">
      <c r="A126" s="33" t="s">
        <v>125</v>
      </c>
      <c r="B126" s="33" t="s">
        <v>302</v>
      </c>
      <c r="C126" s="33">
        <v>-33.594799999999999</v>
      </c>
      <c r="D126" s="33">
        <v>-60.353999999999999</v>
      </c>
    </row>
    <row r="127" spans="1:4" x14ac:dyDescent="0.25">
      <c r="A127" s="33" t="s">
        <v>129</v>
      </c>
      <c r="B127" s="33" t="s">
        <v>301</v>
      </c>
      <c r="C127" s="33">
        <v>-33.142000000000003</v>
      </c>
      <c r="D127" s="33">
        <v>-63.279800000000002</v>
      </c>
    </row>
    <row r="128" spans="1:4" x14ac:dyDescent="0.25">
      <c r="A128" s="33" t="s">
        <v>127</v>
      </c>
      <c r="B128" s="33" t="s">
        <v>301</v>
      </c>
      <c r="C128" s="33">
        <v>-31.805599999999998</v>
      </c>
      <c r="D128" s="33">
        <v>-64.185500000000005</v>
      </c>
    </row>
    <row r="129" spans="1:4" x14ac:dyDescent="0.25">
      <c r="A129" s="33" t="s">
        <v>126</v>
      </c>
      <c r="B129" s="33" t="s">
        <v>301</v>
      </c>
      <c r="C129" s="33">
        <v>-31.7897</v>
      </c>
      <c r="D129" s="33">
        <v>-64.544399999999996</v>
      </c>
    </row>
    <row r="130" spans="1:4" x14ac:dyDescent="0.25">
      <c r="A130" s="33" t="s">
        <v>128</v>
      </c>
      <c r="B130" s="33" t="s">
        <v>301</v>
      </c>
      <c r="C130" s="33">
        <v>-31.8035</v>
      </c>
      <c r="D130" s="33">
        <v>-64.414000000000001</v>
      </c>
    </row>
    <row r="131" spans="1:4" x14ac:dyDescent="0.25">
      <c r="A131" s="33" t="s">
        <v>132</v>
      </c>
      <c r="B131" s="33" t="s">
        <v>302</v>
      </c>
      <c r="C131" s="33">
        <v>-32.994700000000002</v>
      </c>
      <c r="D131" s="33">
        <v>-60.6511</v>
      </c>
    </row>
    <row r="132" spans="1:4" x14ac:dyDescent="0.25">
      <c r="A132" s="33" t="s">
        <v>130</v>
      </c>
      <c r="B132" s="33" t="s">
        <v>302</v>
      </c>
      <c r="C132" s="33">
        <v>-34.095300000000002</v>
      </c>
      <c r="D132" s="33">
        <v>-61.628300000000003</v>
      </c>
    </row>
    <row r="133" spans="1:4" x14ac:dyDescent="0.25">
      <c r="A133" s="33" t="s">
        <v>131</v>
      </c>
      <c r="B133" s="33" t="s">
        <v>302</v>
      </c>
      <c r="C133" s="33">
        <v>-33.298099999999998</v>
      </c>
      <c r="D133" s="33">
        <v>-61.184800000000003</v>
      </c>
    </row>
    <row r="134" spans="1:4" x14ac:dyDescent="0.25">
      <c r="A134" s="33" t="s">
        <v>133</v>
      </c>
      <c r="B134" s="33" t="s">
        <v>301</v>
      </c>
      <c r="C134" s="33">
        <v>-33.476100000000002</v>
      </c>
      <c r="D134" s="33">
        <v>-60.716099999999997</v>
      </c>
    </row>
    <row r="135" spans="1:4" x14ac:dyDescent="0.25">
      <c r="A135" s="33" t="s">
        <v>134</v>
      </c>
      <c r="B135" s="33" t="s">
        <v>301</v>
      </c>
      <c r="C135" s="33">
        <v>-32.7455</v>
      </c>
      <c r="D135" s="33">
        <v>-61.792499999999997</v>
      </c>
    </row>
    <row r="136" spans="1:4" x14ac:dyDescent="0.25">
      <c r="A136" s="33" t="s">
        <v>135</v>
      </c>
      <c r="B136" s="33" t="s">
        <v>301</v>
      </c>
      <c r="C136" s="33">
        <v>-33.880899999999997</v>
      </c>
      <c r="D136" s="33">
        <v>-62.841299999999997</v>
      </c>
    </row>
    <row r="137" spans="1:4" x14ac:dyDescent="0.25">
      <c r="A137" s="33" t="s">
        <v>136</v>
      </c>
      <c r="B137" s="33" t="s">
        <v>302</v>
      </c>
      <c r="C137" s="33">
        <v>-33.146099999999997</v>
      </c>
      <c r="D137" s="33">
        <v>-62.8538</v>
      </c>
    </row>
    <row r="138" spans="1:4" x14ac:dyDescent="0.25">
      <c r="A138" s="33" t="s">
        <v>137</v>
      </c>
      <c r="B138" s="33" t="s">
        <v>301</v>
      </c>
      <c r="C138" s="33">
        <v>-33.720500000000001</v>
      </c>
      <c r="D138" s="33">
        <v>-62.007899999999999</v>
      </c>
    </row>
    <row r="139" spans="1:4" x14ac:dyDescent="0.25">
      <c r="A139" s="33" t="s">
        <v>139</v>
      </c>
      <c r="B139" s="33" t="s">
        <v>301</v>
      </c>
      <c r="C139" s="33">
        <v>-31.978100000000001</v>
      </c>
      <c r="D139" s="33">
        <v>-64.577699999999993</v>
      </c>
    </row>
    <row r="140" spans="1:4" x14ac:dyDescent="0.25">
      <c r="A140" s="33" t="s">
        <v>138</v>
      </c>
      <c r="B140" s="33" t="s">
        <v>301</v>
      </c>
      <c r="C140" s="33">
        <v>-33.025700000000001</v>
      </c>
      <c r="D140" s="33">
        <v>-60.622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B681-42F9-41A2-B521-362FB4730680}">
  <dimension ref="A1:F245"/>
  <sheetViews>
    <sheetView workbookViewId="0">
      <selection activeCell="D9" sqref="D9"/>
    </sheetView>
  </sheetViews>
  <sheetFormatPr defaultRowHeight="15" x14ac:dyDescent="0.25"/>
  <cols>
    <col min="1" max="1" width="26.140625" bestFit="1" customWidth="1"/>
    <col min="2" max="2" width="35.85546875" bestFit="1" customWidth="1"/>
    <col min="6" max="6" width="11.28515625" customWidth="1"/>
  </cols>
  <sheetData>
    <row r="1" spans="1:4" s="4" customFormat="1" ht="45" customHeight="1" x14ac:dyDescent="0.25">
      <c r="A1" s="4" t="s">
        <v>175</v>
      </c>
      <c r="B1" s="5" t="s">
        <v>174</v>
      </c>
    </row>
    <row r="2" spans="1:4" s="4" customFormat="1" ht="45" customHeight="1" x14ac:dyDescent="0.25">
      <c r="A2" s="4" t="s">
        <v>176</v>
      </c>
      <c r="B2" s="4" t="s">
        <v>146</v>
      </c>
    </row>
    <row r="3" spans="1:4" x14ac:dyDescent="0.25">
      <c r="A3" s="10" t="s">
        <v>178</v>
      </c>
      <c r="B3" s="10" t="s">
        <v>177</v>
      </c>
    </row>
    <row r="4" spans="1:4" x14ac:dyDescent="0.25">
      <c r="A4" t="s">
        <v>143</v>
      </c>
      <c r="B4" t="s">
        <v>266</v>
      </c>
      <c r="D4" s="3"/>
    </row>
    <row r="5" spans="1:4" x14ac:dyDescent="0.25">
      <c r="A5" t="s">
        <v>144</v>
      </c>
      <c r="B5" t="s">
        <v>267</v>
      </c>
      <c r="D5" s="3"/>
    </row>
    <row r="6" spans="1:4" x14ac:dyDescent="0.25">
      <c r="A6" t="s">
        <v>147</v>
      </c>
      <c r="B6" t="s">
        <v>268</v>
      </c>
      <c r="D6" s="3"/>
    </row>
    <row r="7" spans="1:4" x14ac:dyDescent="0.25">
      <c r="A7" t="s">
        <v>145</v>
      </c>
      <c r="B7" t="s">
        <v>269</v>
      </c>
      <c r="D7" s="3"/>
    </row>
    <row r="8" spans="1:4" x14ac:dyDescent="0.25">
      <c r="A8" t="s">
        <v>148</v>
      </c>
      <c r="B8" t="s">
        <v>270</v>
      </c>
      <c r="D8" s="3"/>
    </row>
    <row r="9" spans="1:4" x14ac:dyDescent="0.25">
      <c r="A9" t="s">
        <v>149</v>
      </c>
      <c r="B9" t="s">
        <v>271</v>
      </c>
      <c r="D9" s="3"/>
    </row>
    <row r="10" spans="1:4" x14ac:dyDescent="0.25">
      <c r="A10" t="s">
        <v>150</v>
      </c>
      <c r="B10" t="s">
        <v>272</v>
      </c>
      <c r="D10" s="3"/>
    </row>
    <row r="11" spans="1:4" x14ac:dyDescent="0.25">
      <c r="A11" t="s">
        <v>151</v>
      </c>
      <c r="B11" t="s">
        <v>273</v>
      </c>
      <c r="D11" s="3"/>
    </row>
    <row r="12" spans="1:4" x14ac:dyDescent="0.25">
      <c r="A12" t="s">
        <v>152</v>
      </c>
      <c r="B12" t="s">
        <v>274</v>
      </c>
      <c r="D12" s="3"/>
    </row>
    <row r="13" spans="1:4" x14ac:dyDescent="0.25">
      <c r="A13" t="s">
        <v>153</v>
      </c>
      <c r="B13" t="s">
        <v>275</v>
      </c>
      <c r="D13" s="3"/>
    </row>
    <row r="14" spans="1:4" x14ac:dyDescent="0.25">
      <c r="A14" t="s">
        <v>154</v>
      </c>
      <c r="B14" t="s">
        <v>276</v>
      </c>
      <c r="D14" s="3"/>
    </row>
    <row r="15" spans="1:4" x14ac:dyDescent="0.25">
      <c r="A15" s="2" t="s">
        <v>155</v>
      </c>
      <c r="B15" t="s">
        <v>277</v>
      </c>
    </row>
    <row r="16" spans="1:4" x14ac:dyDescent="0.25">
      <c r="A16" t="s">
        <v>156</v>
      </c>
      <c r="B16" t="s">
        <v>278</v>
      </c>
    </row>
    <row r="17" spans="1:2" x14ac:dyDescent="0.25">
      <c r="A17" t="s">
        <v>157</v>
      </c>
      <c r="B17" t="s">
        <v>279</v>
      </c>
    </row>
    <row r="18" spans="1:2" x14ac:dyDescent="0.25">
      <c r="A18" t="s">
        <v>158</v>
      </c>
      <c r="B18" t="s">
        <v>280</v>
      </c>
    </row>
    <row r="19" spans="1:2" x14ac:dyDescent="0.25">
      <c r="A19" t="s">
        <v>159</v>
      </c>
      <c r="B19" t="s">
        <v>281</v>
      </c>
    </row>
    <row r="20" spans="1:2" x14ac:dyDescent="0.25">
      <c r="A20" t="s">
        <v>160</v>
      </c>
      <c r="B20" t="s">
        <v>282</v>
      </c>
    </row>
    <row r="21" spans="1:2" x14ac:dyDescent="0.25">
      <c r="A21" t="s">
        <v>161</v>
      </c>
      <c r="B21" t="s">
        <v>283</v>
      </c>
    </row>
    <row r="22" spans="1:2" x14ac:dyDescent="0.25">
      <c r="A22" t="s">
        <v>162</v>
      </c>
      <c r="B22" t="s">
        <v>284</v>
      </c>
    </row>
    <row r="23" spans="1:2" x14ac:dyDescent="0.25">
      <c r="A23" t="s">
        <v>163</v>
      </c>
      <c r="B23" t="s">
        <v>285</v>
      </c>
    </row>
    <row r="24" spans="1:2" x14ac:dyDescent="0.25">
      <c r="A24" t="s">
        <v>164</v>
      </c>
      <c r="B24" t="s">
        <v>286</v>
      </c>
    </row>
    <row r="25" spans="1:2" x14ac:dyDescent="0.25">
      <c r="A25" t="s">
        <v>165</v>
      </c>
      <c r="B25" t="s">
        <v>287</v>
      </c>
    </row>
    <row r="26" spans="1:2" x14ac:dyDescent="0.25">
      <c r="A26" t="s">
        <v>166</v>
      </c>
      <c r="B26" t="s">
        <v>288</v>
      </c>
    </row>
    <row r="27" spans="1:2" x14ac:dyDescent="0.25">
      <c r="A27" t="s">
        <v>167</v>
      </c>
      <c r="B27" s="27" t="s">
        <v>289</v>
      </c>
    </row>
    <row r="28" spans="1:2" x14ac:dyDescent="0.25">
      <c r="A28" t="s">
        <v>168</v>
      </c>
      <c r="B28" t="s">
        <v>290</v>
      </c>
    </row>
    <row r="29" spans="1:2" x14ac:dyDescent="0.25">
      <c r="A29" t="s">
        <v>169</v>
      </c>
      <c r="B29" t="s">
        <v>291</v>
      </c>
    </row>
    <row r="30" spans="1:2" x14ac:dyDescent="0.25">
      <c r="A30" s="2" t="s">
        <v>170</v>
      </c>
      <c r="B30" t="s">
        <v>292</v>
      </c>
    </row>
    <row r="31" spans="1:2" x14ac:dyDescent="0.25">
      <c r="A31" t="s">
        <v>171</v>
      </c>
      <c r="B31" t="s">
        <v>293</v>
      </c>
    </row>
    <row r="32" spans="1:2" x14ac:dyDescent="0.25">
      <c r="A32" s="2" t="s">
        <v>172</v>
      </c>
      <c r="B32" t="s">
        <v>294</v>
      </c>
    </row>
    <row r="33" spans="1:2" x14ac:dyDescent="0.25">
      <c r="A33" t="s">
        <v>173</v>
      </c>
      <c r="B33" t="s">
        <v>295</v>
      </c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</sheetData>
  <hyperlinks>
    <hyperlink ref="A5" r:id="rId1" xr:uid="{A461DFE7-4315-4EC7-913E-A3A81FE43FDB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5401-12BF-43E6-A189-B8D84824F13C}">
  <dimension ref="A1:M38"/>
  <sheetViews>
    <sheetView workbookViewId="0">
      <selection activeCell="E31" sqref="E31"/>
    </sheetView>
  </sheetViews>
  <sheetFormatPr defaultRowHeight="15" x14ac:dyDescent="0.25"/>
  <cols>
    <col min="1" max="1" width="12.5703125" bestFit="1" customWidth="1"/>
    <col min="2" max="2" width="12.7109375" bestFit="1" customWidth="1"/>
    <col min="3" max="3" width="16" bestFit="1" customWidth="1"/>
    <col min="5" max="5" width="17.42578125" bestFit="1" customWidth="1"/>
    <col min="6" max="6" width="12.5703125" bestFit="1" customWidth="1"/>
    <col min="8" max="8" width="15.85546875" bestFit="1" customWidth="1"/>
    <col min="9" max="9" width="11.42578125" customWidth="1"/>
    <col min="10" max="10" width="12.5703125" bestFit="1" customWidth="1"/>
    <col min="11" max="11" width="27.5703125" bestFit="1" customWidth="1"/>
    <col min="12" max="12" width="16.85546875" bestFit="1" customWidth="1"/>
    <col min="13" max="13" width="16" bestFit="1" customWidth="1"/>
  </cols>
  <sheetData>
    <row r="1" spans="1:12" x14ac:dyDescent="0.25">
      <c r="A1" t="s">
        <v>222</v>
      </c>
      <c r="B1" t="s">
        <v>244</v>
      </c>
      <c r="C1" t="s">
        <v>217</v>
      </c>
      <c r="E1" t="s">
        <v>212</v>
      </c>
      <c r="F1" t="s">
        <v>214</v>
      </c>
      <c r="G1" t="s">
        <v>244</v>
      </c>
      <c r="H1" t="s">
        <v>232</v>
      </c>
      <c r="J1" s="38" t="s">
        <v>245</v>
      </c>
      <c r="K1" s="38"/>
      <c r="L1" s="38"/>
    </row>
    <row r="2" spans="1:12" x14ac:dyDescent="0.25">
      <c r="A2" t="s">
        <v>218</v>
      </c>
      <c r="B2" t="s">
        <v>215</v>
      </c>
      <c r="C2">
        <v>50</v>
      </c>
      <c r="E2" t="s">
        <v>180</v>
      </c>
      <c r="F2" t="s">
        <v>219</v>
      </c>
      <c r="G2" t="str">
        <f>VLOOKUP(campos[[#This Row],[tipo_dato]],datos[],2,FALSE)</f>
        <v>fija</v>
      </c>
      <c r="H2">
        <f>VLOOKUP(campos[[#This Row],[tipo_dato]],datos[],3,FALSE)</f>
        <v>4</v>
      </c>
      <c r="J2" s="11" t="s">
        <v>235</v>
      </c>
      <c r="K2" s="11" t="s">
        <v>236</v>
      </c>
      <c r="L2" s="11" t="s">
        <v>237</v>
      </c>
    </row>
    <row r="3" spans="1:12" x14ac:dyDescent="0.25">
      <c r="A3" t="s">
        <v>226</v>
      </c>
      <c r="B3" t="s">
        <v>216</v>
      </c>
      <c r="C3">
        <v>1</v>
      </c>
      <c r="E3" t="s">
        <v>213</v>
      </c>
      <c r="F3" t="s">
        <v>220</v>
      </c>
      <c r="G3" t="str">
        <f>VLOOKUP(campos[[#This Row],[tipo_dato]],datos[],2,FALSE)</f>
        <v>fija</v>
      </c>
      <c r="H3">
        <f>VLOOKUP(campos[[#This Row],[tipo_dato]],datos[],3,FALSE)</f>
        <v>2</v>
      </c>
      <c r="J3" s="11">
        <v>1</v>
      </c>
      <c r="K3" t="s">
        <v>230</v>
      </c>
      <c r="L3" s="12">
        <v>31977051</v>
      </c>
    </row>
    <row r="4" spans="1:12" x14ac:dyDescent="0.25">
      <c r="A4" t="s">
        <v>221</v>
      </c>
      <c r="B4" t="s">
        <v>216</v>
      </c>
      <c r="C4">
        <v>1</v>
      </c>
      <c r="E4" t="s">
        <v>181</v>
      </c>
      <c r="F4" t="s">
        <v>225</v>
      </c>
      <c r="G4" t="str">
        <f>VLOOKUP(campos[[#This Row],[tipo_dato]],datos[],2,FALSE)</f>
        <v>fija</v>
      </c>
      <c r="H4">
        <f>VLOOKUP(campos[[#This Row],[tipo_dato]],datos[],3,FALSE)</f>
        <v>6</v>
      </c>
      <c r="J4" s="39">
        <v>2</v>
      </c>
      <c r="K4" t="s">
        <v>231</v>
      </c>
      <c r="L4">
        <f>COUNTA(campos[campo])</f>
        <v>37</v>
      </c>
    </row>
    <row r="5" spans="1:12" x14ac:dyDescent="0.25">
      <c r="A5" t="s">
        <v>220</v>
      </c>
      <c r="B5" t="s">
        <v>216</v>
      </c>
      <c r="C5">
        <v>2</v>
      </c>
      <c r="E5" t="s">
        <v>182</v>
      </c>
      <c r="F5" t="s">
        <v>225</v>
      </c>
      <c r="G5" t="str">
        <f>VLOOKUP(campos[[#This Row],[tipo_dato]],datos[],2,FALSE)</f>
        <v>fija</v>
      </c>
      <c r="H5">
        <f>VLOOKUP(campos[[#This Row],[tipo_dato]],datos[],3,FALSE)</f>
        <v>6</v>
      </c>
      <c r="J5" s="39"/>
      <c r="K5" t="s">
        <v>240</v>
      </c>
      <c r="L5">
        <f>SUMIF(campos[longitudes],"fija",campos[tamaño_biyes])</f>
        <v>129</v>
      </c>
    </row>
    <row r="6" spans="1:12" x14ac:dyDescent="0.25">
      <c r="A6" t="s">
        <v>219</v>
      </c>
      <c r="B6" t="s">
        <v>216</v>
      </c>
      <c r="C6">
        <v>4</v>
      </c>
      <c r="E6" t="s">
        <v>183</v>
      </c>
      <c r="F6" t="s">
        <v>219</v>
      </c>
      <c r="G6" t="str">
        <f>VLOOKUP(campos[[#This Row],[tipo_dato]],datos[],2,FALSE)</f>
        <v>fija</v>
      </c>
      <c r="H6">
        <f>VLOOKUP(campos[[#This Row],[tipo_dato]],datos[],3,FALSE)</f>
        <v>4</v>
      </c>
      <c r="J6" s="39"/>
      <c r="K6" t="s">
        <v>233</v>
      </c>
      <c r="L6">
        <f>COUNTIF(campos[longitudes],"variable")</f>
        <v>0</v>
      </c>
    </row>
    <row r="7" spans="1:12" x14ac:dyDescent="0.25">
      <c r="A7" t="s">
        <v>229</v>
      </c>
      <c r="B7" t="s">
        <v>216</v>
      </c>
      <c r="C7">
        <v>4</v>
      </c>
      <c r="E7" t="s">
        <v>224</v>
      </c>
      <c r="F7" t="s">
        <v>229</v>
      </c>
      <c r="G7" t="str">
        <f>VLOOKUP(campos[[#This Row],[tipo_dato]],datos[],2,FALSE)</f>
        <v>fija</v>
      </c>
      <c r="H7">
        <f>VLOOKUP(campos[[#This Row],[tipo_dato]],datos[],3,FALSE)</f>
        <v>4</v>
      </c>
      <c r="J7" s="39"/>
      <c r="K7" t="s">
        <v>241</v>
      </c>
      <c r="L7">
        <f>SUMIF(campos[longitudes],"variable",campos[tamaño_biyes])</f>
        <v>0</v>
      </c>
    </row>
    <row r="8" spans="1:12" x14ac:dyDescent="0.25">
      <c r="A8" t="s">
        <v>223</v>
      </c>
      <c r="B8" t="s">
        <v>216</v>
      </c>
      <c r="C8">
        <v>5</v>
      </c>
      <c r="E8" t="s">
        <v>184</v>
      </c>
      <c r="F8" t="s">
        <v>229</v>
      </c>
      <c r="G8" t="str">
        <f>VLOOKUP(campos[[#This Row],[tipo_dato]],datos[],2,FALSE)</f>
        <v>fija</v>
      </c>
      <c r="H8">
        <f>VLOOKUP(campos[[#This Row],[tipo_dato]],datos[],3,FALSE)</f>
        <v>4</v>
      </c>
      <c r="J8" s="11">
        <v>3</v>
      </c>
      <c r="K8" t="s">
        <v>234</v>
      </c>
      <c r="L8">
        <f>INT(2 + ((L4+ 7) / 8))</f>
        <v>7</v>
      </c>
    </row>
    <row r="9" spans="1:12" x14ac:dyDescent="0.25">
      <c r="A9" t="s">
        <v>225</v>
      </c>
      <c r="B9" t="s">
        <v>216</v>
      </c>
      <c r="C9">
        <v>6</v>
      </c>
      <c r="E9" t="s">
        <v>185</v>
      </c>
      <c r="F9" t="s">
        <v>220</v>
      </c>
      <c r="G9" t="str">
        <f>VLOOKUP(campos[[#This Row],[tipo_dato]],datos[],2,FALSE)</f>
        <v>fija</v>
      </c>
      <c r="H9">
        <f>VLOOKUP(campos[[#This Row],[tipo_dato]],datos[],3,FALSE)</f>
        <v>2</v>
      </c>
      <c r="J9" s="11">
        <v>4</v>
      </c>
      <c r="K9" t="s">
        <v>242</v>
      </c>
      <c r="L9">
        <f>IF(L6&gt;0,2+2*L6+L7,0)</f>
        <v>0</v>
      </c>
    </row>
    <row r="10" spans="1:12" x14ac:dyDescent="0.25">
      <c r="E10" t="s">
        <v>186</v>
      </c>
      <c r="F10" t="s">
        <v>221</v>
      </c>
      <c r="G10" t="str">
        <f>VLOOKUP(campos[[#This Row],[tipo_dato]],datos[],2,FALSE)</f>
        <v>fija</v>
      </c>
      <c r="H10">
        <f>VLOOKUP(campos[[#This Row],[tipo_dato]],datos[],3,FALSE)</f>
        <v>1</v>
      </c>
      <c r="J10" s="11">
        <v>5</v>
      </c>
      <c r="K10" t="s">
        <v>243</v>
      </c>
      <c r="L10">
        <f>L5+L9+L8+4</f>
        <v>140</v>
      </c>
    </row>
    <row r="11" spans="1:12" ht="15.75" thickBot="1" x14ac:dyDescent="0.3">
      <c r="E11" t="s">
        <v>187</v>
      </c>
      <c r="F11" t="s">
        <v>221</v>
      </c>
      <c r="G11" t="str">
        <f>VLOOKUP(campos[[#This Row],[tipo_dato]],datos[],2,FALSE)</f>
        <v>fija</v>
      </c>
      <c r="H11">
        <f>VLOOKUP(campos[[#This Row],[tipo_dato]],datos[],3,FALSE)</f>
        <v>1</v>
      </c>
      <c r="J11" s="11">
        <v>6</v>
      </c>
      <c r="K11" t="s">
        <v>238</v>
      </c>
      <c r="L11" s="15">
        <f>8096/(L10+2)</f>
        <v>57.014084507042256</v>
      </c>
    </row>
    <row r="12" spans="1:12" x14ac:dyDescent="0.25">
      <c r="A12" s="40" t="s">
        <v>261</v>
      </c>
      <c r="B12" s="42">
        <f>L14+L29</f>
        <v>4.2859356589977011</v>
      </c>
      <c r="E12" t="s">
        <v>188</v>
      </c>
      <c r="F12" t="s">
        <v>221</v>
      </c>
      <c r="G12" t="str">
        <f>VLOOKUP(campos[[#This Row],[tipo_dato]],datos[],2,FALSE)</f>
        <v>fija</v>
      </c>
      <c r="H12">
        <f>VLOOKUP(campos[[#This Row],[tipo_dato]],datos[],3,FALSE)</f>
        <v>1</v>
      </c>
      <c r="J12" s="11">
        <v>7</v>
      </c>
      <c r="K12" t="s">
        <v>239</v>
      </c>
      <c r="L12" s="12">
        <f>_xlfn.CEILING.MATH(L3/L11)</f>
        <v>560863</v>
      </c>
    </row>
    <row r="13" spans="1:12" ht="15.75" thickBot="1" x14ac:dyDescent="0.3">
      <c r="A13" s="41"/>
      <c r="B13" s="43"/>
      <c r="E13" t="s">
        <v>189</v>
      </c>
      <c r="F13" t="s">
        <v>221</v>
      </c>
      <c r="G13" t="str">
        <f>VLOOKUP(campos[[#This Row],[tipo_dato]],datos[],2,FALSE)</f>
        <v>fija</v>
      </c>
      <c r="H13">
        <f>VLOOKUP(campos[[#This Row],[tipo_dato]],datos[],3,FALSE)</f>
        <v>1</v>
      </c>
      <c r="J13" s="11">
        <v>8</v>
      </c>
      <c r="K13" t="s">
        <v>257</v>
      </c>
      <c r="L13" s="12">
        <f>L12*8192</f>
        <v>4594589696</v>
      </c>
    </row>
    <row r="14" spans="1:12" x14ac:dyDescent="0.25">
      <c r="E14" t="s">
        <v>190</v>
      </c>
      <c r="F14" t="s">
        <v>229</v>
      </c>
      <c r="G14" t="str">
        <f>VLOOKUP(campos[[#This Row],[tipo_dato]],datos[],2,FALSE)</f>
        <v>fija</v>
      </c>
      <c r="H14">
        <f>VLOOKUP(campos[[#This Row],[tipo_dato]],datos[],3,FALSE)</f>
        <v>4</v>
      </c>
      <c r="K14" t="s">
        <v>258</v>
      </c>
      <c r="L14" s="16">
        <f>L13/POWER(1024,3)</f>
        <v>4.2790451049804688</v>
      </c>
    </row>
    <row r="15" spans="1:12" x14ac:dyDescent="0.25">
      <c r="E15" t="s">
        <v>191</v>
      </c>
      <c r="F15" t="s">
        <v>229</v>
      </c>
      <c r="G15" t="str">
        <f>VLOOKUP(campos[[#This Row],[tipo_dato]],datos[],2,FALSE)</f>
        <v>fija</v>
      </c>
      <c r="H15">
        <f>VLOOKUP(campos[[#This Row],[tipo_dato]],datos[],3,FALSE)</f>
        <v>4</v>
      </c>
    </row>
    <row r="16" spans="1:12" x14ac:dyDescent="0.25">
      <c r="E16" t="s">
        <v>192</v>
      </c>
      <c r="F16" t="s">
        <v>229</v>
      </c>
      <c r="G16" t="str">
        <f>VLOOKUP(campos[[#This Row],[tipo_dato]],datos[],2,FALSE)</f>
        <v>fija</v>
      </c>
      <c r="H16">
        <f>VLOOKUP(campos[[#This Row],[tipo_dato]],datos[],3,FALSE)</f>
        <v>4</v>
      </c>
      <c r="J16" s="38" t="s">
        <v>246</v>
      </c>
      <c r="K16" s="38"/>
      <c r="L16" s="38"/>
    </row>
    <row r="17" spans="5:13" x14ac:dyDescent="0.25">
      <c r="E17" t="s">
        <v>193</v>
      </c>
      <c r="F17" t="s">
        <v>229</v>
      </c>
      <c r="G17" t="str">
        <f>VLOOKUP(campos[[#This Row],[tipo_dato]],datos[],2,FALSE)</f>
        <v>fija</v>
      </c>
      <c r="H17">
        <f>VLOOKUP(campos[[#This Row],[tipo_dato]],datos[],3,FALSE)</f>
        <v>4</v>
      </c>
      <c r="J17" s="11" t="s">
        <v>235</v>
      </c>
      <c r="K17" t="s">
        <v>236</v>
      </c>
      <c r="L17" s="12"/>
    </row>
    <row r="18" spans="5:13" x14ac:dyDescent="0.25">
      <c r="E18" t="s">
        <v>194</v>
      </c>
      <c r="F18" t="s">
        <v>229</v>
      </c>
      <c r="G18" t="str">
        <f>VLOOKUP(campos[[#This Row],[tipo_dato]],datos[],2,FALSE)</f>
        <v>fija</v>
      </c>
      <c r="H18">
        <f>VLOOKUP(campos[[#This Row],[tipo_dato]],datos[],3,FALSE)</f>
        <v>4</v>
      </c>
      <c r="J18" s="39">
        <v>1</v>
      </c>
      <c r="K18" t="s">
        <v>248</v>
      </c>
      <c r="L18">
        <v>100</v>
      </c>
    </row>
    <row r="19" spans="5:13" x14ac:dyDescent="0.25">
      <c r="E19" t="s">
        <v>195</v>
      </c>
      <c r="F19" t="s">
        <v>229</v>
      </c>
      <c r="G19" t="str">
        <f>VLOOKUP(campos[[#This Row],[tipo_dato]],datos[],2,FALSE)</f>
        <v>fija</v>
      </c>
      <c r="H19">
        <f>VLOOKUP(campos[[#This Row],[tipo_dato]],datos[],3,FALSE)</f>
        <v>4</v>
      </c>
      <c r="J19" s="39"/>
      <c r="K19" t="s">
        <v>247</v>
      </c>
      <c r="L19" s="16">
        <f>8096*((100 -L18)/100)/(L10+2)</f>
        <v>0</v>
      </c>
    </row>
    <row r="20" spans="5:13" x14ac:dyDescent="0.25">
      <c r="E20" t="s">
        <v>196</v>
      </c>
      <c r="F20" t="s">
        <v>229</v>
      </c>
      <c r="G20" t="str">
        <f>VLOOKUP(campos[[#This Row],[tipo_dato]],datos[],2,FALSE)</f>
        <v>fija</v>
      </c>
      <c r="H20">
        <f>VLOOKUP(campos[[#This Row],[tipo_dato]],datos[],3,FALSE)</f>
        <v>4</v>
      </c>
      <c r="J20" s="39"/>
      <c r="K20" t="s">
        <v>249</v>
      </c>
      <c r="L20" s="15">
        <f>_xlfn.CEILING.MATH(L3/(L11-L19))</f>
        <v>560863</v>
      </c>
    </row>
    <row r="21" spans="5:13" x14ac:dyDescent="0.25">
      <c r="E21" t="s">
        <v>197</v>
      </c>
      <c r="F21" t="s">
        <v>229</v>
      </c>
      <c r="G21" t="str">
        <f>VLOOKUP(campos[[#This Row],[tipo_dato]],datos[],2,FALSE)</f>
        <v>fija</v>
      </c>
      <c r="H21">
        <f>VLOOKUP(campos[[#This Row],[tipo_dato]],datos[],3,FALSE)</f>
        <v>4</v>
      </c>
      <c r="J21" s="39"/>
      <c r="K21" t="s">
        <v>250</v>
      </c>
      <c r="L21" s="14">
        <f>8192*L20</f>
        <v>4594589696</v>
      </c>
    </row>
    <row r="22" spans="5:13" x14ac:dyDescent="0.25">
      <c r="E22" t="s">
        <v>198</v>
      </c>
      <c r="F22" t="s">
        <v>229</v>
      </c>
      <c r="G22" t="str">
        <f>VLOOKUP(campos[[#This Row],[tipo_dato]],datos[],2,FALSE)</f>
        <v>fija</v>
      </c>
      <c r="H22">
        <f>VLOOKUP(campos[[#This Row],[tipo_dato]],datos[],3,FALSE)</f>
        <v>4</v>
      </c>
      <c r="J22" s="39">
        <v>2</v>
      </c>
      <c r="K22" s="19" t="s">
        <v>251</v>
      </c>
      <c r="L22">
        <v>1</v>
      </c>
    </row>
    <row r="23" spans="5:13" x14ac:dyDescent="0.25">
      <c r="E23" t="s">
        <v>199</v>
      </c>
      <c r="F23" t="s">
        <v>229</v>
      </c>
      <c r="G23" t="str">
        <f>VLOOKUP(campos[[#This Row],[tipo_dato]],datos[],2,FALSE)</f>
        <v>fija</v>
      </c>
      <c r="H23">
        <f>VLOOKUP(campos[[#This Row],[tipo_dato]],datos[],3,FALSE)</f>
        <v>4</v>
      </c>
      <c r="J23" s="39"/>
      <c r="K23" t="s">
        <v>252</v>
      </c>
      <c r="L23">
        <f>H2</f>
        <v>4</v>
      </c>
    </row>
    <row r="24" spans="5:13" x14ac:dyDescent="0.25">
      <c r="E24" t="s">
        <v>200</v>
      </c>
      <c r="F24" t="s">
        <v>229</v>
      </c>
      <c r="G24" t="str">
        <f>VLOOKUP(campos[[#This Row],[tipo_dato]],datos[],2,FALSE)</f>
        <v>fija</v>
      </c>
      <c r="H24">
        <f>VLOOKUP(campos[[#This Row],[tipo_dato]],datos[],3,FALSE)</f>
        <v>4</v>
      </c>
      <c r="J24" s="39"/>
      <c r="K24" t="s">
        <v>253</v>
      </c>
      <c r="L24">
        <f>L23+1+6</f>
        <v>11</v>
      </c>
    </row>
    <row r="25" spans="5:13" x14ac:dyDescent="0.25">
      <c r="E25" t="s">
        <v>201</v>
      </c>
      <c r="F25" t="s">
        <v>229</v>
      </c>
      <c r="G25" t="str">
        <f>VLOOKUP(campos[[#This Row],[tipo_dato]],datos[],2,FALSE)</f>
        <v>fija</v>
      </c>
      <c r="H25">
        <f>VLOOKUP(campos[[#This Row],[tipo_dato]],datos[],3,FALSE)</f>
        <v>4</v>
      </c>
      <c r="J25" s="39"/>
      <c r="K25" t="s">
        <v>254</v>
      </c>
      <c r="L25">
        <f>_xlfn.FLOOR.MATH(8096/(L24+2))</f>
        <v>622</v>
      </c>
    </row>
    <row r="26" spans="5:13" x14ac:dyDescent="0.25">
      <c r="E26" t="s">
        <v>202</v>
      </c>
      <c r="F26" t="s">
        <v>229</v>
      </c>
      <c r="G26" t="str">
        <f>VLOOKUP(campos[[#This Row],[tipo_dato]],datos[],2,FALSE)</f>
        <v>fija</v>
      </c>
      <c r="H26">
        <f>VLOOKUP(campos[[#This Row],[tipo_dato]],datos[],3,FALSE)</f>
        <v>4</v>
      </c>
      <c r="J26" s="39"/>
      <c r="K26" t="s">
        <v>255</v>
      </c>
      <c r="L26" s="15">
        <f>ROUND(1+LOG(L20/L25,L25),0)</f>
        <v>2</v>
      </c>
    </row>
    <row r="27" spans="5:13" x14ac:dyDescent="0.25">
      <c r="E27" t="s">
        <v>203</v>
      </c>
      <c r="F27" t="s">
        <v>229</v>
      </c>
      <c r="G27" t="str">
        <f>VLOOKUP(campos[[#This Row],[tipo_dato]],datos[],2,FALSE)</f>
        <v>fija</v>
      </c>
      <c r="H27">
        <f>VLOOKUP(campos[[#This Row],[tipo_dato]],datos[],3,FALSE)</f>
        <v>4</v>
      </c>
      <c r="J27" s="39"/>
      <c r="K27" t="s">
        <v>256</v>
      </c>
      <c r="L27" s="14">
        <f>L12/POWER(L25,1)+L12/POWER(L25,2)</f>
        <v>903.15869614664859</v>
      </c>
    </row>
    <row r="28" spans="5:13" x14ac:dyDescent="0.25">
      <c r="E28" t="s">
        <v>204</v>
      </c>
      <c r="F28" t="s">
        <v>229</v>
      </c>
      <c r="G28" t="str">
        <f>VLOOKUP(campos[[#This Row],[tipo_dato]],datos[],2,FALSE)</f>
        <v>fija</v>
      </c>
      <c r="H28">
        <f>VLOOKUP(campos[[#This Row],[tipo_dato]],datos[],3,FALSE)</f>
        <v>4</v>
      </c>
      <c r="J28" s="39"/>
      <c r="K28" t="s">
        <v>259</v>
      </c>
      <c r="L28" s="14">
        <f>8192*L27</f>
        <v>7398676.0388333453</v>
      </c>
    </row>
    <row r="29" spans="5:13" x14ac:dyDescent="0.25">
      <c r="E29" t="s">
        <v>205</v>
      </c>
      <c r="F29" t="s">
        <v>229</v>
      </c>
      <c r="G29" t="str">
        <f>VLOOKUP(campos[[#This Row],[tipo_dato]],datos[],2,FALSE)</f>
        <v>fija</v>
      </c>
      <c r="H29">
        <f>VLOOKUP(campos[[#This Row],[tipo_dato]],datos[],3,FALSE)</f>
        <v>4</v>
      </c>
      <c r="J29" s="39"/>
      <c r="K29" t="s">
        <v>260</v>
      </c>
      <c r="L29" s="16">
        <f>L28/POWER(1024,3)</f>
        <v>6.8905540172321212E-3</v>
      </c>
    </row>
    <row r="30" spans="5:13" x14ac:dyDescent="0.25">
      <c r="E30" t="s">
        <v>206</v>
      </c>
      <c r="F30" t="s">
        <v>229</v>
      </c>
      <c r="G30" t="str">
        <f>VLOOKUP(campos[[#This Row],[tipo_dato]],datos[],2,FALSE)</f>
        <v>fija</v>
      </c>
      <c r="H30">
        <f>VLOOKUP(campos[[#This Row],[tipo_dato]],datos[],3,FALSE)</f>
        <v>4</v>
      </c>
      <c r="J30" s="18"/>
      <c r="L30" s="16"/>
    </row>
    <row r="31" spans="5:13" x14ac:dyDescent="0.25">
      <c r="E31" t="s">
        <v>207</v>
      </c>
      <c r="F31" t="s">
        <v>229</v>
      </c>
      <c r="G31" t="str">
        <f>VLOOKUP(campos[[#This Row],[tipo_dato]],datos[],2,FALSE)</f>
        <v>fija</v>
      </c>
      <c r="H31">
        <f>VLOOKUP(campos[[#This Row],[tipo_dato]],datos[],3,FALSE)</f>
        <v>4</v>
      </c>
      <c r="M31" s="17"/>
    </row>
    <row r="32" spans="5:13" x14ac:dyDescent="0.25">
      <c r="E32" t="s">
        <v>208</v>
      </c>
      <c r="F32" t="s">
        <v>229</v>
      </c>
      <c r="G32" t="str">
        <f>VLOOKUP(campos[[#This Row],[tipo_dato]],datos[],2,FALSE)</f>
        <v>fija</v>
      </c>
      <c r="H32">
        <f>VLOOKUP(campos[[#This Row],[tipo_dato]],datos[],3,FALSE)</f>
        <v>4</v>
      </c>
    </row>
    <row r="33" spans="5:8" x14ac:dyDescent="0.25">
      <c r="E33" t="s">
        <v>209</v>
      </c>
      <c r="F33" t="s">
        <v>229</v>
      </c>
      <c r="G33" t="str">
        <f>VLOOKUP(campos[[#This Row],[tipo_dato]],datos[],2,FALSE)</f>
        <v>fija</v>
      </c>
      <c r="H33">
        <f>VLOOKUP(campos[[#This Row],[tipo_dato]],datos[],3,FALSE)</f>
        <v>4</v>
      </c>
    </row>
    <row r="34" spans="5:8" x14ac:dyDescent="0.25">
      <c r="E34" t="s">
        <v>210</v>
      </c>
      <c r="F34" t="s">
        <v>229</v>
      </c>
      <c r="G34" t="str">
        <f>VLOOKUP(campos[[#This Row],[tipo_dato]],datos[],2,FALSE)</f>
        <v>fija</v>
      </c>
      <c r="H34">
        <f>VLOOKUP(campos[[#This Row],[tipo_dato]],datos[],3,FALSE)</f>
        <v>4</v>
      </c>
    </row>
    <row r="35" spans="5:8" x14ac:dyDescent="0.25">
      <c r="E35" t="s">
        <v>211</v>
      </c>
      <c r="F35" t="s">
        <v>229</v>
      </c>
      <c r="G35" t="str">
        <f>VLOOKUP(campos[[#This Row],[tipo_dato]],datos[],2,FALSE)</f>
        <v>fija</v>
      </c>
      <c r="H35">
        <f>VLOOKUP(campos[[#This Row],[tipo_dato]],datos[],3,FALSE)</f>
        <v>4</v>
      </c>
    </row>
    <row r="36" spans="5:8" x14ac:dyDescent="0.25">
      <c r="E36" t="s">
        <v>179</v>
      </c>
      <c r="F36" t="s">
        <v>229</v>
      </c>
      <c r="G36" t="str">
        <f>VLOOKUP(campos[[#This Row],[tipo_dato]],datos[],2,FALSE)</f>
        <v>fija</v>
      </c>
      <c r="H36">
        <f>VLOOKUP(campos[[#This Row],[tipo_dato]],datos[],3,FALSE)</f>
        <v>4</v>
      </c>
    </row>
    <row r="37" spans="5:8" x14ac:dyDescent="0.25">
      <c r="E37" t="s">
        <v>227</v>
      </c>
      <c r="F37" t="s">
        <v>226</v>
      </c>
      <c r="G37" t="str">
        <f>VLOOKUP(campos[[#This Row],[tipo_dato]],datos[],2,FALSE)</f>
        <v>fija</v>
      </c>
      <c r="H37">
        <f>VLOOKUP(campos[[#This Row],[tipo_dato]],datos[],3,FALSE)/2</f>
        <v>0.5</v>
      </c>
    </row>
    <row r="38" spans="5:8" x14ac:dyDescent="0.25">
      <c r="E38" t="s">
        <v>228</v>
      </c>
      <c r="F38" t="s">
        <v>226</v>
      </c>
      <c r="G38" t="str">
        <f>VLOOKUP(campos[[#This Row],[tipo_dato]],datos[],2,FALSE)</f>
        <v>fija</v>
      </c>
      <c r="H38">
        <f>VLOOKUP(campos[[#This Row],[tipo_dato]],datos[],3,FALSE)/2</f>
        <v>0.5</v>
      </c>
    </row>
  </sheetData>
  <mergeCells count="7">
    <mergeCell ref="J1:L1"/>
    <mergeCell ref="J16:L16"/>
    <mergeCell ref="J18:J21"/>
    <mergeCell ref="J22:J29"/>
    <mergeCell ref="A12:A13"/>
    <mergeCell ref="B12:B13"/>
    <mergeCell ref="J4:J7"/>
  </mergeCells>
  <dataValidations count="1">
    <dataValidation type="list" allowBlank="1" showInputMessage="1" showErrorMessage="1" sqref="F2:F38" xr:uid="{2592A699-A406-4B3B-A78A-23F942191ED6}">
      <formula1>tipo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estaciones</vt:lpstr>
      <vt:lpstr>_select_est_stationID_est_id_es</vt:lpstr>
      <vt:lpstr>db</vt:lpstr>
      <vt:lpstr>apiKeys</vt:lpstr>
      <vt:lpstr>tamaño_DB</vt:lpstr>
      <vt:lpstr>db</vt:lpstr>
      <vt:lpstr>tipo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Usuario</cp:lastModifiedBy>
  <cp:revision>111</cp:revision>
  <dcterms:created xsi:type="dcterms:W3CDTF">2015-06-05T18:19:34Z</dcterms:created>
  <dcterms:modified xsi:type="dcterms:W3CDTF">2024-11-06T04:33:15Z</dcterms:modified>
  <dc:language>es-AR</dc:language>
</cp:coreProperties>
</file>