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G:\Mi unidad\tecnicatura_ia\adscripcion\wunder\"/>
    </mc:Choice>
  </mc:AlternateContent>
  <xr:revisionPtr revIDLastSave="0" documentId="13_ncr:1_{A9AF4174-C2A6-42DA-A7C1-E2B778AD3AB7}" xr6:coauthVersionLast="36" xr6:coauthVersionMax="36" xr10:uidLastSave="{00000000-0000-0000-0000-000000000000}"/>
  <bookViews>
    <workbookView xWindow="0" yWindow="0" windowWidth="20490" windowHeight="7530" tabRatio="500" xr2:uid="{00000000-000D-0000-FFFF-FFFF00000000}"/>
  </bookViews>
  <sheets>
    <sheet name="estaciones" sheetId="1" r:id="rId1"/>
    <sheet name="apiKeys" sheetId="2" r:id="rId2"/>
    <sheet name="tamaño_DB" sheetId="3" r:id="rId3"/>
  </sheets>
  <definedNames>
    <definedName name="tipo">tamaño_DB!$A$2:$A$9</definedName>
  </definedNames>
  <calcPr calcId="191029"/>
</workbook>
</file>

<file path=xl/calcChain.xml><?xml version="1.0" encoding="utf-8"?>
<calcChain xmlns="http://schemas.openxmlformats.org/spreadsheetml/2006/main">
  <c r="E134" i="1" l="1"/>
  <c r="E108" i="1"/>
  <c r="E56" i="1"/>
  <c r="E119" i="1"/>
  <c r="E4" i="1"/>
  <c r="E25" i="1"/>
  <c r="E75" i="1"/>
  <c r="E114" i="1"/>
  <c r="E123" i="1"/>
  <c r="E47" i="1"/>
  <c r="E5" i="1"/>
  <c r="E105" i="1"/>
  <c r="E30" i="1"/>
  <c r="E85" i="1"/>
  <c r="E72" i="1"/>
  <c r="E93" i="1"/>
  <c r="E53" i="1"/>
  <c r="E23" i="1"/>
  <c r="E90" i="1"/>
  <c r="E70" i="1"/>
  <c r="E97" i="1"/>
  <c r="E43" i="1"/>
  <c r="E48" i="1"/>
  <c r="E2" i="1"/>
  <c r="E3" i="1"/>
  <c r="E6" i="1"/>
  <c r="E7" i="1"/>
  <c r="E8" i="1"/>
  <c r="E9" i="1"/>
  <c r="E10" i="1"/>
  <c r="E11" i="1"/>
  <c r="E12" i="1"/>
  <c r="E13" i="1"/>
  <c r="E14" i="1"/>
  <c r="E15" i="1"/>
  <c r="E17" i="1"/>
  <c r="E18" i="1"/>
  <c r="E21" i="1"/>
  <c r="E22" i="1"/>
  <c r="E24" i="1"/>
  <c r="E26" i="1"/>
  <c r="E27" i="1"/>
  <c r="E28" i="1"/>
  <c r="E29" i="1"/>
  <c r="E31" i="1"/>
  <c r="E32" i="1"/>
  <c r="E33" i="1"/>
  <c r="E34" i="1"/>
  <c r="E50" i="1"/>
  <c r="E35" i="1"/>
  <c r="E36" i="1"/>
  <c r="E37" i="1"/>
  <c r="E38" i="1"/>
  <c r="E39" i="1"/>
  <c r="E40" i="1"/>
  <c r="E41" i="1"/>
  <c r="E42" i="1"/>
  <c r="E44" i="1"/>
  <c r="E45" i="1"/>
  <c r="E46" i="1"/>
  <c r="E49" i="1"/>
  <c r="E51" i="1"/>
  <c r="E52" i="1"/>
  <c r="E54" i="1"/>
  <c r="E55" i="1"/>
  <c r="E58" i="1"/>
  <c r="E59" i="1"/>
  <c r="E60" i="1"/>
  <c r="E61" i="1"/>
  <c r="E62" i="1"/>
  <c r="E63" i="1"/>
  <c r="E64" i="1"/>
  <c r="E65" i="1"/>
  <c r="E66" i="1"/>
  <c r="E69" i="1"/>
  <c r="E67" i="1"/>
  <c r="E68" i="1"/>
  <c r="E71" i="1"/>
  <c r="E73" i="1"/>
  <c r="E74" i="1"/>
  <c r="E76" i="1"/>
  <c r="E81" i="1"/>
  <c r="E77" i="1"/>
  <c r="E78" i="1"/>
  <c r="E79" i="1"/>
  <c r="E80" i="1"/>
  <c r="E82" i="1"/>
  <c r="E83" i="1"/>
  <c r="E86" i="1"/>
  <c r="E87" i="1"/>
  <c r="E89" i="1"/>
  <c r="E91" i="1"/>
  <c r="E92" i="1"/>
  <c r="E94" i="1"/>
  <c r="E95" i="1"/>
  <c r="E101" i="1"/>
  <c r="E98" i="1"/>
  <c r="E99" i="1"/>
  <c r="E100" i="1"/>
  <c r="E102" i="1"/>
  <c r="E103" i="1"/>
  <c r="E104" i="1"/>
  <c r="E106" i="1"/>
  <c r="E107" i="1"/>
  <c r="E109" i="1"/>
  <c r="E110" i="1"/>
  <c r="E112" i="1"/>
  <c r="E113" i="1"/>
  <c r="E117" i="1"/>
  <c r="E115" i="1"/>
  <c r="E116" i="1"/>
  <c r="E118" i="1"/>
  <c r="E120" i="1"/>
  <c r="E121" i="1"/>
  <c r="E122" i="1"/>
  <c r="E124" i="1"/>
  <c r="E125" i="1"/>
  <c r="E126" i="1"/>
  <c r="E129" i="1"/>
  <c r="E127" i="1"/>
  <c r="E128" i="1"/>
  <c r="E130" i="1"/>
  <c r="E133" i="1"/>
  <c r="E132" i="1"/>
  <c r="E131" i="1"/>
  <c r="E136" i="1"/>
  <c r="E137" i="1"/>
  <c r="E135" i="1"/>
  <c r="E138" i="1"/>
  <c r="E139" i="1"/>
  <c r="E140" i="1"/>
  <c r="E141" i="1"/>
  <c r="E142" i="1"/>
  <c r="E144" i="1"/>
  <c r="E143" i="1"/>
  <c r="E84" i="1"/>
  <c r="E19" i="1"/>
  <c r="E16" i="1"/>
  <c r="E88" i="1"/>
  <c r="L4" i="3" l="1"/>
  <c r="L8" i="3" s="1"/>
  <c r="H38" i="3"/>
  <c r="H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L23" i="3" s="1"/>
  <c r="L24" i="3" s="1"/>
  <c r="L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L7" i="3" l="1"/>
  <c r="L5" i="3"/>
  <c r="L6" i="3"/>
  <c r="L9" i="3" s="1"/>
  <c r="L10" i="3" l="1"/>
  <c r="L11" i="3" l="1"/>
  <c r="L19" i="3"/>
  <c r="L12" i="3" l="1"/>
  <c r="L20" i="3"/>
  <c r="L21" i="3" l="1"/>
  <c r="L26" i="3"/>
  <c r="L13" i="3"/>
  <c r="L14" i="3" s="1"/>
  <c r="L27" i="3"/>
  <c r="L28" i="3" s="1"/>
  <c r="L29" i="3" s="1"/>
  <c r="B12" i="3" l="1"/>
</calcChain>
</file>

<file path=xl/sharedStrings.xml><?xml version="1.0" encoding="utf-8"?>
<sst xmlns="http://schemas.openxmlformats.org/spreadsheetml/2006/main" count="352" uniqueCount="299">
  <si>
    <t>ISANLORE34</t>
  </si>
  <si>
    <t>ICASER12</t>
  </si>
  <si>
    <t>ISANLO49</t>
  </si>
  <si>
    <t>ISANLO71</t>
  </si>
  <si>
    <t>ISANLORE33</t>
  </si>
  <si>
    <t>IADELI1</t>
  </si>
  <si>
    <t>IAMENB2</t>
  </si>
  <si>
    <t>IARIAS1</t>
  </si>
  <si>
    <t>IARMST25</t>
  </si>
  <si>
    <t>IBELGR31</t>
  </si>
  <si>
    <t>IBIGAN11</t>
  </si>
  <si>
    <t>IBUSTI3</t>
  </si>
  <si>
    <t>ICAADA2</t>
  </si>
  <si>
    <t>ICAADA3</t>
  </si>
  <si>
    <t>ICALAM23</t>
  </si>
  <si>
    <t>ICALAM32</t>
  </si>
  <si>
    <t>ICASER21</t>
  </si>
  <si>
    <t>ICASER25</t>
  </si>
  <si>
    <t>ICASER34</t>
  </si>
  <si>
    <t>ICASER40</t>
  </si>
  <si>
    <t>ICASER42</t>
  </si>
  <si>
    <t>ICASIL2</t>
  </si>
  <si>
    <t>ICOLN10</t>
  </si>
  <si>
    <t>ICONST54</t>
  </si>
  <si>
    <t>ICONSTIT2</t>
  </si>
  <si>
    <t>ICONSTIT3</t>
  </si>
  <si>
    <t>ICONSTIT4</t>
  </si>
  <si>
    <t>ICORDOBA23</t>
  </si>
  <si>
    <t>ICRDOBAV12</t>
  </si>
  <si>
    <t>IDEPAR62</t>
  </si>
  <si>
    <t>IDEPAR77</t>
  </si>
  <si>
    <t>IDESPE1</t>
  </si>
  <si>
    <t>IDESPE2</t>
  </si>
  <si>
    <t>IDIEGO12</t>
  </si>
  <si>
    <t>IFUNES8</t>
  </si>
  <si>
    <t>IGENER96</t>
  </si>
  <si>
    <t>IGENER106</t>
  </si>
  <si>
    <t>IGENER124</t>
  </si>
  <si>
    <t>IGENER126</t>
  </si>
  <si>
    <t>IGENER147</t>
  </si>
  <si>
    <t>IGENER149</t>
  </si>
  <si>
    <t>IGENER180</t>
  </si>
  <si>
    <t>IGENER186</t>
  </si>
  <si>
    <t>IGENER189</t>
  </si>
  <si>
    <t>IGENER220</t>
  </si>
  <si>
    <t>IGENER235</t>
  </si>
  <si>
    <t>IGENER245</t>
  </si>
  <si>
    <t>IGENER296</t>
  </si>
  <si>
    <t>IGENER305</t>
  </si>
  <si>
    <t>IGENER348</t>
  </si>
  <si>
    <t>IGENER364</t>
  </si>
  <si>
    <t>IINRIV1</t>
  </si>
  <si>
    <t>IIRION3</t>
  </si>
  <si>
    <t>IIRION6</t>
  </si>
  <si>
    <t>IIRIONDO2</t>
  </si>
  <si>
    <t>IISLAV1</t>
  </si>
  <si>
    <t>IJOVIT1</t>
  </si>
  <si>
    <t>IJUNDD2</t>
  </si>
  <si>
    <t>IJUNND3</t>
  </si>
  <si>
    <t>IJUNND5</t>
  </si>
  <si>
    <t>IJUREZ12</t>
  </si>
  <si>
    <t>IJUREZ15</t>
  </si>
  <si>
    <t>IJUREZ17</t>
  </si>
  <si>
    <t>IJUREZ19</t>
  </si>
  <si>
    <t>ILACHI9</t>
  </si>
  <si>
    <t>ILASPA72</t>
  </si>
  <si>
    <t>ILASPA81</t>
  </si>
  <si>
    <t>ILEAND6</t>
  </si>
  <si>
    <t>ILEAND17</t>
  </si>
  <si>
    <t>ILEAND30</t>
  </si>
  <si>
    <t>ILOSMO6</t>
  </si>
  <si>
    <t>IMARCO41</t>
  </si>
  <si>
    <t>IMARCO44</t>
  </si>
  <si>
    <t>IMARCO49</t>
  </si>
  <si>
    <t>IMARCOSJ3</t>
  </si>
  <si>
    <t>IMELIN1</t>
  </si>
  <si>
    <t>IONCAT1</t>
  </si>
  <si>
    <t>IPERGA4</t>
  </si>
  <si>
    <t>IPERGA17</t>
  </si>
  <si>
    <t>IPERGA20</t>
  </si>
  <si>
    <t>IPERGA21</t>
  </si>
  <si>
    <t>IPERGA22</t>
  </si>
  <si>
    <t>IPERGAMI6</t>
  </si>
  <si>
    <t>IPRESI18</t>
  </si>
  <si>
    <t>IROCUA44</t>
  </si>
  <si>
    <t>IROCUA46</t>
  </si>
  <si>
    <t>IROCUA49</t>
  </si>
  <si>
    <t>IROCUA51</t>
  </si>
  <si>
    <t>IROCUART12</t>
  </si>
  <si>
    <t>IRODEL10</t>
  </si>
  <si>
    <t>IROSAR100</t>
  </si>
  <si>
    <t>IROSAR101</t>
  </si>
  <si>
    <t>IROSAR103</t>
  </si>
  <si>
    <t>IROSAR106</t>
  </si>
  <si>
    <t>IROSAR107</t>
  </si>
  <si>
    <t>IROSAR110</t>
  </si>
  <si>
    <t>IROSAR5</t>
  </si>
  <si>
    <t>IROSAR14</t>
  </si>
  <si>
    <t>IROSAR18</t>
  </si>
  <si>
    <t>IROSAR30</t>
  </si>
  <si>
    <t>IROSAR38</t>
  </si>
  <si>
    <t>IROSAR56</t>
  </si>
  <si>
    <t>IROSAR60</t>
  </si>
  <si>
    <t>IROSAR62</t>
  </si>
  <si>
    <t>IROSAR68</t>
  </si>
  <si>
    <t>IROSAR70</t>
  </si>
  <si>
    <t>IROSAR84</t>
  </si>
  <si>
    <t>IROSAR86</t>
  </si>
  <si>
    <t>IROSAR89</t>
  </si>
  <si>
    <t>IROSAR97</t>
  </si>
  <si>
    <t>IROSAR98</t>
  </si>
  <si>
    <t>IROSARIO11</t>
  </si>
  <si>
    <t>IROSARIO39</t>
  </si>
  <si>
    <t>IROSEG9</t>
  </si>
  <si>
    <t>IROSEG16</t>
  </si>
  <si>
    <t>IROSEG26</t>
  </si>
  <si>
    <t>IROSEG28</t>
  </si>
  <si>
    <t>ISANFO4</t>
  </si>
  <si>
    <t>ISANJA13</t>
  </si>
  <si>
    <t>ISANJAVI8</t>
  </si>
  <si>
    <t>ISANJO74</t>
  </si>
  <si>
    <t>ISANJU117</t>
  </si>
  <si>
    <t>ISANNI7</t>
  </si>
  <si>
    <t>ISANNI16</t>
  </si>
  <si>
    <t>ISANNI35</t>
  </si>
  <si>
    <t>ISANNICO24</t>
  </si>
  <si>
    <t>ISANTA43</t>
  </si>
  <si>
    <t>ISANTA203</t>
  </si>
  <si>
    <t>ISANTA538</t>
  </si>
  <si>
    <t>ISANTA1211</t>
  </si>
  <si>
    <t>ISANTAFE23</t>
  </si>
  <si>
    <t>ISANTAFE60</t>
  </si>
  <si>
    <t>ISANTAFE105</t>
  </si>
  <si>
    <t>ISARGE5</t>
  </si>
  <si>
    <t>ITORTU3</t>
  </si>
  <si>
    <t>IUNIND8</t>
  </si>
  <si>
    <t>IUNINDEP8</t>
  </si>
  <si>
    <t>IVENAD3</t>
  </si>
  <si>
    <t>IVILLA133</t>
  </si>
  <si>
    <t>IVILLA1083</t>
  </si>
  <si>
    <t>ICASER41</t>
  </si>
  <si>
    <t>IPREZ1</t>
  </si>
  <si>
    <t>ICASER32</t>
  </si>
  <si>
    <t>id</t>
  </si>
  <si>
    <t>adscripcion1@gmail.com</t>
  </si>
  <si>
    <t>adscripcion2@gmail.com</t>
  </si>
  <si>
    <t>adscripcion4@gmail.com</t>
  </si>
  <si>
    <t>Adscripcion1$</t>
  </si>
  <si>
    <t>proyecto3@gmail.com</t>
  </si>
  <si>
    <t>rosario5@gmail.com</t>
  </si>
  <si>
    <t>roldan6@gmail.com</t>
  </si>
  <si>
    <t>baigorria7@gmail.com</t>
  </si>
  <si>
    <t>perez8@gmail.com</t>
  </si>
  <si>
    <t>baigorria9@gmail.com</t>
  </si>
  <si>
    <t>cordoba10@gmail.com</t>
  </si>
  <si>
    <t>yacanto11@gmail.com</t>
  </si>
  <si>
    <t>sangeronimo12@gmail.com</t>
  </si>
  <si>
    <t>recreo13@gmail.com</t>
  </si>
  <si>
    <t>correa14@gmail.com</t>
  </si>
  <si>
    <t>lasrosas15@gmail.com</t>
  </si>
  <si>
    <t>sanfrancisco16@gmail.com</t>
  </si>
  <si>
    <t>sanlorenzo17@gmail.com</t>
  </si>
  <si>
    <t>viedma18@gmail.com</t>
  </si>
  <si>
    <t>sanfernando19@gmail.com</t>
  </si>
  <si>
    <t>santarosa20@gmail.com</t>
  </si>
  <si>
    <t>parana21@gmail.com</t>
  </si>
  <si>
    <t>corrientes22@gmail.com</t>
  </si>
  <si>
    <t>posadas23@gmail.com</t>
  </si>
  <si>
    <t>resistencia24@gmail.com</t>
  </si>
  <si>
    <t>formosa25@gmail.com</t>
  </si>
  <si>
    <t>sansalvador26@gmail.com</t>
  </si>
  <si>
    <t>mendoza27@gmail.com</t>
  </si>
  <si>
    <t>junin28@gmail.com</t>
  </si>
  <si>
    <t>ushuaia29@gmail.com</t>
  </si>
  <si>
    <t>chilecito30@gmail.com</t>
  </si>
  <si>
    <t>2025-17-2</t>
  </si>
  <si>
    <t>fecha de expiracion api key (todas)</t>
  </si>
  <si>
    <t>contraseña cuenta (todas)</t>
  </si>
  <si>
    <t>apiKey</t>
  </si>
  <si>
    <t>cuenta</t>
  </si>
  <si>
    <t>precipTotal</t>
  </si>
  <si>
    <t>id_observacion</t>
  </si>
  <si>
    <t>obsTimeUtc</t>
  </si>
  <si>
    <t>obsTimeLocal</t>
  </si>
  <si>
    <t>epoch</t>
  </si>
  <si>
    <t>uvHigh</t>
  </si>
  <si>
    <t>winddirAvg</t>
  </si>
  <si>
    <t>humidityHigh</t>
  </si>
  <si>
    <t>humidityLow</t>
  </si>
  <si>
    <t>humidityAvg</t>
  </si>
  <si>
    <t>qcStatus</t>
  </si>
  <si>
    <t>tempHigh</t>
  </si>
  <si>
    <t>tempLow</t>
  </si>
  <si>
    <t>tempAvg</t>
  </si>
  <si>
    <t>windspeedHigh</t>
  </si>
  <si>
    <t>windspeedLow</t>
  </si>
  <si>
    <t>windspeedAvg</t>
  </si>
  <si>
    <t>windgustHigh</t>
  </si>
  <si>
    <t>windgustLow</t>
  </si>
  <si>
    <t>windgustAvg</t>
  </si>
  <si>
    <t>dewptHigh</t>
  </si>
  <si>
    <t>dewptLow</t>
  </si>
  <si>
    <t>dewptAvg</t>
  </si>
  <si>
    <t>windchillHigh</t>
  </si>
  <si>
    <t>windchillLow</t>
  </si>
  <si>
    <t>windchillAvg</t>
  </si>
  <si>
    <t>heatindexHigh</t>
  </si>
  <si>
    <t>heatindexLow</t>
  </si>
  <si>
    <t>heatindexAvg</t>
  </si>
  <si>
    <t>pressureMax</t>
  </si>
  <si>
    <t>pressureMin</t>
  </si>
  <si>
    <t>pressureTrend</t>
  </si>
  <si>
    <t>precipRate</t>
  </si>
  <si>
    <t>campo</t>
  </si>
  <si>
    <t>id_estacion</t>
  </si>
  <si>
    <t>tipo_dato</t>
  </si>
  <si>
    <t>variable</t>
  </si>
  <si>
    <t>fija</t>
  </si>
  <si>
    <t>tamaño_bytes</t>
  </si>
  <si>
    <t>varchar(50)</t>
  </si>
  <si>
    <t>int</t>
  </si>
  <si>
    <t>smallint</t>
  </si>
  <si>
    <t>tinyint</t>
  </si>
  <si>
    <t>tipo</t>
  </si>
  <si>
    <t>decimal(9,2)</t>
  </si>
  <si>
    <t>solarRadiationHigh</t>
  </si>
  <si>
    <t>datetime2(0)</t>
  </si>
  <si>
    <t>bit</t>
  </si>
  <si>
    <t>dia_con_obs</t>
  </si>
  <si>
    <t>dia_completo</t>
  </si>
  <si>
    <t>float(24)</t>
  </si>
  <si>
    <t>Num_Rows</t>
  </si>
  <si>
    <t>Num_Cols</t>
  </si>
  <si>
    <t>tamaño_biyes</t>
  </si>
  <si>
    <t>Num_Variable_Cols</t>
  </si>
  <si>
    <t>Null_Bitmap</t>
  </si>
  <si>
    <t>Pasos</t>
  </si>
  <si>
    <t>Variables</t>
  </si>
  <si>
    <t>Valores</t>
  </si>
  <si>
    <t>Rows_Per_Page</t>
  </si>
  <si>
    <t>Num_Pages </t>
  </si>
  <si>
    <t>Fixed_Data_Size_bytes</t>
  </si>
  <si>
    <t>Max_Var_Size_bytes</t>
  </si>
  <si>
    <t>Variable_Data_Size_bytes</t>
  </si>
  <si>
    <t>Row_Size_bytes</t>
  </si>
  <si>
    <t>longitudes</t>
  </si>
  <si>
    <t xml:space="preserve">Tamaño del montón </t>
  </si>
  <si>
    <t>Índice cluster</t>
  </si>
  <si>
    <t>Free_Rows_Per_Page</t>
  </si>
  <si>
    <t>Fill_Factor</t>
  </si>
  <si>
    <t>Num_Leaf_Pages</t>
  </si>
  <si>
    <t>Leaf_space_used</t>
  </si>
  <si>
    <t>Num_Key_Cols</t>
  </si>
  <si>
    <t>Fixed_Key_Size</t>
  </si>
  <si>
    <t>Index_Row_Size</t>
  </si>
  <si>
    <t>Index_Rows_Per_Page</t>
  </si>
  <si>
    <t>Non-leaf_Levels</t>
  </si>
  <si>
    <t>Num_Index_Pages</t>
  </si>
  <si>
    <t>Tamaño_montón_bytes</t>
  </si>
  <si>
    <t>Tamaño_montón_gigabytes</t>
  </si>
  <si>
    <t>Index_Space_Used_bytes</t>
  </si>
  <si>
    <t>Index_Space_Used_gigabytes</t>
  </si>
  <si>
    <t>Tamaño_DB_gigabytes</t>
  </si>
  <si>
    <t>inicio</t>
  </si>
  <si>
    <t>sin observaciones</t>
  </si>
  <si>
    <t>buscar_obs</t>
  </si>
  <si>
    <t>índice</t>
  </si>
  <si>
    <t>66d6d2df24cb428a96d2df24cbc28ad4</t>
  </si>
  <si>
    <t>2efc62145baa4503bc62145baac50320</t>
  </si>
  <si>
    <t>17ae9bc6979c4f94ae9bc6979c2f94be</t>
  </si>
  <si>
    <t>3061cd3105fb4d04a1cd3105fb3d04f5</t>
  </si>
  <si>
    <t>e973d41675604a8fb3d41675603a8ff9</t>
  </si>
  <si>
    <t>8bc93c50250c46aa893c50250c96aadf</t>
  </si>
  <si>
    <t>d067936f17814b7ca7936f1781cb7c1b</t>
  </si>
  <si>
    <t>08f138f5654748c5b138f5654758c5a4</t>
  </si>
  <si>
    <t>8c92a311e735492392a311e735d9237a</t>
  </si>
  <si>
    <t>dde8c7d371bc419aa8c7d371bc519afc</t>
  </si>
  <si>
    <t>6d59e6d09ba3475e99e6d09ba3b75e6e</t>
  </si>
  <si>
    <t>138d67d38eb74ca48d67d38eb75ca4ab</t>
  </si>
  <si>
    <t>c188728eab2a419b88728eab2aa19b25</t>
  </si>
  <si>
    <t>9303edaba7304a9583edaba7300a957d</t>
  </si>
  <si>
    <t>0f0e22e43a7a43e88e22e43a7a83e8da</t>
  </si>
  <si>
    <t>243492574df94a8cb492574df9ea8c05</t>
  </si>
  <si>
    <t>e63848374c6d4d40b848374c6dad4079</t>
  </si>
  <si>
    <t>0c14813f1b8b407694813f1b8bb076e2</t>
  </si>
  <si>
    <t>54b23a5618e44f6eb23a5618e41f6e9c</t>
  </si>
  <si>
    <t>4dbccecd242a4f3cbccecd242a2f3cb5</t>
  </si>
  <si>
    <t>e1038f8b4ca14ca4838f8b4ca1aca47a</t>
  </si>
  <si>
    <t>fc16f61266a149a596f61266a179a57d</t>
  </si>
  <si>
    <t>dfc0485c358144c880485c3581e4c847</t>
  </si>
  <si>
    <t>55e505190b3d4cb8a505190b3d0cb8a1</t>
  </si>
  <si>
    <t>fbe797d9a97b4dd8a797d9a97b0dd8c2</t>
  </si>
  <si>
    <t>9224a923c2304f37a4a923c2300f37f1</t>
  </si>
  <si>
    <t>afd41505a3b74a9b941505a3b7aa9bd9</t>
  </si>
  <si>
    <t>7d604673531d44d7a04673531d74d7fa</t>
  </si>
  <si>
    <t>0c27731125054b16a773112505bb1673</t>
  </si>
  <si>
    <t>577cefbef73d40b9bcefbef73dd0b922</t>
  </si>
  <si>
    <t>fecha_ultimo_reporte</t>
  </si>
  <si>
    <t>dias_obs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</si>
</sst>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/d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1" formatCode="0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090AC-1028-4E37-8AF3-21AF76AA1915}" name="Table3" displayName="Table3" ref="A1:F144" totalsRowShown="0">
  <autoFilter ref="A1:F144" xr:uid="{0178986E-7A41-44C1-BFAB-9C4133D6CE5D}">
    <filterColumn colId="1">
      <filters>
        <filter val="IROSAR5"/>
      </filters>
    </filterColumn>
  </autoFilter>
  <sortState ref="A2:F144">
    <sortCondition ref="B1:B144"/>
  </sortState>
  <tableColumns count="6">
    <tableColumn id="1" xr3:uid="{32E268D2-049C-4DC8-A1E2-52ADDED4FC74}" name="índice" dataDxfId="5"/>
    <tableColumn id="2" xr3:uid="{2D40DACC-075A-47A6-8206-96627E160B72}" name="id" dataDxfId="4"/>
    <tableColumn id="3" xr3:uid="{5AF1C093-77D3-4351-81A5-6EEB9E2ADA96}" name="inicio" dataDxfId="3"/>
    <tableColumn id="5" xr3:uid="{81953E3E-C968-4444-9FE5-4633B7C51C99}" name="fecha_ultimo_reporte" dataDxfId="2"/>
    <tableColumn id="6" xr3:uid="{AB0A46F0-AC6A-4779-ADBF-1D9936A32704}" name="dias_obs" dataDxfId="0"/>
    <tableColumn id="4" xr3:uid="{D21B3D98-A9FF-42E6-8F6A-AA58B6B9CACD}" name="buscar_obs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68B9A-0AFF-4602-9436-E7459724E358}" name="datos" displayName="datos" ref="A1:C9" totalsRowShown="0">
  <autoFilter ref="A1:C9" xr:uid="{BFCD7372-330F-4BD0-B60B-F7EE38920419}"/>
  <tableColumns count="3">
    <tableColumn id="1" xr3:uid="{646BD76B-3EB9-4E25-8397-BBBEEF4BDE52}" name="tipo"/>
    <tableColumn id="3" xr3:uid="{D4973B9C-D71E-4C22-B937-BA4E0ED01857}" name="longitudes"/>
    <tableColumn id="2" xr3:uid="{01100541-37CD-4F82-8BA4-E45F76D0D23D}" name="tamaño_by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332-9390-46BC-B9AB-90345478A30F}" name="campos" displayName="campos" ref="E1:H38" totalsRowShown="0">
  <autoFilter ref="E1:H38" xr:uid="{45A698CD-51B2-4237-A170-39DD2745C01C}"/>
  <tableColumns count="4">
    <tableColumn id="1" xr3:uid="{C64A39CE-AD94-4DF9-8C61-450B829D67C4}" name="campo"/>
    <tableColumn id="2" xr3:uid="{2F3497AE-9D9F-411F-8DAD-50A112D7A8FA}" name="tipo_dato"/>
    <tableColumn id="3" xr3:uid="{388C680F-9C20-48F1-8E72-ED0EF7775B13}" name="longitudes">
      <calculatedColumnFormula>VLOOKUP(campos[[#This Row],[tipo_dato]],datos[],2,FALSE)</calculatedColumnFormula>
    </tableColumn>
    <tableColumn id="4" xr3:uid="{3F710436-C6D7-40A0-BDC3-DD9381A91B5F}" name="tamaño_biyes">
      <calculatedColumnFormula>VLOOKUP(campos[[#This Row],[tipo_dato]],datos[],3,FALSE)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scripcion2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"/>
  <sheetViews>
    <sheetView tabSelected="1" zoomScaleNormal="100" workbookViewId="0">
      <selection activeCell="B145" sqref="B145"/>
    </sheetView>
  </sheetViews>
  <sheetFormatPr defaultColWidth="9.140625" defaultRowHeight="15" x14ac:dyDescent="0.25"/>
  <cols>
    <col min="2" max="2" width="12.5703125" style="10" bestFit="1" customWidth="1"/>
    <col min="3" max="3" width="28.28515625" style="12" bestFit="1" customWidth="1"/>
    <col min="4" max="4" width="31" style="31" customWidth="1"/>
    <col min="5" max="5" width="31" style="33" customWidth="1"/>
    <col min="6" max="6" width="13" customWidth="1"/>
    <col min="8" max="8" width="9.7109375" bestFit="1" customWidth="1"/>
    <col min="9" max="9" width="10.7109375" bestFit="1" customWidth="1"/>
    <col min="10" max="10" width="16.85546875" bestFit="1" customWidth="1"/>
  </cols>
  <sheetData>
    <row r="1" spans="1:10" s="1" customFormat="1" x14ac:dyDescent="0.25">
      <c r="A1" s="23" t="s">
        <v>266</v>
      </c>
      <c r="B1" s="7" t="s">
        <v>143</v>
      </c>
      <c r="C1" s="7" t="s">
        <v>263</v>
      </c>
      <c r="D1" s="7" t="s">
        <v>297</v>
      </c>
      <c r="E1" s="7" t="s">
        <v>298</v>
      </c>
      <c r="F1" s="23" t="s">
        <v>265</v>
      </c>
    </row>
    <row r="2" spans="1:10" s="1" customFormat="1" ht="13.35" hidden="1" customHeight="1" x14ac:dyDescent="0.25">
      <c r="A2" s="14">
        <v>1</v>
      </c>
      <c r="B2" s="8" t="s">
        <v>5</v>
      </c>
      <c r="C2" s="22">
        <v>44874</v>
      </c>
      <c r="D2" s="4">
        <v>45546</v>
      </c>
      <c r="E2" s="41">
        <f>Table3[[#This Row],[fecha_ultimo_reporte]]-Table3[[#This Row],[inicio]]</f>
        <v>672</v>
      </c>
      <c r="F2" s="1">
        <v>0</v>
      </c>
      <c r="G2" s="2"/>
      <c r="I2"/>
      <c r="J2" s="4"/>
    </row>
    <row r="3" spans="1:10" s="1" customFormat="1" ht="13.35" hidden="1" customHeight="1" x14ac:dyDescent="0.25">
      <c r="A3" s="14">
        <v>2</v>
      </c>
      <c r="B3" s="8" t="s">
        <v>6</v>
      </c>
      <c r="C3" s="22">
        <v>44986</v>
      </c>
      <c r="D3" s="4">
        <v>45546</v>
      </c>
      <c r="E3" s="41">
        <f>Table3[[#This Row],[fecha_ultimo_reporte]]-Table3[[#This Row],[inicio]]</f>
        <v>560</v>
      </c>
      <c r="F3" s="21">
        <v>0</v>
      </c>
      <c r="G3" s="2"/>
      <c r="H3" s="34"/>
      <c r="I3"/>
      <c r="J3" s="4"/>
    </row>
    <row r="4" spans="1:10" s="1" customFormat="1" ht="13.35" hidden="1" customHeight="1" x14ac:dyDescent="0.25">
      <c r="A4" s="14">
        <v>3</v>
      </c>
      <c r="B4" s="8" t="s">
        <v>7</v>
      </c>
      <c r="C4" s="22">
        <v>45067</v>
      </c>
      <c r="D4" s="32">
        <v>45344.902569444443</v>
      </c>
      <c r="E4" s="41">
        <f>Table3[[#This Row],[fecha_ultimo_reporte]]-Table3[[#This Row],[inicio]]</f>
        <v>277.90256944444263</v>
      </c>
      <c r="F4" s="21">
        <v>0</v>
      </c>
      <c r="G4" s="2"/>
      <c r="H4" s="34"/>
      <c r="I4"/>
      <c r="J4" s="4"/>
    </row>
    <row r="5" spans="1:10" hidden="1" x14ac:dyDescent="0.25">
      <c r="A5" s="14">
        <v>4</v>
      </c>
      <c r="B5" s="8" t="s">
        <v>8</v>
      </c>
      <c r="C5" s="22">
        <v>45040</v>
      </c>
      <c r="D5" s="32">
        <v>45407.999849537038</v>
      </c>
      <c r="E5" s="41">
        <f>Table3[[#This Row],[fecha_ultimo_reporte]]-Table3[[#This Row],[inicio]]</f>
        <v>367.99984953703824</v>
      </c>
      <c r="F5" s="21">
        <v>0</v>
      </c>
      <c r="G5" s="2"/>
      <c r="H5" s="34"/>
      <c r="J5" s="4"/>
    </row>
    <row r="6" spans="1:10" hidden="1" x14ac:dyDescent="0.25">
      <c r="A6" s="14">
        <v>5</v>
      </c>
      <c r="B6" s="9" t="s">
        <v>9</v>
      </c>
      <c r="C6" s="22">
        <v>44172</v>
      </c>
      <c r="D6" s="4">
        <v>45546</v>
      </c>
      <c r="E6" s="41">
        <f>Table3[[#This Row],[fecha_ultimo_reporte]]-Table3[[#This Row],[inicio]]</f>
        <v>1374</v>
      </c>
      <c r="F6" s="21">
        <v>0</v>
      </c>
      <c r="G6" s="2"/>
      <c r="H6" s="34"/>
      <c r="I6" s="4"/>
      <c r="J6" s="4"/>
    </row>
    <row r="7" spans="1:10" hidden="1" x14ac:dyDescent="0.25">
      <c r="A7" s="14">
        <v>6</v>
      </c>
      <c r="B7" s="10" t="s">
        <v>10</v>
      </c>
      <c r="C7" s="22">
        <v>44943</v>
      </c>
      <c r="D7" s="4">
        <v>45546</v>
      </c>
      <c r="E7" s="41">
        <f>Table3[[#This Row],[fecha_ultimo_reporte]]-Table3[[#This Row],[inicio]]</f>
        <v>603</v>
      </c>
      <c r="F7" s="21">
        <v>0</v>
      </c>
      <c r="G7" s="2"/>
      <c r="H7" s="34"/>
      <c r="J7" s="4"/>
    </row>
    <row r="8" spans="1:10" hidden="1" x14ac:dyDescent="0.25">
      <c r="A8" s="14">
        <v>7</v>
      </c>
      <c r="B8" s="10" t="s">
        <v>11</v>
      </c>
      <c r="C8" s="22">
        <v>45124</v>
      </c>
      <c r="D8" s="4">
        <v>45546</v>
      </c>
      <c r="E8" s="41">
        <f>Table3[[#This Row],[fecha_ultimo_reporte]]-Table3[[#This Row],[inicio]]</f>
        <v>422</v>
      </c>
      <c r="F8" s="21">
        <v>0</v>
      </c>
      <c r="G8" s="2"/>
      <c r="H8" s="34"/>
      <c r="J8" s="4"/>
    </row>
    <row r="9" spans="1:10" hidden="1" x14ac:dyDescent="0.25">
      <c r="A9" s="14">
        <v>8</v>
      </c>
      <c r="B9" s="10" t="s">
        <v>12</v>
      </c>
      <c r="C9" s="22">
        <v>45104</v>
      </c>
      <c r="D9" s="4">
        <v>45546</v>
      </c>
      <c r="E9" s="41">
        <f>Table3[[#This Row],[fecha_ultimo_reporte]]-Table3[[#This Row],[inicio]]</f>
        <v>442</v>
      </c>
      <c r="F9" s="21">
        <v>0</v>
      </c>
      <c r="G9" s="2"/>
      <c r="H9" s="34"/>
      <c r="J9" s="4"/>
    </row>
    <row r="10" spans="1:10" hidden="1" x14ac:dyDescent="0.25">
      <c r="A10" s="14">
        <v>9</v>
      </c>
      <c r="B10" s="10" t="s">
        <v>13</v>
      </c>
      <c r="C10" s="22">
        <v>45136</v>
      </c>
      <c r="D10" s="4">
        <v>45546</v>
      </c>
      <c r="E10" s="41">
        <f>Table3[[#This Row],[fecha_ultimo_reporte]]-Table3[[#This Row],[inicio]]</f>
        <v>410</v>
      </c>
      <c r="F10" s="21">
        <v>0</v>
      </c>
      <c r="G10" s="2"/>
      <c r="H10" s="34"/>
      <c r="J10" s="4"/>
    </row>
    <row r="11" spans="1:10" hidden="1" x14ac:dyDescent="0.25">
      <c r="A11" s="14">
        <v>10</v>
      </c>
      <c r="B11" s="10" t="s">
        <v>14</v>
      </c>
      <c r="C11" s="22">
        <v>44106</v>
      </c>
      <c r="D11" s="4">
        <v>45546</v>
      </c>
      <c r="E11" s="41">
        <f>Table3[[#This Row],[fecha_ultimo_reporte]]-Table3[[#This Row],[inicio]]</f>
        <v>1440</v>
      </c>
      <c r="F11" s="21">
        <v>0</v>
      </c>
      <c r="G11" s="2"/>
      <c r="H11" s="34"/>
      <c r="J11" s="4"/>
    </row>
    <row r="12" spans="1:10" hidden="1" x14ac:dyDescent="0.25">
      <c r="A12" s="14">
        <v>11</v>
      </c>
      <c r="B12" s="10" t="s">
        <v>15</v>
      </c>
      <c r="C12" s="22">
        <v>44461</v>
      </c>
      <c r="D12" s="4">
        <v>45546</v>
      </c>
      <c r="E12" s="41">
        <f>Table3[[#This Row],[fecha_ultimo_reporte]]-Table3[[#This Row],[inicio]]</f>
        <v>1085</v>
      </c>
      <c r="F12" s="21">
        <v>0</v>
      </c>
      <c r="G12" s="2"/>
      <c r="H12" s="34"/>
      <c r="J12" s="4"/>
    </row>
    <row r="13" spans="1:10" hidden="1" x14ac:dyDescent="0.25">
      <c r="A13" s="14">
        <v>12</v>
      </c>
      <c r="B13" s="10" t="s">
        <v>1</v>
      </c>
      <c r="C13" s="22">
        <v>43827</v>
      </c>
      <c r="D13" s="4">
        <v>45546</v>
      </c>
      <c r="E13" s="41">
        <f>Table3[[#This Row],[fecha_ultimo_reporte]]-Table3[[#This Row],[inicio]]</f>
        <v>1719</v>
      </c>
      <c r="F13" s="21">
        <v>0</v>
      </c>
      <c r="G13" s="2"/>
      <c r="H13" s="34"/>
      <c r="I13" s="4"/>
      <c r="J13" s="4"/>
    </row>
    <row r="14" spans="1:10" hidden="1" x14ac:dyDescent="0.25">
      <c r="A14" s="14">
        <v>13</v>
      </c>
      <c r="B14" s="10" t="s">
        <v>16</v>
      </c>
      <c r="C14" s="22">
        <v>44040</v>
      </c>
      <c r="D14" s="4">
        <v>45546</v>
      </c>
      <c r="E14" s="41">
        <f>Table3[[#This Row],[fecha_ultimo_reporte]]-Table3[[#This Row],[inicio]]</f>
        <v>1506</v>
      </c>
      <c r="F14" s="21">
        <v>0</v>
      </c>
      <c r="G14" s="2"/>
      <c r="H14" s="34"/>
      <c r="J14" s="4"/>
    </row>
    <row r="15" spans="1:10" hidden="1" x14ac:dyDescent="0.25">
      <c r="A15" s="14">
        <v>14</v>
      </c>
      <c r="B15" s="10" t="s">
        <v>17</v>
      </c>
      <c r="C15" s="22">
        <v>44194</v>
      </c>
      <c r="D15" s="4">
        <v>45546</v>
      </c>
      <c r="E15" s="41">
        <f>Table3[[#This Row],[fecha_ultimo_reporte]]-Table3[[#This Row],[inicio]]</f>
        <v>1352</v>
      </c>
      <c r="F15" s="21">
        <v>0</v>
      </c>
      <c r="G15" s="2"/>
      <c r="H15" s="34"/>
      <c r="J15" s="4"/>
    </row>
    <row r="16" spans="1:10" hidden="1" x14ac:dyDescent="0.25">
      <c r="A16" s="14">
        <v>143</v>
      </c>
      <c r="B16" s="10" t="s">
        <v>142</v>
      </c>
      <c r="C16" s="22">
        <v>44358</v>
      </c>
      <c r="D16" s="4">
        <v>45546</v>
      </c>
      <c r="E16" s="41">
        <f>Table3[[#This Row],[fecha_ultimo_reporte]]-Table3[[#This Row],[inicio]]</f>
        <v>1188</v>
      </c>
      <c r="F16" s="21">
        <v>0</v>
      </c>
      <c r="G16" s="2"/>
      <c r="H16" s="34"/>
      <c r="J16" s="4"/>
    </row>
    <row r="17" spans="1:10" hidden="1" x14ac:dyDescent="0.25">
      <c r="A17" s="14">
        <v>15</v>
      </c>
      <c r="B17" s="10" t="s">
        <v>18</v>
      </c>
      <c r="C17" s="22">
        <v>44534</v>
      </c>
      <c r="D17" s="4">
        <v>45546</v>
      </c>
      <c r="E17" s="41">
        <f>Table3[[#This Row],[fecha_ultimo_reporte]]-Table3[[#This Row],[inicio]]</f>
        <v>1012</v>
      </c>
      <c r="F17" s="21">
        <v>0</v>
      </c>
      <c r="G17" s="2"/>
      <c r="H17" s="34"/>
      <c r="J17" s="4"/>
    </row>
    <row r="18" spans="1:10" hidden="1" x14ac:dyDescent="0.25">
      <c r="A18" s="14">
        <v>16</v>
      </c>
      <c r="B18" s="10" t="s">
        <v>19</v>
      </c>
      <c r="C18" s="22">
        <v>44738</v>
      </c>
      <c r="D18" s="4">
        <v>45546</v>
      </c>
      <c r="E18" s="41">
        <f>Table3[[#This Row],[fecha_ultimo_reporte]]-Table3[[#This Row],[inicio]]</f>
        <v>808</v>
      </c>
      <c r="F18" s="14">
        <v>0</v>
      </c>
      <c r="G18" s="2"/>
      <c r="H18" s="34"/>
    </row>
    <row r="19" spans="1:10" hidden="1" x14ac:dyDescent="0.25">
      <c r="A19" s="14">
        <v>142</v>
      </c>
      <c r="B19" s="10" t="s">
        <v>140</v>
      </c>
      <c r="C19" s="22">
        <v>44819</v>
      </c>
      <c r="D19" s="4">
        <v>45546</v>
      </c>
      <c r="E19" s="41">
        <f>Table3[[#This Row],[fecha_ultimo_reporte]]-Table3[[#This Row],[inicio]]</f>
        <v>727</v>
      </c>
      <c r="F19" s="14">
        <v>0</v>
      </c>
      <c r="G19" s="2"/>
      <c r="H19" s="34"/>
      <c r="J19" s="4"/>
    </row>
    <row r="20" spans="1:10" hidden="1" x14ac:dyDescent="0.25">
      <c r="A20" s="14">
        <v>17</v>
      </c>
      <c r="B20" s="10" t="s">
        <v>20</v>
      </c>
      <c r="C20" s="22" t="s">
        <v>264</v>
      </c>
      <c r="D20" t="s">
        <v>264</v>
      </c>
      <c r="E20" s="42"/>
      <c r="F20" s="21">
        <v>0</v>
      </c>
      <c r="G20" s="2"/>
      <c r="H20" s="34"/>
      <c r="J20" s="4"/>
    </row>
    <row r="21" spans="1:10" hidden="1" x14ac:dyDescent="0.25">
      <c r="A21" s="14">
        <v>18</v>
      </c>
      <c r="B21" s="10" t="s">
        <v>21</v>
      </c>
      <c r="C21" s="22">
        <v>44923</v>
      </c>
      <c r="D21" s="4">
        <v>45546</v>
      </c>
      <c r="E21" s="41">
        <f>Table3[[#This Row],[fecha_ultimo_reporte]]-Table3[[#This Row],[inicio]]</f>
        <v>623</v>
      </c>
      <c r="F21" s="21">
        <v>0</v>
      </c>
      <c r="G21" s="2"/>
      <c r="H21" s="34"/>
      <c r="J21" s="4"/>
    </row>
    <row r="22" spans="1:10" hidden="1" x14ac:dyDescent="0.25">
      <c r="A22" s="14">
        <v>19</v>
      </c>
      <c r="B22" s="10" t="s">
        <v>22</v>
      </c>
      <c r="C22" s="22">
        <v>42736</v>
      </c>
      <c r="D22" s="4">
        <v>45546</v>
      </c>
      <c r="E22" s="41">
        <f>Table3[[#This Row],[fecha_ultimo_reporte]]-Table3[[#This Row],[inicio]]</f>
        <v>2810</v>
      </c>
      <c r="F22" s="24">
        <v>0</v>
      </c>
      <c r="G22" s="2"/>
      <c r="H22" s="34"/>
      <c r="J22" s="4"/>
    </row>
    <row r="23" spans="1:10" hidden="1" x14ac:dyDescent="0.25">
      <c r="A23" s="14">
        <v>20</v>
      </c>
      <c r="B23" s="10" t="s">
        <v>23</v>
      </c>
      <c r="C23" s="22">
        <v>44680</v>
      </c>
      <c r="D23" s="32">
        <v>45525.999895833331</v>
      </c>
      <c r="E23" s="41">
        <f>Table3[[#This Row],[fecha_ultimo_reporte]]-Table3[[#This Row],[inicio]]</f>
        <v>845.99989583333081</v>
      </c>
      <c r="F23" s="24">
        <v>0</v>
      </c>
      <c r="G23" s="2"/>
      <c r="H23" s="34"/>
      <c r="J23" s="4"/>
    </row>
    <row r="24" spans="1:10" hidden="1" x14ac:dyDescent="0.25">
      <c r="A24" s="14">
        <v>21</v>
      </c>
      <c r="B24" s="10" t="s">
        <v>24</v>
      </c>
      <c r="C24" s="22">
        <v>42826</v>
      </c>
      <c r="D24" s="4">
        <v>45546</v>
      </c>
      <c r="E24" s="41">
        <f>Table3[[#This Row],[fecha_ultimo_reporte]]-Table3[[#This Row],[inicio]]</f>
        <v>2720</v>
      </c>
      <c r="F24" s="24">
        <v>0</v>
      </c>
      <c r="G24" s="2"/>
      <c r="H24" s="34"/>
      <c r="J24" s="4"/>
    </row>
    <row r="25" spans="1:10" hidden="1" x14ac:dyDescent="0.25">
      <c r="A25" s="14">
        <v>22</v>
      </c>
      <c r="B25" s="10" t="s">
        <v>25</v>
      </c>
      <c r="C25" s="22">
        <v>42833</v>
      </c>
      <c r="D25" s="32">
        <v>45360.991597222222</v>
      </c>
      <c r="E25" s="41">
        <f>Table3[[#This Row],[fecha_ultimo_reporte]]-Table3[[#This Row],[inicio]]</f>
        <v>2527.9915972222225</v>
      </c>
      <c r="F25" s="24">
        <v>0</v>
      </c>
      <c r="G25" s="2"/>
      <c r="H25" s="34"/>
      <c r="J25" s="4"/>
    </row>
    <row r="26" spans="1:10" hidden="1" x14ac:dyDescent="0.25">
      <c r="A26" s="14">
        <v>23</v>
      </c>
      <c r="B26" s="10" t="s">
        <v>26</v>
      </c>
      <c r="C26" s="22">
        <v>43163</v>
      </c>
      <c r="D26" s="4">
        <v>45546</v>
      </c>
      <c r="E26" s="41">
        <f>Table3[[#This Row],[fecha_ultimo_reporte]]-Table3[[#This Row],[inicio]]</f>
        <v>2383</v>
      </c>
      <c r="F26" s="24">
        <v>0</v>
      </c>
      <c r="G26" s="2"/>
      <c r="H26" s="34"/>
      <c r="J26" s="4"/>
    </row>
    <row r="27" spans="1:10" hidden="1" x14ac:dyDescent="0.25">
      <c r="A27" s="14">
        <v>24</v>
      </c>
      <c r="B27" s="10" t="s">
        <v>27</v>
      </c>
      <c r="C27" s="22">
        <v>41350</v>
      </c>
      <c r="D27" s="4">
        <v>45546</v>
      </c>
      <c r="E27" s="41">
        <f>Table3[[#This Row],[fecha_ultimo_reporte]]-Table3[[#This Row],[inicio]]</f>
        <v>4196</v>
      </c>
      <c r="F27" s="24">
        <v>0</v>
      </c>
      <c r="G27" s="2"/>
      <c r="H27" s="34"/>
      <c r="J27" s="4"/>
    </row>
    <row r="28" spans="1:10" hidden="1" x14ac:dyDescent="0.25">
      <c r="A28" s="14">
        <v>25</v>
      </c>
      <c r="B28" s="10" t="s">
        <v>28</v>
      </c>
      <c r="C28" s="22">
        <v>42208</v>
      </c>
      <c r="D28" s="4">
        <v>45546</v>
      </c>
      <c r="E28" s="41">
        <f>Table3[[#This Row],[fecha_ultimo_reporte]]-Table3[[#This Row],[inicio]]</f>
        <v>3338</v>
      </c>
      <c r="F28" s="24">
        <v>0</v>
      </c>
      <c r="G28" s="2"/>
      <c r="H28" s="34"/>
      <c r="J28" s="4"/>
    </row>
    <row r="29" spans="1:10" hidden="1" x14ac:dyDescent="0.25">
      <c r="A29" s="14">
        <v>26</v>
      </c>
      <c r="B29" s="10" t="s">
        <v>29</v>
      </c>
      <c r="C29" s="22">
        <v>44282</v>
      </c>
      <c r="D29" s="4">
        <v>45546</v>
      </c>
      <c r="E29" s="41">
        <f>Table3[[#This Row],[fecha_ultimo_reporte]]-Table3[[#This Row],[inicio]]</f>
        <v>1264</v>
      </c>
      <c r="F29" s="24">
        <v>0</v>
      </c>
      <c r="G29" s="2"/>
      <c r="H29" s="34"/>
      <c r="J29" s="4"/>
    </row>
    <row r="30" spans="1:10" hidden="1" x14ac:dyDescent="0.25">
      <c r="A30" s="14">
        <v>27</v>
      </c>
      <c r="B30" s="10" t="s">
        <v>30</v>
      </c>
      <c r="C30" s="22">
        <v>44418</v>
      </c>
      <c r="D30" s="32">
        <v>45468.999965277777</v>
      </c>
      <c r="E30" s="41">
        <f>Table3[[#This Row],[fecha_ultimo_reporte]]-Table3[[#This Row],[inicio]]</f>
        <v>1050.9999652777769</v>
      </c>
      <c r="F30" s="24">
        <v>0</v>
      </c>
      <c r="G30" s="2"/>
      <c r="H30" s="34"/>
      <c r="J30" s="4"/>
    </row>
    <row r="31" spans="1:10" hidden="1" x14ac:dyDescent="0.25">
      <c r="A31" s="14">
        <v>28</v>
      </c>
      <c r="B31" s="10" t="s">
        <v>31</v>
      </c>
      <c r="C31" s="22">
        <v>44866</v>
      </c>
      <c r="D31" s="4">
        <v>45546</v>
      </c>
      <c r="E31" s="41">
        <f>Table3[[#This Row],[fecha_ultimo_reporte]]-Table3[[#This Row],[inicio]]</f>
        <v>680</v>
      </c>
      <c r="F31" s="24">
        <v>0</v>
      </c>
      <c r="G31" s="2"/>
      <c r="H31" s="34"/>
      <c r="J31" s="4"/>
    </row>
    <row r="32" spans="1:10" hidden="1" x14ac:dyDescent="0.25">
      <c r="A32" s="14">
        <v>29</v>
      </c>
      <c r="B32" s="10" t="s">
        <v>32</v>
      </c>
      <c r="C32" s="22">
        <v>44956</v>
      </c>
      <c r="D32" s="4">
        <v>45546</v>
      </c>
      <c r="E32" s="41">
        <f>Table3[[#This Row],[fecha_ultimo_reporte]]-Table3[[#This Row],[inicio]]</f>
        <v>590</v>
      </c>
      <c r="F32" s="24">
        <v>0</v>
      </c>
      <c r="G32" s="2"/>
      <c r="H32" s="34"/>
      <c r="J32" s="4"/>
    </row>
    <row r="33" spans="1:10" hidden="1" x14ac:dyDescent="0.25">
      <c r="A33" s="14">
        <v>30</v>
      </c>
      <c r="B33" s="10" t="s">
        <v>33</v>
      </c>
      <c r="C33" s="22">
        <v>44874</v>
      </c>
      <c r="D33" s="4">
        <v>45546</v>
      </c>
      <c r="E33" s="41">
        <f>Table3[[#This Row],[fecha_ultimo_reporte]]-Table3[[#This Row],[inicio]]</f>
        <v>672</v>
      </c>
      <c r="F33" s="24">
        <v>0</v>
      </c>
      <c r="G33" s="2"/>
      <c r="H33" s="34"/>
      <c r="J33" s="4"/>
    </row>
    <row r="34" spans="1:10" hidden="1" x14ac:dyDescent="0.25">
      <c r="A34" s="14">
        <v>31</v>
      </c>
      <c r="B34" s="10" t="s">
        <v>34</v>
      </c>
      <c r="C34" s="22">
        <v>44918</v>
      </c>
      <c r="D34" s="4">
        <v>45546</v>
      </c>
      <c r="E34" s="41">
        <f>Table3[[#This Row],[fecha_ultimo_reporte]]-Table3[[#This Row],[inicio]]</f>
        <v>628</v>
      </c>
      <c r="F34" s="24">
        <v>0</v>
      </c>
      <c r="G34" s="2"/>
      <c r="H34" s="34"/>
      <c r="J34" s="4"/>
    </row>
    <row r="35" spans="1:10" hidden="1" x14ac:dyDescent="0.25">
      <c r="A35" s="14">
        <v>33</v>
      </c>
      <c r="B35" s="10" t="s">
        <v>36</v>
      </c>
      <c r="C35" s="22">
        <v>44060</v>
      </c>
      <c r="D35" s="4">
        <v>45546</v>
      </c>
      <c r="E35" s="41">
        <f>Table3[[#This Row],[fecha_ultimo_reporte]]-Table3[[#This Row],[inicio]]</f>
        <v>1486</v>
      </c>
      <c r="F35" s="24">
        <v>0</v>
      </c>
      <c r="G35" s="2"/>
      <c r="H35" s="34"/>
      <c r="J35" s="4"/>
    </row>
    <row r="36" spans="1:10" hidden="1" x14ac:dyDescent="0.25">
      <c r="A36" s="14">
        <v>34</v>
      </c>
      <c r="B36" s="10" t="s">
        <v>37</v>
      </c>
      <c r="C36" s="22">
        <v>44117</v>
      </c>
      <c r="D36" s="4">
        <v>45546</v>
      </c>
      <c r="E36" s="41">
        <f>Table3[[#This Row],[fecha_ultimo_reporte]]-Table3[[#This Row],[inicio]]</f>
        <v>1429</v>
      </c>
      <c r="F36" s="24">
        <v>0</v>
      </c>
      <c r="G36" s="2"/>
      <c r="H36" s="34"/>
      <c r="J36" s="4"/>
    </row>
    <row r="37" spans="1:10" hidden="1" x14ac:dyDescent="0.25">
      <c r="A37" s="14">
        <v>35</v>
      </c>
      <c r="B37" s="10" t="s">
        <v>38</v>
      </c>
      <c r="C37" s="22">
        <v>44128</v>
      </c>
      <c r="D37" s="4">
        <v>45546</v>
      </c>
      <c r="E37" s="41">
        <f>Table3[[#This Row],[fecha_ultimo_reporte]]-Table3[[#This Row],[inicio]]</f>
        <v>1418</v>
      </c>
      <c r="F37" s="24">
        <v>0</v>
      </c>
      <c r="G37" s="2"/>
      <c r="H37" s="34"/>
      <c r="J37" s="4"/>
    </row>
    <row r="38" spans="1:10" hidden="1" x14ac:dyDescent="0.25">
      <c r="A38" s="14">
        <v>36</v>
      </c>
      <c r="B38" s="10" t="s">
        <v>39</v>
      </c>
      <c r="C38" s="22">
        <v>44252</v>
      </c>
      <c r="D38" s="4">
        <v>45546</v>
      </c>
      <c r="E38" s="41">
        <f>Table3[[#This Row],[fecha_ultimo_reporte]]-Table3[[#This Row],[inicio]]</f>
        <v>1294</v>
      </c>
      <c r="F38" s="24">
        <v>0</v>
      </c>
      <c r="G38" s="2"/>
      <c r="H38" s="34"/>
      <c r="J38" s="4"/>
    </row>
    <row r="39" spans="1:10" hidden="1" x14ac:dyDescent="0.25">
      <c r="A39" s="14">
        <v>37</v>
      </c>
      <c r="B39" s="10" t="s">
        <v>40</v>
      </c>
      <c r="C39" s="22">
        <v>44254</v>
      </c>
      <c r="D39" s="4">
        <v>45546</v>
      </c>
      <c r="E39" s="41">
        <f>Table3[[#This Row],[fecha_ultimo_reporte]]-Table3[[#This Row],[inicio]]</f>
        <v>1292</v>
      </c>
      <c r="F39" s="24">
        <v>0</v>
      </c>
      <c r="G39" s="2"/>
      <c r="H39" s="34"/>
      <c r="J39" s="4"/>
    </row>
    <row r="40" spans="1:10" hidden="1" x14ac:dyDescent="0.25">
      <c r="A40" s="14">
        <v>38</v>
      </c>
      <c r="B40" s="10" t="s">
        <v>41</v>
      </c>
      <c r="C40" s="22">
        <v>44382</v>
      </c>
      <c r="D40" s="4">
        <v>45546</v>
      </c>
      <c r="E40" s="41">
        <f>Table3[[#This Row],[fecha_ultimo_reporte]]-Table3[[#This Row],[inicio]]</f>
        <v>1164</v>
      </c>
      <c r="F40" s="24">
        <v>0</v>
      </c>
      <c r="G40" s="2"/>
      <c r="H40" s="34"/>
      <c r="J40" s="4"/>
    </row>
    <row r="41" spans="1:10" hidden="1" x14ac:dyDescent="0.25">
      <c r="A41" s="14">
        <v>39</v>
      </c>
      <c r="B41" s="10" t="s">
        <v>42</v>
      </c>
      <c r="C41" s="22">
        <v>44406</v>
      </c>
      <c r="D41" s="4">
        <v>45546</v>
      </c>
      <c r="E41" s="41">
        <f>Table3[[#This Row],[fecha_ultimo_reporte]]-Table3[[#This Row],[inicio]]</f>
        <v>1140</v>
      </c>
      <c r="F41" s="24">
        <v>0</v>
      </c>
      <c r="G41" s="2"/>
      <c r="H41" s="34"/>
      <c r="J41" s="4"/>
    </row>
    <row r="42" spans="1:10" hidden="1" x14ac:dyDescent="0.25">
      <c r="A42" s="14">
        <v>40</v>
      </c>
      <c r="B42" s="10" t="s">
        <v>43</v>
      </c>
      <c r="C42" s="22">
        <v>44406</v>
      </c>
      <c r="D42" s="4">
        <v>45546</v>
      </c>
      <c r="E42" s="41">
        <f>Table3[[#This Row],[fecha_ultimo_reporte]]-Table3[[#This Row],[inicio]]</f>
        <v>1140</v>
      </c>
      <c r="F42" s="24">
        <v>0</v>
      </c>
      <c r="G42" s="2"/>
      <c r="H42" s="34"/>
      <c r="J42" s="4"/>
    </row>
    <row r="43" spans="1:10" hidden="1" x14ac:dyDescent="0.25">
      <c r="A43" s="14">
        <v>41</v>
      </c>
      <c r="B43" s="10" t="s">
        <v>44</v>
      </c>
      <c r="C43" s="22">
        <v>44525</v>
      </c>
      <c r="D43" s="32">
        <v>45544.357870370368</v>
      </c>
      <c r="E43" s="41">
        <f>Table3[[#This Row],[fecha_ultimo_reporte]]-Table3[[#This Row],[inicio]]</f>
        <v>1019.3578703703679</v>
      </c>
      <c r="F43" s="24">
        <v>0</v>
      </c>
      <c r="G43" s="2"/>
      <c r="H43" s="34"/>
      <c r="J43" s="4"/>
    </row>
    <row r="44" spans="1:10" hidden="1" x14ac:dyDescent="0.25">
      <c r="A44" s="14">
        <v>42</v>
      </c>
      <c r="B44" s="10" t="s">
        <v>45</v>
      </c>
      <c r="C44" s="22">
        <v>44602</v>
      </c>
      <c r="D44" s="4">
        <v>45546</v>
      </c>
      <c r="E44" s="41">
        <f>Table3[[#This Row],[fecha_ultimo_reporte]]-Table3[[#This Row],[inicio]]</f>
        <v>944</v>
      </c>
      <c r="F44" s="24">
        <v>0</v>
      </c>
      <c r="G44" s="2"/>
      <c r="H44" s="34"/>
      <c r="J44" s="4"/>
    </row>
    <row r="45" spans="1:10" hidden="1" x14ac:dyDescent="0.25">
      <c r="A45" s="14">
        <v>43</v>
      </c>
      <c r="B45" s="10" t="s">
        <v>46</v>
      </c>
      <c r="C45" s="22">
        <v>44719</v>
      </c>
      <c r="D45" s="4">
        <v>45546</v>
      </c>
      <c r="E45" s="41">
        <f>Table3[[#This Row],[fecha_ultimo_reporte]]-Table3[[#This Row],[inicio]]</f>
        <v>827</v>
      </c>
      <c r="F45" s="25">
        <v>0</v>
      </c>
      <c r="G45" s="2"/>
      <c r="H45" s="34"/>
      <c r="J45" s="4"/>
    </row>
    <row r="46" spans="1:10" hidden="1" x14ac:dyDescent="0.25">
      <c r="A46" s="14">
        <v>44</v>
      </c>
      <c r="B46" s="10" t="s">
        <v>47</v>
      </c>
      <c r="C46" s="22">
        <v>44752</v>
      </c>
      <c r="D46" s="4">
        <v>45546</v>
      </c>
      <c r="E46" s="41">
        <f>Table3[[#This Row],[fecha_ultimo_reporte]]-Table3[[#This Row],[inicio]]</f>
        <v>794</v>
      </c>
      <c r="F46" s="25">
        <v>0</v>
      </c>
      <c r="G46" s="2"/>
      <c r="H46" s="34"/>
      <c r="J46" s="4"/>
    </row>
    <row r="47" spans="1:10" hidden="1" x14ac:dyDescent="0.25">
      <c r="A47" s="14">
        <v>45</v>
      </c>
      <c r="B47" s="10" t="s">
        <v>48</v>
      </c>
      <c r="C47" s="22">
        <v>44778</v>
      </c>
      <c r="D47" s="32">
        <v>45400.999976851854</v>
      </c>
      <c r="E47" s="41">
        <f>Table3[[#This Row],[fecha_ultimo_reporte]]-Table3[[#This Row],[inicio]]</f>
        <v>622.99997685185372</v>
      </c>
      <c r="F47" s="25">
        <v>0</v>
      </c>
      <c r="G47" s="2"/>
      <c r="H47" s="34"/>
      <c r="J47" s="4"/>
    </row>
    <row r="48" spans="1:10" hidden="1" x14ac:dyDescent="0.25">
      <c r="A48" s="14">
        <v>46</v>
      </c>
      <c r="B48" s="10" t="s">
        <v>49</v>
      </c>
      <c r="C48" s="22">
        <v>45100</v>
      </c>
      <c r="D48" s="32">
        <v>45545.595462962963</v>
      </c>
      <c r="E48" s="41">
        <f>Table3[[#This Row],[fecha_ultimo_reporte]]-Table3[[#This Row],[inicio]]</f>
        <v>445.59546296296321</v>
      </c>
      <c r="F48" s="25">
        <v>0</v>
      </c>
      <c r="G48" s="2"/>
      <c r="H48" s="34"/>
      <c r="J48" s="4"/>
    </row>
    <row r="49" spans="1:10" hidden="1" x14ac:dyDescent="0.25">
      <c r="A49" s="14">
        <v>47</v>
      </c>
      <c r="B49" s="10" t="s">
        <v>50</v>
      </c>
      <c r="C49" s="22">
        <v>45200</v>
      </c>
      <c r="D49" s="4">
        <v>45546</v>
      </c>
      <c r="E49" s="41">
        <f>Table3[[#This Row],[fecha_ultimo_reporte]]-Table3[[#This Row],[inicio]]</f>
        <v>346</v>
      </c>
      <c r="F49" s="25">
        <v>0</v>
      </c>
      <c r="G49" s="2"/>
      <c r="H49" s="34"/>
      <c r="J49" s="4"/>
    </row>
    <row r="50" spans="1:10" hidden="1" x14ac:dyDescent="0.25">
      <c r="A50" s="14">
        <v>32</v>
      </c>
      <c r="B50" s="10" t="s">
        <v>35</v>
      </c>
      <c r="C50" s="22">
        <v>44018</v>
      </c>
      <c r="D50" s="4">
        <v>45546</v>
      </c>
      <c r="E50" s="41">
        <f>Table3[[#This Row],[fecha_ultimo_reporte]]-Table3[[#This Row],[inicio]]</f>
        <v>1528</v>
      </c>
      <c r="F50" s="25">
        <v>0</v>
      </c>
      <c r="G50" s="2"/>
      <c r="H50" s="34"/>
      <c r="J50" s="4"/>
    </row>
    <row r="51" spans="1:10" hidden="1" x14ac:dyDescent="0.25">
      <c r="A51" s="14">
        <v>48</v>
      </c>
      <c r="B51" s="10" t="s">
        <v>51</v>
      </c>
      <c r="C51" s="22">
        <v>45118</v>
      </c>
      <c r="D51" s="4">
        <v>45546</v>
      </c>
      <c r="E51" s="41">
        <f>Table3[[#This Row],[fecha_ultimo_reporte]]-Table3[[#This Row],[inicio]]</f>
        <v>428</v>
      </c>
      <c r="F51" s="25">
        <v>0</v>
      </c>
      <c r="G51" s="2"/>
      <c r="H51" s="34"/>
      <c r="J51" s="4"/>
    </row>
    <row r="52" spans="1:10" hidden="1" x14ac:dyDescent="0.25">
      <c r="A52" s="14">
        <v>49</v>
      </c>
      <c r="B52" s="10" t="s">
        <v>52</v>
      </c>
      <c r="C52" s="22">
        <v>43982</v>
      </c>
      <c r="D52" s="4">
        <v>45546</v>
      </c>
      <c r="E52" s="41">
        <f>Table3[[#This Row],[fecha_ultimo_reporte]]-Table3[[#This Row],[inicio]]</f>
        <v>1564</v>
      </c>
      <c r="F52" s="25">
        <v>0</v>
      </c>
      <c r="G52" s="2"/>
      <c r="H52" s="34"/>
      <c r="J52" s="4"/>
    </row>
    <row r="53" spans="1:10" hidden="1" x14ac:dyDescent="0.25">
      <c r="A53" s="14">
        <v>50</v>
      </c>
      <c r="B53" s="8" t="s">
        <v>53</v>
      </c>
      <c r="C53" s="22">
        <v>44251</v>
      </c>
      <c r="D53" s="32">
        <v>45518.999826388892</v>
      </c>
      <c r="E53" s="41">
        <f>Table3[[#This Row],[fecha_ultimo_reporte]]-Table3[[#This Row],[inicio]]</f>
        <v>1267.999826388892</v>
      </c>
      <c r="F53" s="25">
        <v>0</v>
      </c>
      <c r="G53" s="2"/>
      <c r="H53" s="34"/>
      <c r="J53" s="4"/>
    </row>
    <row r="54" spans="1:10" hidden="1" x14ac:dyDescent="0.25">
      <c r="A54" s="14">
        <v>51</v>
      </c>
      <c r="B54" s="10" t="s">
        <v>54</v>
      </c>
      <c r="C54" s="22">
        <v>42736</v>
      </c>
      <c r="D54" s="4">
        <v>45546</v>
      </c>
      <c r="E54" s="41">
        <f>Table3[[#This Row],[fecha_ultimo_reporte]]-Table3[[#This Row],[inicio]]</f>
        <v>2810</v>
      </c>
      <c r="F54" s="25">
        <v>0</v>
      </c>
      <c r="G54" s="2"/>
      <c r="H54" s="34"/>
      <c r="J54" s="4"/>
    </row>
    <row r="55" spans="1:10" hidden="1" x14ac:dyDescent="0.25">
      <c r="A55" s="14">
        <v>52</v>
      </c>
      <c r="B55" s="10" t="s">
        <v>55</v>
      </c>
      <c r="C55" s="22">
        <v>44910</v>
      </c>
      <c r="D55" s="4">
        <v>45546</v>
      </c>
      <c r="E55" s="41">
        <f>Table3[[#This Row],[fecha_ultimo_reporte]]-Table3[[#This Row],[inicio]]</f>
        <v>636</v>
      </c>
      <c r="F55" s="25">
        <v>0</v>
      </c>
      <c r="G55" s="2"/>
      <c r="H55" s="34"/>
    </row>
    <row r="56" spans="1:10" hidden="1" x14ac:dyDescent="0.25">
      <c r="A56" s="14">
        <v>53</v>
      </c>
      <c r="B56" s="10" t="s">
        <v>56</v>
      </c>
      <c r="C56" s="22">
        <v>44920</v>
      </c>
      <c r="D56" s="32">
        <v>45324.995092592595</v>
      </c>
      <c r="E56" s="41">
        <f>Table3[[#This Row],[fecha_ultimo_reporte]]-Table3[[#This Row],[inicio]]</f>
        <v>404.99509259259503</v>
      </c>
      <c r="F56" s="25">
        <v>0</v>
      </c>
      <c r="G56" s="2"/>
      <c r="H56" s="34"/>
      <c r="J56" s="4"/>
    </row>
    <row r="57" spans="1:10" hidden="1" x14ac:dyDescent="0.25">
      <c r="A57" s="14">
        <v>54</v>
      </c>
      <c r="B57" s="10" t="s">
        <v>57</v>
      </c>
      <c r="C57" s="22" t="s">
        <v>264</v>
      </c>
      <c r="D57" t="s">
        <v>264</v>
      </c>
      <c r="E57" s="42"/>
      <c r="F57" s="25">
        <v>0</v>
      </c>
      <c r="G57" s="2"/>
      <c r="H57" s="34"/>
      <c r="J57" s="4"/>
    </row>
    <row r="58" spans="1:10" hidden="1" x14ac:dyDescent="0.25">
      <c r="A58" s="14">
        <v>55</v>
      </c>
      <c r="B58" s="10" t="s">
        <v>58</v>
      </c>
      <c r="C58" s="22">
        <v>44105</v>
      </c>
      <c r="D58" s="4">
        <v>45546</v>
      </c>
      <c r="E58" s="41">
        <f>Table3[[#This Row],[fecha_ultimo_reporte]]-Table3[[#This Row],[inicio]]</f>
        <v>1441</v>
      </c>
      <c r="F58" s="25">
        <v>0</v>
      </c>
      <c r="G58" s="2"/>
      <c r="H58" s="34"/>
      <c r="J58" s="4"/>
    </row>
    <row r="59" spans="1:10" hidden="1" x14ac:dyDescent="0.25">
      <c r="A59" s="14">
        <v>56</v>
      </c>
      <c r="B59" s="10" t="s">
        <v>59</v>
      </c>
      <c r="C59" s="22">
        <v>44629</v>
      </c>
      <c r="D59" s="4">
        <v>45546</v>
      </c>
      <c r="E59" s="41">
        <f>Table3[[#This Row],[fecha_ultimo_reporte]]-Table3[[#This Row],[inicio]]</f>
        <v>917</v>
      </c>
      <c r="F59" s="25">
        <v>0</v>
      </c>
      <c r="G59" s="2"/>
      <c r="H59" s="34"/>
      <c r="J59" s="4"/>
    </row>
    <row r="60" spans="1:10" hidden="1" x14ac:dyDescent="0.25">
      <c r="A60" s="14">
        <v>57</v>
      </c>
      <c r="B60" s="10" t="s">
        <v>60</v>
      </c>
      <c r="C60" s="22">
        <v>43799</v>
      </c>
      <c r="D60" s="4">
        <v>45546</v>
      </c>
      <c r="E60" s="41">
        <f>Table3[[#This Row],[fecha_ultimo_reporte]]-Table3[[#This Row],[inicio]]</f>
        <v>1747</v>
      </c>
      <c r="F60" s="25">
        <v>0</v>
      </c>
      <c r="G60" s="2"/>
      <c r="H60" s="34"/>
      <c r="J60" s="4"/>
    </row>
    <row r="61" spans="1:10" hidden="1" x14ac:dyDescent="0.25">
      <c r="A61" s="14">
        <v>58</v>
      </c>
      <c r="B61" s="10" t="s">
        <v>61</v>
      </c>
      <c r="C61" s="22">
        <v>44126</v>
      </c>
      <c r="D61" s="4">
        <v>45546</v>
      </c>
      <c r="E61" s="41">
        <f>Table3[[#This Row],[fecha_ultimo_reporte]]-Table3[[#This Row],[inicio]]</f>
        <v>1420</v>
      </c>
      <c r="F61" s="25">
        <v>0</v>
      </c>
      <c r="G61" s="2"/>
      <c r="H61" s="34"/>
      <c r="J61" s="4"/>
    </row>
    <row r="62" spans="1:10" hidden="1" x14ac:dyDescent="0.25">
      <c r="A62" s="14">
        <v>59</v>
      </c>
      <c r="B62" s="10" t="s">
        <v>62</v>
      </c>
      <c r="C62" s="22">
        <v>44184</v>
      </c>
      <c r="D62" s="4">
        <v>45546</v>
      </c>
      <c r="E62" s="41">
        <f>Table3[[#This Row],[fecha_ultimo_reporte]]-Table3[[#This Row],[inicio]]</f>
        <v>1362</v>
      </c>
      <c r="F62" s="25">
        <v>0</v>
      </c>
      <c r="G62" s="2"/>
      <c r="H62" s="34"/>
      <c r="J62" s="4"/>
    </row>
    <row r="63" spans="1:10" hidden="1" x14ac:dyDescent="0.25">
      <c r="A63" s="14">
        <v>60</v>
      </c>
      <c r="B63" s="10" t="s">
        <v>63</v>
      </c>
      <c r="C63" s="22">
        <v>44210</v>
      </c>
      <c r="D63" s="4">
        <v>45546</v>
      </c>
      <c r="E63" s="41">
        <f>Table3[[#This Row],[fecha_ultimo_reporte]]-Table3[[#This Row],[inicio]]</f>
        <v>1336</v>
      </c>
      <c r="F63" s="25">
        <v>0</v>
      </c>
      <c r="G63" s="2"/>
      <c r="H63" s="34"/>
      <c r="J63" s="4"/>
    </row>
    <row r="64" spans="1:10" hidden="1" x14ac:dyDescent="0.25">
      <c r="A64" s="14">
        <v>61</v>
      </c>
      <c r="B64" s="10" t="s">
        <v>64</v>
      </c>
      <c r="C64" s="22">
        <v>44915</v>
      </c>
      <c r="D64" s="4">
        <v>45546</v>
      </c>
      <c r="E64" s="41">
        <f>Table3[[#This Row],[fecha_ultimo_reporte]]-Table3[[#This Row],[inicio]]</f>
        <v>631</v>
      </c>
      <c r="F64" s="25">
        <v>0</v>
      </c>
      <c r="G64" s="2"/>
      <c r="H64" s="34"/>
      <c r="J64" s="4"/>
    </row>
    <row r="65" spans="1:10" hidden="1" x14ac:dyDescent="0.25">
      <c r="A65" s="14">
        <v>62</v>
      </c>
      <c r="B65" s="10" t="s">
        <v>65</v>
      </c>
      <c r="C65" s="22">
        <v>44970</v>
      </c>
      <c r="D65" s="4">
        <v>45546</v>
      </c>
      <c r="E65" s="41">
        <f>Table3[[#This Row],[fecha_ultimo_reporte]]-Table3[[#This Row],[inicio]]</f>
        <v>576</v>
      </c>
      <c r="F65" s="25">
        <v>0</v>
      </c>
      <c r="G65" s="2"/>
      <c r="H65" s="34"/>
      <c r="J65" s="4"/>
    </row>
    <row r="66" spans="1:10" hidden="1" x14ac:dyDescent="0.25">
      <c r="A66" s="14">
        <v>63</v>
      </c>
      <c r="B66" s="10" t="s">
        <v>66</v>
      </c>
      <c r="C66" s="22">
        <v>45209</v>
      </c>
      <c r="D66" s="4">
        <v>45546</v>
      </c>
      <c r="E66" s="41">
        <f>Table3[[#This Row],[fecha_ultimo_reporte]]-Table3[[#This Row],[inicio]]</f>
        <v>337</v>
      </c>
      <c r="F66" s="25">
        <v>0</v>
      </c>
      <c r="G66" s="2"/>
      <c r="H66" s="34"/>
      <c r="J66" s="4"/>
    </row>
    <row r="67" spans="1:10" hidden="1" x14ac:dyDescent="0.25">
      <c r="A67" s="14">
        <v>65</v>
      </c>
      <c r="B67" s="10" t="s">
        <v>68</v>
      </c>
      <c r="C67" s="22">
        <v>44457</v>
      </c>
      <c r="D67" s="4">
        <v>45546</v>
      </c>
      <c r="E67" s="41">
        <f>Table3[[#This Row],[fecha_ultimo_reporte]]-Table3[[#This Row],[inicio]]</f>
        <v>1089</v>
      </c>
      <c r="F67" s="25">
        <v>0</v>
      </c>
      <c r="G67" s="2"/>
      <c r="H67" s="34"/>
      <c r="J67" s="4"/>
    </row>
    <row r="68" spans="1:10" hidden="1" x14ac:dyDescent="0.25">
      <c r="A68" s="14">
        <v>66</v>
      </c>
      <c r="B68" s="10" t="s">
        <v>69</v>
      </c>
      <c r="C68" s="22">
        <v>44916</v>
      </c>
      <c r="D68" s="4">
        <v>45546</v>
      </c>
      <c r="E68" s="41">
        <f>Table3[[#This Row],[fecha_ultimo_reporte]]-Table3[[#This Row],[inicio]]</f>
        <v>630</v>
      </c>
      <c r="F68" s="25">
        <v>0</v>
      </c>
      <c r="G68" s="2"/>
      <c r="H68" s="34"/>
      <c r="J68" s="4"/>
    </row>
    <row r="69" spans="1:10" hidden="1" x14ac:dyDescent="0.25">
      <c r="A69" s="14">
        <v>64</v>
      </c>
      <c r="B69" s="10" t="s">
        <v>67</v>
      </c>
      <c r="C69" s="22">
        <v>44250</v>
      </c>
      <c r="D69" s="4">
        <v>45546</v>
      </c>
      <c r="E69" s="41">
        <f>Table3[[#This Row],[fecha_ultimo_reporte]]-Table3[[#This Row],[inicio]]</f>
        <v>1296</v>
      </c>
      <c r="F69" s="25">
        <v>0</v>
      </c>
      <c r="G69" s="2"/>
      <c r="H69" s="34"/>
      <c r="J69" s="4"/>
    </row>
    <row r="70" spans="1:10" hidden="1" x14ac:dyDescent="0.25">
      <c r="A70" s="14">
        <v>67</v>
      </c>
      <c r="B70" s="10" t="s">
        <v>70</v>
      </c>
      <c r="C70" s="22">
        <v>45106</v>
      </c>
      <c r="D70" s="32">
        <v>45539.996655092589</v>
      </c>
      <c r="E70" s="41">
        <f>Table3[[#This Row],[fecha_ultimo_reporte]]-Table3[[#This Row],[inicio]]</f>
        <v>433.99665509258921</v>
      </c>
      <c r="F70" s="25">
        <v>0</v>
      </c>
      <c r="G70" s="2"/>
      <c r="H70" s="34"/>
      <c r="J70" s="4"/>
    </row>
    <row r="71" spans="1:10" hidden="1" x14ac:dyDescent="0.25">
      <c r="A71" s="14">
        <v>68</v>
      </c>
      <c r="B71" s="10" t="s">
        <v>71</v>
      </c>
      <c r="C71" s="22">
        <v>44758</v>
      </c>
      <c r="D71" s="4">
        <v>45546</v>
      </c>
      <c r="E71" s="41">
        <f>Table3[[#This Row],[fecha_ultimo_reporte]]-Table3[[#This Row],[inicio]]</f>
        <v>788</v>
      </c>
      <c r="F71" s="25">
        <v>0</v>
      </c>
      <c r="G71" s="2"/>
      <c r="H71" s="34"/>
      <c r="J71" s="4"/>
    </row>
    <row r="72" spans="1:10" hidden="1" x14ac:dyDescent="0.25">
      <c r="A72" s="14">
        <v>69</v>
      </c>
      <c r="B72" s="10" t="s">
        <v>72</v>
      </c>
      <c r="C72" s="22">
        <v>44816</v>
      </c>
      <c r="D72" s="32">
        <v>45499.857685185183</v>
      </c>
      <c r="E72" s="41">
        <f>Table3[[#This Row],[fecha_ultimo_reporte]]-Table3[[#This Row],[inicio]]</f>
        <v>683.85768518518307</v>
      </c>
      <c r="F72" s="25">
        <v>0</v>
      </c>
      <c r="G72" s="2"/>
      <c r="H72" s="34"/>
      <c r="J72" s="4"/>
    </row>
    <row r="73" spans="1:10" hidden="1" x14ac:dyDescent="0.25">
      <c r="A73" s="14">
        <v>70</v>
      </c>
      <c r="B73" s="10" t="s">
        <v>73</v>
      </c>
      <c r="C73" s="22">
        <v>44846</v>
      </c>
      <c r="D73" s="4">
        <v>45546</v>
      </c>
      <c r="E73" s="41">
        <f>Table3[[#This Row],[fecha_ultimo_reporte]]-Table3[[#This Row],[inicio]]</f>
        <v>700</v>
      </c>
      <c r="F73" s="25">
        <v>0</v>
      </c>
      <c r="G73" s="2"/>
      <c r="H73" s="34"/>
      <c r="J73" s="4"/>
    </row>
    <row r="74" spans="1:10" hidden="1" x14ac:dyDescent="0.25">
      <c r="A74" s="14">
        <v>71</v>
      </c>
      <c r="B74" s="10" t="s">
        <v>74</v>
      </c>
      <c r="C74" s="22">
        <v>43535</v>
      </c>
      <c r="D74" s="4">
        <v>45546</v>
      </c>
      <c r="E74" s="41">
        <f>Table3[[#This Row],[fecha_ultimo_reporte]]-Table3[[#This Row],[inicio]]</f>
        <v>2011</v>
      </c>
      <c r="F74" s="25">
        <v>0</v>
      </c>
      <c r="G74" s="2"/>
      <c r="H74" s="34"/>
      <c r="J74" s="4"/>
    </row>
    <row r="75" spans="1:10" hidden="1" x14ac:dyDescent="0.25">
      <c r="A75" s="14">
        <v>72</v>
      </c>
      <c r="B75" s="10" t="s">
        <v>75</v>
      </c>
      <c r="C75" s="22">
        <v>45104</v>
      </c>
      <c r="D75" s="32">
        <v>45386.999872685185</v>
      </c>
      <c r="E75" s="41">
        <f>Table3[[#This Row],[fecha_ultimo_reporte]]-Table3[[#This Row],[inicio]]</f>
        <v>282.99987268518453</v>
      </c>
      <c r="F75" s="25">
        <v>0</v>
      </c>
      <c r="G75" s="2"/>
      <c r="H75" s="34"/>
      <c r="J75" s="4"/>
    </row>
    <row r="76" spans="1:10" hidden="1" x14ac:dyDescent="0.25">
      <c r="A76" s="14">
        <v>73</v>
      </c>
      <c r="B76" s="10" t="s">
        <v>76</v>
      </c>
      <c r="C76" s="22">
        <v>45016</v>
      </c>
      <c r="D76" s="4">
        <v>45546</v>
      </c>
      <c r="E76" s="41">
        <f>Table3[[#This Row],[fecha_ultimo_reporte]]-Table3[[#This Row],[inicio]]</f>
        <v>530</v>
      </c>
      <c r="F76" s="26">
        <v>0</v>
      </c>
      <c r="G76" s="2"/>
      <c r="H76" s="34"/>
      <c r="J76" s="4"/>
    </row>
    <row r="77" spans="1:10" hidden="1" x14ac:dyDescent="0.25">
      <c r="A77" s="14">
        <v>75</v>
      </c>
      <c r="B77" s="10" t="s">
        <v>78</v>
      </c>
      <c r="C77" s="22">
        <v>44734</v>
      </c>
      <c r="D77" s="4">
        <v>45546</v>
      </c>
      <c r="E77" s="41">
        <f>Table3[[#This Row],[fecha_ultimo_reporte]]-Table3[[#This Row],[inicio]]</f>
        <v>812</v>
      </c>
      <c r="F77" s="26">
        <v>0</v>
      </c>
      <c r="G77" s="2"/>
      <c r="H77" s="34"/>
      <c r="J77" s="4"/>
    </row>
    <row r="78" spans="1:10" hidden="1" x14ac:dyDescent="0.25">
      <c r="A78" s="14">
        <v>76</v>
      </c>
      <c r="B78" s="10" t="s">
        <v>79</v>
      </c>
      <c r="C78" s="22">
        <v>45007</v>
      </c>
      <c r="D78" s="4">
        <v>45546</v>
      </c>
      <c r="E78" s="41">
        <f>Table3[[#This Row],[fecha_ultimo_reporte]]-Table3[[#This Row],[inicio]]</f>
        <v>539</v>
      </c>
      <c r="F78" s="26">
        <v>0</v>
      </c>
      <c r="G78" s="2"/>
      <c r="H78" s="34"/>
      <c r="J78" s="4"/>
    </row>
    <row r="79" spans="1:10" hidden="1" x14ac:dyDescent="0.25">
      <c r="A79" s="14">
        <v>77</v>
      </c>
      <c r="B79" s="10" t="s">
        <v>80</v>
      </c>
      <c r="C79" s="22">
        <v>45046</v>
      </c>
      <c r="D79" s="4">
        <v>45546</v>
      </c>
      <c r="E79" s="41">
        <f>Table3[[#This Row],[fecha_ultimo_reporte]]-Table3[[#This Row],[inicio]]</f>
        <v>500</v>
      </c>
      <c r="F79" s="26">
        <v>0</v>
      </c>
      <c r="G79" s="2"/>
      <c r="H79" s="34"/>
      <c r="J79" s="4"/>
    </row>
    <row r="80" spans="1:10" hidden="1" x14ac:dyDescent="0.25">
      <c r="A80" s="14">
        <v>78</v>
      </c>
      <c r="B80" s="10" t="s">
        <v>81</v>
      </c>
      <c r="C80" s="22">
        <v>45060</v>
      </c>
      <c r="D80" s="4">
        <v>45546</v>
      </c>
      <c r="E80" s="41">
        <f>Table3[[#This Row],[fecha_ultimo_reporte]]-Table3[[#This Row],[inicio]]</f>
        <v>486</v>
      </c>
      <c r="F80" s="26">
        <v>0</v>
      </c>
      <c r="G80" s="2"/>
      <c r="H80" s="34"/>
      <c r="J80" s="4"/>
    </row>
    <row r="81" spans="1:10" hidden="1" x14ac:dyDescent="0.25">
      <c r="A81" s="14">
        <v>74</v>
      </c>
      <c r="B81" s="10" t="s">
        <v>77</v>
      </c>
      <c r="C81" s="22">
        <v>43736</v>
      </c>
      <c r="D81" s="4">
        <v>45546</v>
      </c>
      <c r="E81" s="41">
        <f>Table3[[#This Row],[fecha_ultimo_reporte]]-Table3[[#This Row],[inicio]]</f>
        <v>1810</v>
      </c>
      <c r="F81" s="26">
        <v>0</v>
      </c>
      <c r="G81" s="2"/>
      <c r="H81" s="34"/>
      <c r="J81" s="4"/>
    </row>
    <row r="82" spans="1:10" hidden="1" x14ac:dyDescent="0.25">
      <c r="A82" s="14">
        <v>79</v>
      </c>
      <c r="B82" s="10" t="s">
        <v>82</v>
      </c>
      <c r="C82" s="22">
        <v>43349</v>
      </c>
      <c r="D82" s="4">
        <v>45546</v>
      </c>
      <c r="E82" s="41">
        <f>Table3[[#This Row],[fecha_ultimo_reporte]]-Table3[[#This Row],[inicio]]</f>
        <v>2197</v>
      </c>
      <c r="F82" s="26">
        <v>0</v>
      </c>
      <c r="G82" s="2"/>
      <c r="H82" s="34"/>
      <c r="J82" s="4"/>
    </row>
    <row r="83" spans="1:10" hidden="1" x14ac:dyDescent="0.25">
      <c r="A83" s="14">
        <v>80</v>
      </c>
      <c r="B83" s="10" t="s">
        <v>83</v>
      </c>
      <c r="C83" s="22">
        <v>44375</v>
      </c>
      <c r="D83" s="4">
        <v>45546</v>
      </c>
      <c r="E83" s="41">
        <f>Table3[[#This Row],[fecha_ultimo_reporte]]-Table3[[#This Row],[inicio]]</f>
        <v>1171</v>
      </c>
      <c r="F83" s="26">
        <v>0</v>
      </c>
      <c r="G83" s="2"/>
      <c r="H83" s="34"/>
      <c r="J83" s="4"/>
    </row>
    <row r="84" spans="1:10" hidden="1" x14ac:dyDescent="0.25">
      <c r="A84" s="14">
        <v>141</v>
      </c>
      <c r="B84" s="10" t="s">
        <v>141</v>
      </c>
      <c r="C84" s="22">
        <v>45306</v>
      </c>
      <c r="D84" s="4">
        <v>45546</v>
      </c>
      <c r="E84" s="41">
        <f>Table3[[#This Row],[fecha_ultimo_reporte]]-Table3[[#This Row],[inicio]]</f>
        <v>240</v>
      </c>
      <c r="F84" s="26">
        <v>1</v>
      </c>
      <c r="G84" s="2"/>
      <c r="H84" s="34"/>
      <c r="J84" s="4"/>
    </row>
    <row r="85" spans="1:10" hidden="1" x14ac:dyDescent="0.25">
      <c r="A85" s="14">
        <v>81</v>
      </c>
      <c r="B85" s="10" t="s">
        <v>84</v>
      </c>
      <c r="C85" s="22">
        <v>44369</v>
      </c>
      <c r="D85" s="32">
        <v>45476.941145833334</v>
      </c>
      <c r="E85" s="41">
        <f>Table3[[#This Row],[fecha_ultimo_reporte]]-Table3[[#This Row],[inicio]]</f>
        <v>1107.9411458333343</v>
      </c>
      <c r="F85" s="26">
        <v>0</v>
      </c>
      <c r="G85" s="2"/>
      <c r="H85" s="34"/>
      <c r="J85" s="4"/>
    </row>
    <row r="86" spans="1:10" hidden="1" x14ac:dyDescent="0.25">
      <c r="A86" s="14">
        <v>82</v>
      </c>
      <c r="B86" s="10" t="s">
        <v>85</v>
      </c>
      <c r="C86" s="22">
        <v>44406</v>
      </c>
      <c r="D86" s="4">
        <v>45546</v>
      </c>
      <c r="E86" s="41">
        <f>Table3[[#This Row],[fecha_ultimo_reporte]]-Table3[[#This Row],[inicio]]</f>
        <v>1140</v>
      </c>
      <c r="F86" s="26">
        <v>0</v>
      </c>
      <c r="G86" s="2"/>
      <c r="H86" s="34"/>
      <c r="J86" s="4"/>
    </row>
    <row r="87" spans="1:10" hidden="1" x14ac:dyDescent="0.25">
      <c r="A87" s="14">
        <v>83</v>
      </c>
      <c r="B87" s="10" t="s">
        <v>86</v>
      </c>
      <c r="C87" s="22">
        <v>44432</v>
      </c>
      <c r="D87" s="4">
        <v>45546</v>
      </c>
      <c r="E87" s="41">
        <f>Table3[[#This Row],[fecha_ultimo_reporte]]-Table3[[#This Row],[inicio]]</f>
        <v>1114</v>
      </c>
      <c r="F87" s="26">
        <v>0</v>
      </c>
      <c r="G87" s="2"/>
      <c r="H87" s="34"/>
      <c r="J87" s="4"/>
    </row>
    <row r="88" spans="1:10" hidden="1" x14ac:dyDescent="0.25">
      <c r="A88" s="14">
        <v>84</v>
      </c>
      <c r="B88" s="10" t="s">
        <v>87</v>
      </c>
      <c r="C88" s="22">
        <v>44460</v>
      </c>
      <c r="D88" s="32">
        <v>45278.999930555554</v>
      </c>
      <c r="E88" s="41">
        <f>Table3[[#This Row],[fecha_ultimo_reporte]]-Table3[[#This Row],[inicio]]</f>
        <v>818.99993055555387</v>
      </c>
      <c r="F88" s="26">
        <v>0</v>
      </c>
      <c r="G88" s="2"/>
      <c r="H88" s="34"/>
      <c r="J88" s="4"/>
    </row>
    <row r="89" spans="1:10" hidden="1" x14ac:dyDescent="0.25">
      <c r="A89" s="14">
        <v>85</v>
      </c>
      <c r="B89" s="10" t="s">
        <v>88</v>
      </c>
      <c r="C89" s="22">
        <v>43357</v>
      </c>
      <c r="D89" s="4">
        <v>45546</v>
      </c>
      <c r="E89" s="41">
        <f>Table3[[#This Row],[fecha_ultimo_reporte]]-Table3[[#This Row],[inicio]]</f>
        <v>2189</v>
      </c>
      <c r="F89" s="26">
        <v>0</v>
      </c>
      <c r="G89" s="2"/>
      <c r="H89" s="34"/>
      <c r="J89" s="4"/>
    </row>
    <row r="90" spans="1:10" hidden="1" x14ac:dyDescent="0.25">
      <c r="A90" s="14">
        <v>86</v>
      </c>
      <c r="B90" s="10" t="s">
        <v>89</v>
      </c>
      <c r="C90" s="22">
        <v>45092</v>
      </c>
      <c r="D90" s="32">
        <v>45531.999537037038</v>
      </c>
      <c r="E90" s="41">
        <f>Table3[[#This Row],[fecha_ultimo_reporte]]-Table3[[#This Row],[inicio]]</f>
        <v>439.99953703703795</v>
      </c>
      <c r="F90" s="26">
        <v>0</v>
      </c>
      <c r="G90" s="2"/>
      <c r="H90" s="34"/>
      <c r="J90" s="4"/>
    </row>
    <row r="91" spans="1:10" hidden="1" x14ac:dyDescent="0.25">
      <c r="A91" s="14">
        <v>87</v>
      </c>
      <c r="B91" s="10" t="s">
        <v>90</v>
      </c>
      <c r="C91" s="22">
        <v>44828</v>
      </c>
      <c r="D91" s="4">
        <v>45546</v>
      </c>
      <c r="E91" s="41">
        <f>Table3[[#This Row],[fecha_ultimo_reporte]]-Table3[[#This Row],[inicio]]</f>
        <v>718</v>
      </c>
      <c r="F91" s="26">
        <v>0</v>
      </c>
      <c r="G91" s="2"/>
      <c r="H91" s="34"/>
      <c r="J91" s="4"/>
    </row>
    <row r="92" spans="1:10" hidden="1" x14ac:dyDescent="0.25">
      <c r="A92" s="14">
        <v>88</v>
      </c>
      <c r="B92" s="10" t="s">
        <v>91</v>
      </c>
      <c r="C92" s="22">
        <v>44844</v>
      </c>
      <c r="D92" s="4">
        <v>45546</v>
      </c>
      <c r="E92" s="41">
        <f>Table3[[#This Row],[fecha_ultimo_reporte]]-Table3[[#This Row],[inicio]]</f>
        <v>702</v>
      </c>
      <c r="F92" s="26">
        <v>0</v>
      </c>
      <c r="G92" s="2"/>
      <c r="H92" s="34"/>
      <c r="J92" s="4"/>
    </row>
    <row r="93" spans="1:10" hidden="1" x14ac:dyDescent="0.25">
      <c r="A93" s="14">
        <v>89</v>
      </c>
      <c r="B93" s="10" t="s">
        <v>92</v>
      </c>
      <c r="C93" s="22">
        <v>44916</v>
      </c>
      <c r="D93" s="32">
        <v>45510.999884259261</v>
      </c>
      <c r="E93" s="41">
        <f>Table3[[#This Row],[fecha_ultimo_reporte]]-Table3[[#This Row],[inicio]]</f>
        <v>594.99988425926131</v>
      </c>
      <c r="F93" s="26">
        <v>0</v>
      </c>
      <c r="G93" s="2"/>
      <c r="H93" s="34"/>
    </row>
    <row r="94" spans="1:10" hidden="1" x14ac:dyDescent="0.25">
      <c r="A94" s="14">
        <v>90</v>
      </c>
      <c r="B94" s="10" t="s">
        <v>93</v>
      </c>
      <c r="C94" s="22">
        <v>45004</v>
      </c>
      <c r="D94" s="4">
        <v>45546</v>
      </c>
      <c r="E94" s="41">
        <f>Table3[[#This Row],[fecha_ultimo_reporte]]-Table3[[#This Row],[inicio]]</f>
        <v>542</v>
      </c>
      <c r="F94" s="26">
        <v>0</v>
      </c>
      <c r="G94" s="2"/>
      <c r="H94" s="34"/>
      <c r="J94" s="4"/>
    </row>
    <row r="95" spans="1:10" hidden="1" x14ac:dyDescent="0.25">
      <c r="A95" s="14">
        <v>91</v>
      </c>
      <c r="B95" s="10" t="s">
        <v>94</v>
      </c>
      <c r="C95" s="22">
        <v>45007</v>
      </c>
      <c r="D95" s="4">
        <v>45546</v>
      </c>
      <c r="E95" s="41">
        <f>Table3[[#This Row],[fecha_ultimo_reporte]]-Table3[[#This Row],[inicio]]</f>
        <v>539</v>
      </c>
      <c r="F95" s="26">
        <v>0</v>
      </c>
      <c r="G95" s="2"/>
      <c r="H95" s="34"/>
      <c r="J95" s="4"/>
    </row>
    <row r="96" spans="1:10" hidden="1" x14ac:dyDescent="0.25">
      <c r="A96" s="14">
        <v>92</v>
      </c>
      <c r="B96" s="10" t="s">
        <v>95</v>
      </c>
      <c r="C96" s="22" t="s">
        <v>264</v>
      </c>
      <c r="D96" t="s">
        <v>264</v>
      </c>
      <c r="E96" s="42"/>
      <c r="F96" s="26">
        <v>0</v>
      </c>
      <c r="G96" s="2"/>
      <c r="H96" s="34"/>
      <c r="J96" s="4"/>
    </row>
    <row r="97" spans="1:10" hidden="1" x14ac:dyDescent="0.25">
      <c r="A97" s="14">
        <v>94</v>
      </c>
      <c r="B97" s="10" t="s">
        <v>97</v>
      </c>
      <c r="C97" s="22">
        <v>43650</v>
      </c>
      <c r="D97" s="32">
        <v>45542.998993055553</v>
      </c>
      <c r="E97" s="41">
        <f>Table3[[#This Row],[fecha_ultimo_reporte]]-Table3[[#This Row],[inicio]]</f>
        <v>1892.998993055553</v>
      </c>
      <c r="F97" s="27">
        <v>0</v>
      </c>
      <c r="G97" s="2"/>
      <c r="H97" s="34"/>
      <c r="J97" s="4"/>
    </row>
    <row r="98" spans="1:10" hidden="1" x14ac:dyDescent="0.25">
      <c r="A98" s="14">
        <v>95</v>
      </c>
      <c r="B98" s="10" t="s">
        <v>98</v>
      </c>
      <c r="C98" s="22">
        <v>43729</v>
      </c>
      <c r="D98" s="4">
        <v>45546</v>
      </c>
      <c r="E98" s="41">
        <f>Table3[[#This Row],[fecha_ultimo_reporte]]-Table3[[#This Row],[inicio]]</f>
        <v>1817</v>
      </c>
      <c r="F98" s="27">
        <v>0</v>
      </c>
      <c r="G98" s="2"/>
      <c r="H98" s="34"/>
      <c r="J98" s="4"/>
    </row>
    <row r="99" spans="1:10" hidden="1" x14ac:dyDescent="0.25">
      <c r="A99" s="14">
        <v>96</v>
      </c>
      <c r="B99" s="10" t="s">
        <v>99</v>
      </c>
      <c r="C99" s="22">
        <v>43886</v>
      </c>
      <c r="D99" s="4">
        <v>45546</v>
      </c>
      <c r="E99" s="41">
        <f>Table3[[#This Row],[fecha_ultimo_reporte]]-Table3[[#This Row],[inicio]]</f>
        <v>1660</v>
      </c>
      <c r="F99" s="27">
        <v>0</v>
      </c>
      <c r="G99" s="2"/>
      <c r="H99" s="34"/>
      <c r="J99" s="4"/>
    </row>
    <row r="100" spans="1:10" hidden="1" x14ac:dyDescent="0.25">
      <c r="A100" s="14">
        <v>97</v>
      </c>
      <c r="B100" s="10" t="s">
        <v>100</v>
      </c>
      <c r="C100" s="22">
        <v>43999</v>
      </c>
      <c r="D100" s="4">
        <v>45546</v>
      </c>
      <c r="E100" s="41">
        <f>Table3[[#This Row],[fecha_ultimo_reporte]]-Table3[[#This Row],[inicio]]</f>
        <v>1547</v>
      </c>
      <c r="F100" s="27">
        <v>0</v>
      </c>
      <c r="G100" s="2"/>
      <c r="H100" s="34"/>
      <c r="J100" s="4"/>
    </row>
    <row r="101" spans="1:10" x14ac:dyDescent="0.25">
      <c r="A101" s="14">
        <v>93</v>
      </c>
      <c r="B101" s="10" t="s">
        <v>96</v>
      </c>
      <c r="C101" s="22">
        <v>43568</v>
      </c>
      <c r="D101" s="4">
        <v>45546</v>
      </c>
      <c r="E101" s="41">
        <f>Table3[[#This Row],[fecha_ultimo_reporte]]-Table3[[#This Row],[inicio]]</f>
        <v>1978</v>
      </c>
      <c r="F101" s="27">
        <v>0</v>
      </c>
      <c r="G101" s="2"/>
      <c r="H101" s="34"/>
      <c r="J101" s="4"/>
    </row>
    <row r="102" spans="1:10" hidden="1" x14ac:dyDescent="0.25">
      <c r="A102" s="14">
        <v>98</v>
      </c>
      <c r="B102" s="10" t="s">
        <v>101</v>
      </c>
      <c r="C102" s="22">
        <v>44082</v>
      </c>
      <c r="D102" s="4">
        <v>45546</v>
      </c>
      <c r="E102" s="41">
        <f>Table3[[#This Row],[fecha_ultimo_reporte]]-Table3[[#This Row],[inicio]]</f>
        <v>1464</v>
      </c>
      <c r="F102" s="27">
        <v>0</v>
      </c>
      <c r="G102" s="2"/>
      <c r="H102" s="34"/>
      <c r="J102" s="4"/>
    </row>
    <row r="103" spans="1:10" hidden="1" x14ac:dyDescent="0.25">
      <c r="A103" s="14">
        <v>99</v>
      </c>
      <c r="B103" s="10" t="s">
        <v>102</v>
      </c>
      <c r="C103" s="22">
        <v>44129</v>
      </c>
      <c r="D103" s="4">
        <v>45546</v>
      </c>
      <c r="E103" s="41">
        <f>Table3[[#This Row],[fecha_ultimo_reporte]]-Table3[[#This Row],[inicio]]</f>
        <v>1417</v>
      </c>
      <c r="F103" s="27">
        <v>0</v>
      </c>
      <c r="G103" s="2"/>
      <c r="H103" s="34"/>
      <c r="J103" s="4"/>
    </row>
    <row r="104" spans="1:10" hidden="1" x14ac:dyDescent="0.25">
      <c r="A104" s="14">
        <v>100</v>
      </c>
      <c r="B104" s="10" t="s">
        <v>103</v>
      </c>
      <c r="C104" s="22">
        <v>44156</v>
      </c>
      <c r="D104" s="4">
        <v>45546</v>
      </c>
      <c r="E104" s="41">
        <f>Table3[[#This Row],[fecha_ultimo_reporte]]-Table3[[#This Row],[inicio]]</f>
        <v>1390</v>
      </c>
      <c r="F104" s="27">
        <v>0</v>
      </c>
      <c r="G104" s="2"/>
      <c r="H104" s="34"/>
      <c r="J104" s="4"/>
    </row>
    <row r="105" spans="1:10" hidden="1" x14ac:dyDescent="0.25">
      <c r="A105" s="14">
        <v>101</v>
      </c>
      <c r="B105" s="10" t="s">
        <v>104</v>
      </c>
      <c r="C105" s="22">
        <v>44275</v>
      </c>
      <c r="D105" s="32">
        <v>45463.999884259261</v>
      </c>
      <c r="E105" s="41">
        <f>Table3[[#This Row],[fecha_ultimo_reporte]]-Table3[[#This Row],[inicio]]</f>
        <v>1188.9998842592613</v>
      </c>
      <c r="F105" s="27">
        <v>0</v>
      </c>
      <c r="G105" s="2"/>
      <c r="H105" s="34"/>
      <c r="J105" s="4"/>
    </row>
    <row r="106" spans="1:10" hidden="1" x14ac:dyDescent="0.25">
      <c r="A106" s="14">
        <v>102</v>
      </c>
      <c r="B106" s="10" t="s">
        <v>105</v>
      </c>
      <c r="C106" s="22">
        <v>44341</v>
      </c>
      <c r="D106" s="4">
        <v>45546</v>
      </c>
      <c r="E106" s="41">
        <f>Table3[[#This Row],[fecha_ultimo_reporte]]-Table3[[#This Row],[inicio]]</f>
        <v>1205</v>
      </c>
      <c r="F106" s="27">
        <v>0</v>
      </c>
      <c r="G106" s="2"/>
      <c r="H106" s="34"/>
      <c r="J106" s="4"/>
    </row>
    <row r="107" spans="1:10" hidden="1" x14ac:dyDescent="0.25">
      <c r="A107" s="14">
        <v>103</v>
      </c>
      <c r="B107" s="10" t="s">
        <v>106</v>
      </c>
      <c r="C107" s="22">
        <v>44598</v>
      </c>
      <c r="D107" s="4">
        <v>45546</v>
      </c>
      <c r="E107" s="41">
        <f>Table3[[#This Row],[fecha_ultimo_reporte]]-Table3[[#This Row],[inicio]]</f>
        <v>948</v>
      </c>
      <c r="F107" s="27">
        <v>0</v>
      </c>
      <c r="G107" s="2"/>
      <c r="H107" s="34"/>
      <c r="J107" s="4"/>
    </row>
    <row r="108" spans="1:10" hidden="1" x14ac:dyDescent="0.25">
      <c r="A108" s="14">
        <v>104</v>
      </c>
      <c r="B108" s="10" t="s">
        <v>107</v>
      </c>
      <c r="C108" s="22">
        <v>44620</v>
      </c>
      <c r="D108" s="32">
        <v>45283.999884259261</v>
      </c>
      <c r="E108" s="41">
        <f>Table3[[#This Row],[fecha_ultimo_reporte]]-Table3[[#This Row],[inicio]]</f>
        <v>663.99988425926131</v>
      </c>
      <c r="F108" s="27">
        <v>0</v>
      </c>
      <c r="G108" s="2"/>
      <c r="H108" s="34"/>
    </row>
    <row r="109" spans="1:10" hidden="1" x14ac:dyDescent="0.25">
      <c r="A109" s="14">
        <v>105</v>
      </c>
      <c r="B109" s="10" t="s">
        <v>108</v>
      </c>
      <c r="C109" s="22">
        <v>44680</v>
      </c>
      <c r="D109" s="4">
        <v>45546</v>
      </c>
      <c r="E109" s="41">
        <f>Table3[[#This Row],[fecha_ultimo_reporte]]-Table3[[#This Row],[inicio]]</f>
        <v>866</v>
      </c>
      <c r="F109" s="27">
        <v>0</v>
      </c>
      <c r="G109" s="2"/>
      <c r="H109" s="34"/>
      <c r="J109" s="4"/>
    </row>
    <row r="110" spans="1:10" hidden="1" x14ac:dyDescent="0.25">
      <c r="A110" s="14">
        <v>106</v>
      </c>
      <c r="B110" s="10" t="s">
        <v>109</v>
      </c>
      <c r="C110" s="22">
        <v>44798</v>
      </c>
      <c r="D110" s="4">
        <v>45546</v>
      </c>
      <c r="E110" s="41">
        <f>Table3[[#This Row],[fecha_ultimo_reporte]]-Table3[[#This Row],[inicio]]</f>
        <v>748</v>
      </c>
      <c r="F110" s="27">
        <v>0</v>
      </c>
      <c r="G110" s="2"/>
      <c r="H110" s="34"/>
      <c r="J110" s="4"/>
    </row>
    <row r="111" spans="1:10" hidden="1" x14ac:dyDescent="0.25">
      <c r="A111" s="14">
        <v>107</v>
      </c>
      <c r="B111" s="10" t="s">
        <v>110</v>
      </c>
      <c r="C111" s="22" t="s">
        <v>264</v>
      </c>
      <c r="D111" t="s">
        <v>264</v>
      </c>
      <c r="E111" s="42"/>
      <c r="F111" s="27">
        <v>0</v>
      </c>
      <c r="G111" s="2"/>
      <c r="H111" s="34"/>
      <c r="J111" s="4"/>
    </row>
    <row r="112" spans="1:10" hidden="1" x14ac:dyDescent="0.25">
      <c r="A112" s="14">
        <v>108</v>
      </c>
      <c r="B112" s="10" t="s">
        <v>111</v>
      </c>
      <c r="C112" s="22">
        <v>42940</v>
      </c>
      <c r="D112" s="4">
        <v>45546</v>
      </c>
      <c r="E112" s="41">
        <f>Table3[[#This Row],[fecha_ultimo_reporte]]-Table3[[#This Row],[inicio]]</f>
        <v>2606</v>
      </c>
      <c r="F112" s="27">
        <v>0</v>
      </c>
      <c r="G112" s="2"/>
      <c r="H112" s="34"/>
      <c r="J112" s="4"/>
    </row>
    <row r="113" spans="1:10" hidden="1" x14ac:dyDescent="0.25">
      <c r="A113" s="14">
        <v>109</v>
      </c>
      <c r="B113" s="10" t="s">
        <v>112</v>
      </c>
      <c r="C113" s="22">
        <v>43419</v>
      </c>
      <c r="D113" s="4">
        <v>45546</v>
      </c>
      <c r="E113" s="41">
        <f>Table3[[#This Row],[fecha_ultimo_reporte]]-Table3[[#This Row],[inicio]]</f>
        <v>2127</v>
      </c>
      <c r="F113" s="27">
        <v>0</v>
      </c>
      <c r="G113" s="2"/>
      <c r="H113" s="34"/>
      <c r="J113" s="4"/>
    </row>
    <row r="114" spans="1:10" hidden="1" x14ac:dyDescent="0.25">
      <c r="A114" s="14">
        <v>111</v>
      </c>
      <c r="B114" s="10" t="s">
        <v>114</v>
      </c>
      <c r="C114" s="22">
        <v>44428</v>
      </c>
      <c r="D114" s="32">
        <v>45396.999988425923</v>
      </c>
      <c r="E114" s="41">
        <f>Table3[[#This Row],[fecha_ultimo_reporte]]-Table3[[#This Row],[inicio]]</f>
        <v>968.99998842592322</v>
      </c>
      <c r="F114" s="27">
        <v>0</v>
      </c>
      <c r="G114" s="2"/>
      <c r="H114" s="34"/>
      <c r="J114" s="4"/>
    </row>
    <row r="115" spans="1:10" hidden="1" x14ac:dyDescent="0.25">
      <c r="A115" s="14">
        <v>112</v>
      </c>
      <c r="B115" s="10" t="s">
        <v>115</v>
      </c>
      <c r="C115" s="22">
        <v>44855</v>
      </c>
      <c r="D115" s="4">
        <v>45546</v>
      </c>
      <c r="E115" s="41">
        <f>Table3[[#This Row],[fecha_ultimo_reporte]]-Table3[[#This Row],[inicio]]</f>
        <v>691</v>
      </c>
      <c r="F115" s="27">
        <v>0</v>
      </c>
      <c r="G115" s="2"/>
      <c r="H115" s="34"/>
      <c r="J115" s="4"/>
    </row>
    <row r="116" spans="1:10" hidden="1" x14ac:dyDescent="0.25">
      <c r="A116" s="14">
        <v>113</v>
      </c>
      <c r="B116" s="10" t="s">
        <v>116</v>
      </c>
      <c r="C116" s="22">
        <v>44932</v>
      </c>
      <c r="D116" s="4">
        <v>45546</v>
      </c>
      <c r="E116" s="41">
        <f>Table3[[#This Row],[fecha_ultimo_reporte]]-Table3[[#This Row],[inicio]]</f>
        <v>614</v>
      </c>
      <c r="F116" s="27">
        <v>0</v>
      </c>
      <c r="G116" s="2"/>
      <c r="H116" s="34"/>
      <c r="J116" s="4"/>
    </row>
    <row r="117" spans="1:10" hidden="1" x14ac:dyDescent="0.25">
      <c r="A117" s="14">
        <v>110</v>
      </c>
      <c r="B117" s="10" t="s">
        <v>113</v>
      </c>
      <c r="C117" s="22">
        <v>44051</v>
      </c>
      <c r="D117" s="4">
        <v>45546</v>
      </c>
      <c r="E117" s="41">
        <f>Table3[[#This Row],[fecha_ultimo_reporte]]-Table3[[#This Row],[inicio]]</f>
        <v>1495</v>
      </c>
      <c r="F117" s="27">
        <v>0</v>
      </c>
      <c r="G117" s="2"/>
      <c r="H117" s="34"/>
      <c r="J117" s="4"/>
    </row>
    <row r="118" spans="1:10" hidden="1" x14ac:dyDescent="0.25">
      <c r="A118" s="14">
        <v>114</v>
      </c>
      <c r="B118" s="10" t="s">
        <v>117</v>
      </c>
      <c r="C118" s="22">
        <v>45153</v>
      </c>
      <c r="D118" s="4">
        <v>45546</v>
      </c>
      <c r="E118" s="41">
        <f>Table3[[#This Row],[fecha_ultimo_reporte]]-Table3[[#This Row],[inicio]]</f>
        <v>393</v>
      </c>
      <c r="F118" s="29">
        <v>0</v>
      </c>
      <c r="G118" s="2"/>
      <c r="H118" s="34"/>
      <c r="J118" s="4"/>
    </row>
    <row r="119" spans="1:10" hidden="1" x14ac:dyDescent="0.25">
      <c r="A119" s="14">
        <v>115</v>
      </c>
      <c r="B119" s="10" t="s">
        <v>118</v>
      </c>
      <c r="C119" s="22">
        <v>44450</v>
      </c>
      <c r="D119" s="32">
        <v>45325.999918981484</v>
      </c>
      <c r="E119" s="41">
        <f>Table3[[#This Row],[fecha_ultimo_reporte]]-Table3[[#This Row],[inicio]]</f>
        <v>875.99991898148437</v>
      </c>
      <c r="F119" s="29">
        <v>0</v>
      </c>
      <c r="G119" s="2"/>
      <c r="H119" s="34"/>
      <c r="J119" s="4"/>
    </row>
    <row r="120" spans="1:10" hidden="1" x14ac:dyDescent="0.25">
      <c r="A120" s="14">
        <v>116</v>
      </c>
      <c r="B120" s="10" t="s">
        <v>119</v>
      </c>
      <c r="C120" s="22">
        <v>43487</v>
      </c>
      <c r="D120" s="4">
        <v>45546</v>
      </c>
      <c r="E120" s="41">
        <f>Table3[[#This Row],[fecha_ultimo_reporte]]-Table3[[#This Row],[inicio]]</f>
        <v>2059</v>
      </c>
      <c r="F120" s="29">
        <v>0</v>
      </c>
      <c r="G120" s="2"/>
      <c r="H120" s="34"/>
      <c r="J120" s="4"/>
    </row>
    <row r="121" spans="1:10" hidden="1" x14ac:dyDescent="0.25">
      <c r="A121" s="14">
        <v>117</v>
      </c>
      <c r="B121" s="10" t="s">
        <v>120</v>
      </c>
      <c r="C121" s="22">
        <v>45083</v>
      </c>
      <c r="D121" s="4">
        <v>45546</v>
      </c>
      <c r="E121" s="41">
        <f>Table3[[#This Row],[fecha_ultimo_reporte]]-Table3[[#This Row],[inicio]]</f>
        <v>463</v>
      </c>
      <c r="F121" s="29">
        <v>0</v>
      </c>
      <c r="G121" s="2"/>
      <c r="H121" s="34"/>
      <c r="J121" s="4"/>
    </row>
    <row r="122" spans="1:10" hidden="1" x14ac:dyDescent="0.25">
      <c r="A122" s="14">
        <v>118</v>
      </c>
      <c r="B122" s="10" t="s">
        <v>121</v>
      </c>
      <c r="C122" s="22">
        <v>44493</v>
      </c>
      <c r="D122" s="4">
        <v>45546</v>
      </c>
      <c r="E122" s="41">
        <f>Table3[[#This Row],[fecha_ultimo_reporte]]-Table3[[#This Row],[inicio]]</f>
        <v>1053</v>
      </c>
      <c r="F122" s="29">
        <v>0</v>
      </c>
      <c r="G122" s="2"/>
      <c r="H122" s="34"/>
      <c r="J122" s="4"/>
    </row>
    <row r="123" spans="1:10" hidden="1" x14ac:dyDescent="0.25">
      <c r="A123" s="14">
        <v>119</v>
      </c>
      <c r="B123" s="10" t="s">
        <v>2</v>
      </c>
      <c r="C123" s="22">
        <v>44414</v>
      </c>
      <c r="D123" s="32">
        <v>45400.874641203707</v>
      </c>
      <c r="E123" s="41">
        <f>Table3[[#This Row],[fecha_ultimo_reporte]]-Table3[[#This Row],[inicio]]</f>
        <v>986.87464120370714</v>
      </c>
      <c r="F123" s="29">
        <v>0</v>
      </c>
      <c r="G123" s="2"/>
      <c r="H123" s="34"/>
      <c r="J123" s="4"/>
    </row>
    <row r="124" spans="1:10" hidden="1" x14ac:dyDescent="0.25">
      <c r="A124" s="14">
        <v>120</v>
      </c>
      <c r="B124" s="10" t="s">
        <v>3</v>
      </c>
      <c r="C124" s="22">
        <v>44783</v>
      </c>
      <c r="D124" s="4">
        <v>45546</v>
      </c>
      <c r="E124" s="41">
        <f>Table3[[#This Row],[fecha_ultimo_reporte]]-Table3[[#This Row],[inicio]]</f>
        <v>763</v>
      </c>
      <c r="F124" s="29">
        <v>0</v>
      </c>
      <c r="G124" s="2"/>
      <c r="H124" s="34"/>
      <c r="J124" s="4"/>
    </row>
    <row r="125" spans="1:10" hidden="1" x14ac:dyDescent="0.25">
      <c r="A125" s="14">
        <v>121</v>
      </c>
      <c r="B125" s="10" t="s">
        <v>4</v>
      </c>
      <c r="C125" s="22">
        <v>43245</v>
      </c>
      <c r="D125" s="4">
        <v>45546</v>
      </c>
      <c r="E125" s="41">
        <f>Table3[[#This Row],[fecha_ultimo_reporte]]-Table3[[#This Row],[inicio]]</f>
        <v>2301</v>
      </c>
      <c r="F125" s="29">
        <v>0</v>
      </c>
      <c r="G125" s="2"/>
      <c r="H125" s="34"/>
      <c r="J125" s="4"/>
    </row>
    <row r="126" spans="1:10" hidden="1" x14ac:dyDescent="0.25">
      <c r="A126" s="14">
        <v>122</v>
      </c>
      <c r="B126" s="10" t="s">
        <v>0</v>
      </c>
      <c r="C126" s="22">
        <v>43329</v>
      </c>
      <c r="D126" s="4">
        <v>45546</v>
      </c>
      <c r="E126" s="41">
        <f>Table3[[#This Row],[fecha_ultimo_reporte]]-Table3[[#This Row],[inicio]]</f>
        <v>2217</v>
      </c>
      <c r="F126" s="29">
        <v>0</v>
      </c>
      <c r="G126" s="2"/>
      <c r="H126" s="34"/>
      <c r="J126" s="4"/>
    </row>
    <row r="127" spans="1:10" hidden="1" x14ac:dyDescent="0.25">
      <c r="A127" s="14">
        <v>124</v>
      </c>
      <c r="B127" s="10" t="s">
        <v>123</v>
      </c>
      <c r="C127" s="22">
        <v>44285</v>
      </c>
      <c r="D127" s="4">
        <v>45546</v>
      </c>
      <c r="E127" s="41">
        <f>Table3[[#This Row],[fecha_ultimo_reporte]]-Table3[[#This Row],[inicio]]</f>
        <v>1261</v>
      </c>
      <c r="F127" s="30">
        <v>0</v>
      </c>
      <c r="G127" s="2"/>
      <c r="H127" s="34"/>
      <c r="J127" s="4"/>
    </row>
    <row r="128" spans="1:10" hidden="1" x14ac:dyDescent="0.25">
      <c r="A128" s="14">
        <v>125</v>
      </c>
      <c r="B128" s="10" t="s">
        <v>124</v>
      </c>
      <c r="C128" s="22">
        <v>44735</v>
      </c>
      <c r="D128" s="4">
        <v>45546</v>
      </c>
      <c r="E128" s="41">
        <f>Table3[[#This Row],[fecha_ultimo_reporte]]-Table3[[#This Row],[inicio]]</f>
        <v>811</v>
      </c>
      <c r="F128" s="30">
        <v>0</v>
      </c>
      <c r="G128" s="2"/>
      <c r="H128" s="34"/>
      <c r="J128" s="4"/>
    </row>
    <row r="129" spans="1:10" hidden="1" x14ac:dyDescent="0.25">
      <c r="A129" s="14">
        <v>123</v>
      </c>
      <c r="B129" s="10" t="s">
        <v>122</v>
      </c>
      <c r="C129" s="22">
        <v>44016</v>
      </c>
      <c r="D129" s="4">
        <v>45546</v>
      </c>
      <c r="E129" s="41">
        <f>Table3[[#This Row],[fecha_ultimo_reporte]]-Table3[[#This Row],[inicio]]</f>
        <v>1530</v>
      </c>
      <c r="F129" s="30">
        <v>0</v>
      </c>
      <c r="G129" s="2"/>
      <c r="H129" s="34"/>
      <c r="J129" s="4"/>
    </row>
    <row r="130" spans="1:10" hidden="1" x14ac:dyDescent="0.25">
      <c r="A130" s="14">
        <v>126</v>
      </c>
      <c r="B130" s="10" t="s">
        <v>125</v>
      </c>
      <c r="C130" s="22">
        <v>42866</v>
      </c>
      <c r="D130" s="4">
        <v>45546</v>
      </c>
      <c r="E130" s="41">
        <f>Table3[[#This Row],[fecha_ultimo_reporte]]-Table3[[#This Row],[inicio]]</f>
        <v>2680</v>
      </c>
      <c r="F130" s="30">
        <v>0</v>
      </c>
      <c r="G130" s="2"/>
      <c r="H130" s="34"/>
      <c r="J130" s="4"/>
    </row>
    <row r="131" spans="1:10" hidden="1" x14ac:dyDescent="0.25">
      <c r="A131" s="14">
        <v>130</v>
      </c>
      <c r="B131" s="10" t="s">
        <v>129</v>
      </c>
      <c r="C131" s="22">
        <v>45033</v>
      </c>
      <c r="D131" s="4">
        <v>45546</v>
      </c>
      <c r="E131" s="41">
        <f>Table3[[#This Row],[fecha_ultimo_reporte]]-Table3[[#This Row],[inicio]]</f>
        <v>513</v>
      </c>
      <c r="F131" s="30">
        <v>0</v>
      </c>
      <c r="G131" s="2"/>
      <c r="H131" s="34"/>
      <c r="J131" s="4"/>
    </row>
    <row r="132" spans="1:10" hidden="1" x14ac:dyDescent="0.25">
      <c r="A132" s="14">
        <v>128</v>
      </c>
      <c r="B132" s="10" t="s">
        <v>127</v>
      </c>
      <c r="C132" s="22">
        <v>43864</v>
      </c>
      <c r="D132" s="4">
        <v>45546</v>
      </c>
      <c r="E132" s="41">
        <f>Table3[[#This Row],[fecha_ultimo_reporte]]-Table3[[#This Row],[inicio]]</f>
        <v>1682</v>
      </c>
      <c r="F132" s="14">
        <v>0</v>
      </c>
      <c r="G132" s="2"/>
      <c r="H132" s="34"/>
      <c r="J132" s="4"/>
    </row>
    <row r="133" spans="1:10" hidden="1" x14ac:dyDescent="0.25">
      <c r="A133" s="14">
        <v>127</v>
      </c>
      <c r="B133" s="10" t="s">
        <v>126</v>
      </c>
      <c r="C133" s="22">
        <v>43621</v>
      </c>
      <c r="D133" s="4">
        <v>45546</v>
      </c>
      <c r="E133" s="41">
        <f>Table3[[#This Row],[fecha_ultimo_reporte]]-Table3[[#This Row],[inicio]]</f>
        <v>1925</v>
      </c>
      <c r="F133" s="30">
        <v>0</v>
      </c>
      <c r="G133" s="2"/>
      <c r="H133" s="34"/>
      <c r="J133" s="4"/>
    </row>
    <row r="134" spans="1:10" hidden="1" x14ac:dyDescent="0.25">
      <c r="A134" s="14">
        <v>129</v>
      </c>
      <c r="B134" s="10" t="s">
        <v>128</v>
      </c>
      <c r="C134" s="22">
        <v>44336</v>
      </c>
      <c r="D134" s="32">
        <v>45278.999942129631</v>
      </c>
      <c r="E134" s="41">
        <f>Table3[[#This Row],[fecha_ultimo_reporte]]-Table3[[#This Row],[inicio]]</f>
        <v>942.99994212963065</v>
      </c>
      <c r="F134" s="30">
        <v>0</v>
      </c>
      <c r="G134" s="2"/>
      <c r="H134" s="34"/>
      <c r="J134" s="4"/>
    </row>
    <row r="135" spans="1:10" hidden="1" x14ac:dyDescent="0.25">
      <c r="A135" s="14">
        <v>133</v>
      </c>
      <c r="B135" s="10" t="s">
        <v>132</v>
      </c>
      <c r="C135" s="22">
        <v>42403</v>
      </c>
      <c r="D135" s="4">
        <v>45546</v>
      </c>
      <c r="E135" s="41">
        <f>Table3[[#This Row],[fecha_ultimo_reporte]]-Table3[[#This Row],[inicio]]</f>
        <v>3143</v>
      </c>
      <c r="F135" s="30">
        <v>0</v>
      </c>
      <c r="G135" s="2"/>
      <c r="H135" s="34"/>
      <c r="J135" s="4"/>
    </row>
    <row r="136" spans="1:10" hidden="1" x14ac:dyDescent="0.25">
      <c r="A136" s="14">
        <v>131</v>
      </c>
      <c r="B136" s="10" t="s">
        <v>130</v>
      </c>
      <c r="C136" s="22">
        <v>41049</v>
      </c>
      <c r="D136" s="4">
        <v>45546</v>
      </c>
      <c r="E136" s="41">
        <f>Table3[[#This Row],[fecha_ultimo_reporte]]-Table3[[#This Row],[inicio]]</f>
        <v>4497</v>
      </c>
      <c r="F136" s="30">
        <v>0</v>
      </c>
      <c r="G136" s="2"/>
      <c r="H136" s="34"/>
      <c r="J136" s="4"/>
    </row>
    <row r="137" spans="1:10" hidden="1" x14ac:dyDescent="0.25">
      <c r="A137" s="14">
        <v>132</v>
      </c>
      <c r="B137" s="10" t="s">
        <v>131</v>
      </c>
      <c r="C137" s="22">
        <v>41674</v>
      </c>
      <c r="D137" s="4">
        <v>45546</v>
      </c>
      <c r="E137" s="41">
        <f>Table3[[#This Row],[fecha_ultimo_reporte]]-Table3[[#This Row],[inicio]]</f>
        <v>3872</v>
      </c>
      <c r="F137" s="30">
        <v>0</v>
      </c>
      <c r="G137" s="2"/>
      <c r="H137" s="34"/>
      <c r="J137" s="4"/>
    </row>
    <row r="138" spans="1:10" hidden="1" x14ac:dyDescent="0.25">
      <c r="A138" s="14">
        <v>134</v>
      </c>
      <c r="B138" s="10" t="s">
        <v>133</v>
      </c>
      <c r="C138" s="22">
        <v>44859</v>
      </c>
      <c r="D138" s="4">
        <v>45546</v>
      </c>
      <c r="E138" s="41">
        <f>Table3[[#This Row],[fecha_ultimo_reporte]]-Table3[[#This Row],[inicio]]</f>
        <v>687</v>
      </c>
      <c r="F138" s="30">
        <v>0</v>
      </c>
      <c r="G138" s="2"/>
      <c r="H138" s="34"/>
      <c r="J138" s="4"/>
    </row>
    <row r="139" spans="1:10" hidden="1" x14ac:dyDescent="0.25">
      <c r="A139" s="14">
        <v>135</v>
      </c>
      <c r="B139" s="10" t="s">
        <v>134</v>
      </c>
      <c r="C139" s="22">
        <v>44981</v>
      </c>
      <c r="D139" s="4">
        <v>45546</v>
      </c>
      <c r="E139" s="41">
        <f>Table3[[#This Row],[fecha_ultimo_reporte]]-Table3[[#This Row],[inicio]]</f>
        <v>565</v>
      </c>
      <c r="F139" s="30">
        <v>0</v>
      </c>
      <c r="G139" s="2"/>
      <c r="H139" s="34"/>
      <c r="J139" s="4"/>
    </row>
    <row r="140" spans="1:10" hidden="1" x14ac:dyDescent="0.25">
      <c r="A140" s="14">
        <v>136</v>
      </c>
      <c r="B140" s="10" t="s">
        <v>135</v>
      </c>
      <c r="C140" s="22">
        <v>44313</v>
      </c>
      <c r="D140" s="4">
        <v>45546</v>
      </c>
      <c r="E140" s="41">
        <f>Table3[[#This Row],[fecha_ultimo_reporte]]-Table3[[#This Row],[inicio]]</f>
        <v>1233</v>
      </c>
      <c r="F140" s="30">
        <v>0</v>
      </c>
      <c r="G140" s="2"/>
      <c r="H140" s="34"/>
      <c r="J140" s="4"/>
    </row>
    <row r="141" spans="1:10" hidden="1" x14ac:dyDescent="0.25">
      <c r="A141" s="14">
        <v>137</v>
      </c>
      <c r="B141" s="10" t="s">
        <v>136</v>
      </c>
      <c r="C141" s="22">
        <v>43433</v>
      </c>
      <c r="D141" s="4">
        <v>45546</v>
      </c>
      <c r="E141" s="41">
        <f>Table3[[#This Row],[fecha_ultimo_reporte]]-Table3[[#This Row],[inicio]]</f>
        <v>2113</v>
      </c>
      <c r="F141" s="30">
        <v>0</v>
      </c>
      <c r="G141" s="2"/>
      <c r="H141" s="34"/>
      <c r="J141" s="4"/>
    </row>
    <row r="142" spans="1:10" hidden="1" x14ac:dyDescent="0.25">
      <c r="A142" s="14">
        <v>138</v>
      </c>
      <c r="B142" s="10" t="s">
        <v>137</v>
      </c>
      <c r="C142" s="22">
        <v>43572</v>
      </c>
      <c r="D142" s="4">
        <v>45546</v>
      </c>
      <c r="E142" s="41">
        <f>Table3[[#This Row],[fecha_ultimo_reporte]]-Table3[[#This Row],[inicio]]</f>
        <v>1974</v>
      </c>
      <c r="F142" s="30">
        <v>0</v>
      </c>
      <c r="G142" s="2"/>
      <c r="H142" s="34"/>
      <c r="J142" s="4"/>
    </row>
    <row r="143" spans="1:10" hidden="1" x14ac:dyDescent="0.25">
      <c r="A143" s="14">
        <v>140</v>
      </c>
      <c r="B143" s="10" t="s">
        <v>139</v>
      </c>
      <c r="C143" s="22">
        <v>45063</v>
      </c>
      <c r="D143" s="4">
        <v>45546</v>
      </c>
      <c r="E143" s="41">
        <f>Table3[[#This Row],[fecha_ultimo_reporte]]-Table3[[#This Row],[inicio]]</f>
        <v>483</v>
      </c>
      <c r="F143" s="30">
        <v>0</v>
      </c>
      <c r="G143" s="2"/>
      <c r="H143" s="34"/>
      <c r="J143" s="4"/>
    </row>
    <row r="144" spans="1:10" hidden="1" x14ac:dyDescent="0.25">
      <c r="A144" s="14">
        <v>139</v>
      </c>
      <c r="B144" s="10" t="s">
        <v>138</v>
      </c>
      <c r="C144" s="22">
        <v>43612</v>
      </c>
      <c r="D144" s="4">
        <v>45546</v>
      </c>
      <c r="E144" s="41">
        <f>Table3[[#This Row],[fecha_ultimo_reporte]]-Table3[[#This Row],[inicio]]</f>
        <v>1934</v>
      </c>
      <c r="F144" s="30">
        <v>0</v>
      </c>
      <c r="G144" s="2"/>
      <c r="H144" s="34"/>
      <c r="J144" s="4"/>
    </row>
  </sheetData>
  <sortState ref="H2:H144">
    <sortCondition descending="1" ref="H2:H144"/>
  </sortState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681-42F9-41A2-B521-362FB4730680}">
  <dimension ref="A1:F245"/>
  <sheetViews>
    <sheetView workbookViewId="0">
      <selection activeCell="B4" sqref="B4"/>
    </sheetView>
  </sheetViews>
  <sheetFormatPr defaultRowHeight="15" x14ac:dyDescent="0.25"/>
  <cols>
    <col min="1" max="1" width="26.140625" bestFit="1" customWidth="1"/>
    <col min="2" max="2" width="35.85546875" bestFit="1" customWidth="1"/>
    <col min="6" max="6" width="11.28515625" customWidth="1"/>
  </cols>
  <sheetData>
    <row r="1" spans="1:4" s="5" customFormat="1" ht="45" customHeight="1" x14ac:dyDescent="0.25">
      <c r="A1" s="5" t="s">
        <v>176</v>
      </c>
      <c r="B1" s="6" t="s">
        <v>175</v>
      </c>
    </row>
    <row r="2" spans="1:4" s="5" customFormat="1" ht="45" customHeight="1" x14ac:dyDescent="0.25">
      <c r="A2" s="5" t="s">
        <v>177</v>
      </c>
      <c r="B2" s="5" t="s">
        <v>147</v>
      </c>
    </row>
    <row r="3" spans="1:4" x14ac:dyDescent="0.25">
      <c r="A3" s="11" t="s">
        <v>179</v>
      </c>
      <c r="B3" s="11" t="s">
        <v>178</v>
      </c>
    </row>
    <row r="4" spans="1:4" x14ac:dyDescent="0.25">
      <c r="A4" t="s">
        <v>144</v>
      </c>
      <c r="B4" t="s">
        <v>267</v>
      </c>
      <c r="D4" s="4"/>
    </row>
    <row r="5" spans="1:4" x14ac:dyDescent="0.25">
      <c r="A5" t="s">
        <v>145</v>
      </c>
      <c r="B5" t="s">
        <v>268</v>
      </c>
      <c r="D5" s="4"/>
    </row>
    <row r="6" spans="1:4" x14ac:dyDescent="0.25">
      <c r="A6" t="s">
        <v>148</v>
      </c>
      <c r="B6" t="s">
        <v>269</v>
      </c>
      <c r="D6" s="4"/>
    </row>
    <row r="7" spans="1:4" x14ac:dyDescent="0.25">
      <c r="A7" t="s">
        <v>146</v>
      </c>
      <c r="B7" t="s">
        <v>270</v>
      </c>
      <c r="D7" s="4"/>
    </row>
    <row r="8" spans="1:4" x14ac:dyDescent="0.25">
      <c r="A8" t="s">
        <v>149</v>
      </c>
      <c r="B8" t="s">
        <v>271</v>
      </c>
      <c r="D8" s="4"/>
    </row>
    <row r="9" spans="1:4" x14ac:dyDescent="0.25">
      <c r="A9" t="s">
        <v>150</v>
      </c>
      <c r="B9" t="s">
        <v>272</v>
      </c>
      <c r="D9" s="4"/>
    </row>
    <row r="10" spans="1:4" x14ac:dyDescent="0.25">
      <c r="A10" t="s">
        <v>151</v>
      </c>
      <c r="B10" t="s">
        <v>273</v>
      </c>
      <c r="D10" s="4"/>
    </row>
    <row r="11" spans="1:4" x14ac:dyDescent="0.25">
      <c r="A11" t="s">
        <v>152</v>
      </c>
      <c r="B11" t="s">
        <v>274</v>
      </c>
      <c r="D11" s="4"/>
    </row>
    <row r="12" spans="1:4" x14ac:dyDescent="0.25">
      <c r="A12" t="s">
        <v>153</v>
      </c>
      <c r="B12" t="s">
        <v>275</v>
      </c>
      <c r="D12" s="4"/>
    </row>
    <row r="13" spans="1:4" x14ac:dyDescent="0.25">
      <c r="A13" t="s">
        <v>154</v>
      </c>
      <c r="B13" t="s">
        <v>276</v>
      </c>
      <c r="D13" s="4"/>
    </row>
    <row r="14" spans="1:4" x14ac:dyDescent="0.25">
      <c r="A14" t="s">
        <v>155</v>
      </c>
      <c r="B14" t="s">
        <v>277</v>
      </c>
      <c r="D14" s="4"/>
    </row>
    <row r="15" spans="1:4" x14ac:dyDescent="0.25">
      <c r="A15" s="3" t="s">
        <v>156</v>
      </c>
      <c r="B15" t="s">
        <v>278</v>
      </c>
    </row>
    <row r="16" spans="1:4" x14ac:dyDescent="0.25">
      <c r="A16" t="s">
        <v>157</v>
      </c>
      <c r="B16" t="s">
        <v>279</v>
      </c>
    </row>
    <row r="17" spans="1:2" x14ac:dyDescent="0.25">
      <c r="A17" t="s">
        <v>158</v>
      </c>
      <c r="B17" t="s">
        <v>280</v>
      </c>
    </row>
    <row r="18" spans="1:2" x14ac:dyDescent="0.25">
      <c r="A18" t="s">
        <v>159</v>
      </c>
      <c r="B18" t="s">
        <v>281</v>
      </c>
    </row>
    <row r="19" spans="1:2" x14ac:dyDescent="0.25">
      <c r="A19" t="s">
        <v>160</v>
      </c>
      <c r="B19" t="s">
        <v>282</v>
      </c>
    </row>
    <row r="20" spans="1:2" x14ac:dyDescent="0.25">
      <c r="A20" t="s">
        <v>161</v>
      </c>
      <c r="B20" t="s">
        <v>283</v>
      </c>
    </row>
    <row r="21" spans="1:2" x14ac:dyDescent="0.25">
      <c r="A21" t="s">
        <v>162</v>
      </c>
      <c r="B21" t="s">
        <v>284</v>
      </c>
    </row>
    <row r="22" spans="1:2" x14ac:dyDescent="0.25">
      <c r="A22" t="s">
        <v>163</v>
      </c>
      <c r="B22" t="s">
        <v>285</v>
      </c>
    </row>
    <row r="23" spans="1:2" x14ac:dyDescent="0.25">
      <c r="A23" t="s">
        <v>164</v>
      </c>
      <c r="B23" t="s">
        <v>286</v>
      </c>
    </row>
    <row r="24" spans="1:2" x14ac:dyDescent="0.25">
      <c r="A24" t="s">
        <v>165</v>
      </c>
      <c r="B24" t="s">
        <v>287</v>
      </c>
    </row>
    <row r="25" spans="1:2" x14ac:dyDescent="0.25">
      <c r="A25" t="s">
        <v>166</v>
      </c>
      <c r="B25" t="s">
        <v>288</v>
      </c>
    </row>
    <row r="26" spans="1:2" x14ac:dyDescent="0.25">
      <c r="A26" t="s">
        <v>167</v>
      </c>
      <c r="B26" t="s">
        <v>289</v>
      </c>
    </row>
    <row r="27" spans="1:2" x14ac:dyDescent="0.25">
      <c r="A27" t="s">
        <v>168</v>
      </c>
      <c r="B27" s="28" t="s">
        <v>290</v>
      </c>
    </row>
    <row r="28" spans="1:2" x14ac:dyDescent="0.25">
      <c r="A28" t="s">
        <v>169</v>
      </c>
      <c r="B28" t="s">
        <v>291</v>
      </c>
    </row>
    <row r="29" spans="1:2" x14ac:dyDescent="0.25">
      <c r="A29" t="s">
        <v>170</v>
      </c>
      <c r="B29" t="s">
        <v>292</v>
      </c>
    </row>
    <row r="30" spans="1:2" x14ac:dyDescent="0.25">
      <c r="A30" s="3" t="s">
        <v>171</v>
      </c>
      <c r="B30" t="s">
        <v>293</v>
      </c>
    </row>
    <row r="31" spans="1:2" x14ac:dyDescent="0.25">
      <c r="A31" t="s">
        <v>172</v>
      </c>
      <c r="B31" t="s">
        <v>294</v>
      </c>
    </row>
    <row r="32" spans="1:2" x14ac:dyDescent="0.25">
      <c r="A32" s="3" t="s">
        <v>173</v>
      </c>
      <c r="B32" t="s">
        <v>295</v>
      </c>
    </row>
    <row r="33" spans="1:2" x14ac:dyDescent="0.25">
      <c r="A33" t="s">
        <v>174</v>
      </c>
      <c r="B33" t="s">
        <v>296</v>
      </c>
    </row>
    <row r="225" spans="6:6" x14ac:dyDescent="0.25">
      <c r="F225" s="4"/>
    </row>
    <row r="226" spans="6:6" x14ac:dyDescent="0.25">
      <c r="F226" s="4"/>
    </row>
    <row r="227" spans="6:6" x14ac:dyDescent="0.25">
      <c r="F227" s="4"/>
    </row>
    <row r="228" spans="6:6" x14ac:dyDescent="0.25">
      <c r="F228" s="4"/>
    </row>
    <row r="229" spans="6:6" x14ac:dyDescent="0.25">
      <c r="F229" s="4"/>
    </row>
    <row r="230" spans="6:6" x14ac:dyDescent="0.25">
      <c r="F230" s="4"/>
    </row>
    <row r="231" spans="6:6" x14ac:dyDescent="0.25">
      <c r="F231" s="4"/>
    </row>
    <row r="232" spans="6:6" x14ac:dyDescent="0.25">
      <c r="F232" s="4"/>
    </row>
    <row r="233" spans="6:6" x14ac:dyDescent="0.25">
      <c r="F233" s="4"/>
    </row>
    <row r="234" spans="6:6" x14ac:dyDescent="0.25">
      <c r="F234" s="4"/>
    </row>
    <row r="235" spans="6:6" x14ac:dyDescent="0.25">
      <c r="F235" s="4"/>
    </row>
    <row r="236" spans="6:6" x14ac:dyDescent="0.25">
      <c r="F236" s="4"/>
    </row>
    <row r="237" spans="6:6" x14ac:dyDescent="0.25">
      <c r="F237" s="4"/>
    </row>
    <row r="238" spans="6:6" x14ac:dyDescent="0.25">
      <c r="F238" s="4"/>
    </row>
    <row r="239" spans="6:6" x14ac:dyDescent="0.25">
      <c r="F239" s="4"/>
    </row>
    <row r="240" spans="6:6" x14ac:dyDescent="0.25">
      <c r="F240" s="4"/>
    </row>
    <row r="241" spans="6:6" x14ac:dyDescent="0.25">
      <c r="F241" s="4"/>
    </row>
    <row r="242" spans="6:6" x14ac:dyDescent="0.25">
      <c r="F242" s="4"/>
    </row>
    <row r="243" spans="6:6" x14ac:dyDescent="0.25">
      <c r="F243" s="4"/>
    </row>
    <row r="244" spans="6:6" x14ac:dyDescent="0.25">
      <c r="F244" s="4"/>
    </row>
    <row r="245" spans="6:6" x14ac:dyDescent="0.25">
      <c r="F245" s="4"/>
    </row>
  </sheetData>
  <hyperlinks>
    <hyperlink ref="A5" r:id="rId1" xr:uid="{A461DFE7-4315-4EC7-913E-A3A81FE43FD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401-12BF-43E6-A189-B8D84824F13C}">
  <dimension ref="A1:M38"/>
  <sheetViews>
    <sheetView workbookViewId="0">
      <selection activeCell="C9" sqref="C9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6" bestFit="1" customWidth="1"/>
    <col min="5" max="5" width="17.42578125" bestFit="1" customWidth="1"/>
    <col min="6" max="6" width="12.5703125" bestFit="1" customWidth="1"/>
    <col min="8" max="8" width="15.85546875" bestFit="1" customWidth="1"/>
    <col min="9" max="9" width="11.42578125" customWidth="1"/>
    <col min="10" max="10" width="12.5703125" bestFit="1" customWidth="1"/>
    <col min="11" max="11" width="27.5703125" bestFit="1" customWidth="1"/>
    <col min="12" max="12" width="16.85546875" bestFit="1" customWidth="1"/>
    <col min="13" max="13" width="16" bestFit="1" customWidth="1"/>
  </cols>
  <sheetData>
    <row r="1" spans="1:12" x14ac:dyDescent="0.25">
      <c r="A1" t="s">
        <v>223</v>
      </c>
      <c r="B1" t="s">
        <v>245</v>
      </c>
      <c r="C1" t="s">
        <v>218</v>
      </c>
      <c r="E1" t="s">
        <v>213</v>
      </c>
      <c r="F1" t="s">
        <v>215</v>
      </c>
      <c r="G1" t="s">
        <v>245</v>
      </c>
      <c r="H1" t="s">
        <v>233</v>
      </c>
      <c r="J1" s="35" t="s">
        <v>246</v>
      </c>
      <c r="K1" s="35"/>
      <c r="L1" s="35"/>
    </row>
    <row r="2" spans="1:12" x14ac:dyDescent="0.25">
      <c r="A2" t="s">
        <v>219</v>
      </c>
      <c r="B2" t="s">
        <v>216</v>
      </c>
      <c r="C2">
        <v>50</v>
      </c>
      <c r="E2" t="s">
        <v>181</v>
      </c>
      <c r="F2" t="s">
        <v>220</v>
      </c>
      <c r="G2" t="str">
        <f>VLOOKUP(campos[[#This Row],[tipo_dato]],datos[],2,FALSE)</f>
        <v>fija</v>
      </c>
      <c r="H2">
        <f>VLOOKUP(campos[[#This Row],[tipo_dato]],datos[],3,FALSE)</f>
        <v>4</v>
      </c>
      <c r="J2" s="12" t="s">
        <v>236</v>
      </c>
      <c r="K2" s="12" t="s">
        <v>237</v>
      </c>
      <c r="L2" s="12" t="s">
        <v>238</v>
      </c>
    </row>
    <row r="3" spans="1:12" x14ac:dyDescent="0.25">
      <c r="A3" t="s">
        <v>227</v>
      </c>
      <c r="B3" t="s">
        <v>217</v>
      </c>
      <c r="C3">
        <v>1</v>
      </c>
      <c r="E3" t="s">
        <v>214</v>
      </c>
      <c r="F3" t="s">
        <v>221</v>
      </c>
      <c r="G3" t="str">
        <f>VLOOKUP(campos[[#This Row],[tipo_dato]],datos[],2,FALSE)</f>
        <v>fija</v>
      </c>
      <c r="H3">
        <f>VLOOKUP(campos[[#This Row],[tipo_dato]],datos[],3,FALSE)</f>
        <v>2</v>
      </c>
      <c r="J3" s="12">
        <v>1</v>
      </c>
      <c r="K3" t="s">
        <v>231</v>
      </c>
      <c r="L3" s="13">
        <v>31977051</v>
      </c>
    </row>
    <row r="4" spans="1:12" x14ac:dyDescent="0.25">
      <c r="A4" t="s">
        <v>222</v>
      </c>
      <c r="B4" t="s">
        <v>217</v>
      </c>
      <c r="C4">
        <v>1</v>
      </c>
      <c r="E4" t="s">
        <v>182</v>
      </c>
      <c r="F4" t="s">
        <v>226</v>
      </c>
      <c r="G4" t="str">
        <f>VLOOKUP(campos[[#This Row],[tipo_dato]],datos[],2,FALSE)</f>
        <v>fija</v>
      </c>
      <c r="H4">
        <f>VLOOKUP(campos[[#This Row],[tipo_dato]],datos[],3,FALSE)</f>
        <v>6</v>
      </c>
      <c r="J4" s="36">
        <v>2</v>
      </c>
      <c r="K4" t="s">
        <v>232</v>
      </c>
      <c r="L4">
        <f>COUNTA(campos[campo])</f>
        <v>37</v>
      </c>
    </row>
    <row r="5" spans="1:12" x14ac:dyDescent="0.25">
      <c r="A5" t="s">
        <v>221</v>
      </c>
      <c r="B5" t="s">
        <v>217</v>
      </c>
      <c r="C5">
        <v>2</v>
      </c>
      <c r="E5" t="s">
        <v>183</v>
      </c>
      <c r="F5" t="s">
        <v>226</v>
      </c>
      <c r="G5" t="str">
        <f>VLOOKUP(campos[[#This Row],[tipo_dato]],datos[],2,FALSE)</f>
        <v>fija</v>
      </c>
      <c r="H5">
        <f>VLOOKUP(campos[[#This Row],[tipo_dato]],datos[],3,FALSE)</f>
        <v>6</v>
      </c>
      <c r="J5" s="36"/>
      <c r="K5" t="s">
        <v>241</v>
      </c>
      <c r="L5">
        <f>SUMIF(campos[longitudes],"fija",campos[tamaño_biyes])</f>
        <v>129</v>
      </c>
    </row>
    <row r="6" spans="1:12" x14ac:dyDescent="0.25">
      <c r="A6" t="s">
        <v>220</v>
      </c>
      <c r="B6" t="s">
        <v>217</v>
      </c>
      <c r="C6">
        <v>4</v>
      </c>
      <c r="E6" t="s">
        <v>184</v>
      </c>
      <c r="F6" t="s">
        <v>220</v>
      </c>
      <c r="G6" t="str">
        <f>VLOOKUP(campos[[#This Row],[tipo_dato]],datos[],2,FALSE)</f>
        <v>fija</v>
      </c>
      <c r="H6">
        <f>VLOOKUP(campos[[#This Row],[tipo_dato]],datos[],3,FALSE)</f>
        <v>4</v>
      </c>
      <c r="J6" s="36"/>
      <c r="K6" t="s">
        <v>234</v>
      </c>
      <c r="L6">
        <f>COUNTIF(campos[longitudes],"variable")</f>
        <v>0</v>
      </c>
    </row>
    <row r="7" spans="1:12" x14ac:dyDescent="0.25">
      <c r="A7" t="s">
        <v>230</v>
      </c>
      <c r="B7" t="s">
        <v>217</v>
      </c>
      <c r="C7">
        <v>4</v>
      </c>
      <c r="E7" t="s">
        <v>225</v>
      </c>
      <c r="F7" t="s">
        <v>230</v>
      </c>
      <c r="G7" t="str">
        <f>VLOOKUP(campos[[#This Row],[tipo_dato]],datos[],2,FALSE)</f>
        <v>fija</v>
      </c>
      <c r="H7">
        <f>VLOOKUP(campos[[#This Row],[tipo_dato]],datos[],3,FALSE)</f>
        <v>4</v>
      </c>
      <c r="J7" s="36"/>
      <c r="K7" t="s">
        <v>242</v>
      </c>
      <c r="L7">
        <f>SUMIF(campos[longitudes],"variable",campos[tamaño_biyes])</f>
        <v>0</v>
      </c>
    </row>
    <row r="8" spans="1:12" x14ac:dyDescent="0.25">
      <c r="A8" t="s">
        <v>224</v>
      </c>
      <c r="B8" t="s">
        <v>217</v>
      </c>
      <c r="C8">
        <v>5</v>
      </c>
      <c r="E8" t="s">
        <v>185</v>
      </c>
      <c r="F8" t="s">
        <v>230</v>
      </c>
      <c r="G8" t="str">
        <f>VLOOKUP(campos[[#This Row],[tipo_dato]],datos[],2,FALSE)</f>
        <v>fija</v>
      </c>
      <c r="H8">
        <f>VLOOKUP(campos[[#This Row],[tipo_dato]],datos[],3,FALSE)</f>
        <v>4</v>
      </c>
      <c r="J8" s="12">
        <v>3</v>
      </c>
      <c r="K8" t="s">
        <v>235</v>
      </c>
      <c r="L8">
        <f>INT(2 + ((L4+ 7) / 8))</f>
        <v>7</v>
      </c>
    </row>
    <row r="9" spans="1:12" x14ac:dyDescent="0.25">
      <c r="A9" t="s">
        <v>226</v>
      </c>
      <c r="B9" t="s">
        <v>217</v>
      </c>
      <c r="C9">
        <v>6</v>
      </c>
      <c r="E9" t="s">
        <v>186</v>
      </c>
      <c r="F9" t="s">
        <v>221</v>
      </c>
      <c r="G9" t="str">
        <f>VLOOKUP(campos[[#This Row],[tipo_dato]],datos[],2,FALSE)</f>
        <v>fija</v>
      </c>
      <c r="H9">
        <f>VLOOKUP(campos[[#This Row],[tipo_dato]],datos[],3,FALSE)</f>
        <v>2</v>
      </c>
      <c r="J9" s="12">
        <v>4</v>
      </c>
      <c r="K9" t="s">
        <v>243</v>
      </c>
      <c r="L9">
        <f>IF(L6&gt;0,2+2*L6+L7,0)</f>
        <v>0</v>
      </c>
    </row>
    <row r="10" spans="1:12" x14ac:dyDescent="0.25">
      <c r="E10" t="s">
        <v>187</v>
      </c>
      <c r="F10" t="s">
        <v>222</v>
      </c>
      <c r="G10" t="str">
        <f>VLOOKUP(campos[[#This Row],[tipo_dato]],datos[],2,FALSE)</f>
        <v>fija</v>
      </c>
      <c r="H10">
        <f>VLOOKUP(campos[[#This Row],[tipo_dato]],datos[],3,FALSE)</f>
        <v>1</v>
      </c>
      <c r="J10" s="12">
        <v>5</v>
      </c>
      <c r="K10" t="s">
        <v>244</v>
      </c>
      <c r="L10">
        <f>L5+L9+L8+4</f>
        <v>140</v>
      </c>
    </row>
    <row r="11" spans="1:12" ht="15.75" thickBot="1" x14ac:dyDescent="0.3">
      <c r="E11" t="s">
        <v>188</v>
      </c>
      <c r="F11" t="s">
        <v>222</v>
      </c>
      <c r="G11" t="str">
        <f>VLOOKUP(campos[[#This Row],[tipo_dato]],datos[],2,FALSE)</f>
        <v>fija</v>
      </c>
      <c r="H11">
        <f>VLOOKUP(campos[[#This Row],[tipo_dato]],datos[],3,FALSE)</f>
        <v>1</v>
      </c>
      <c r="J11" s="12">
        <v>6</v>
      </c>
      <c r="K11" t="s">
        <v>239</v>
      </c>
      <c r="L11" s="16">
        <f>8096/(L10+2)</f>
        <v>57.014084507042256</v>
      </c>
    </row>
    <row r="12" spans="1:12" x14ac:dyDescent="0.25">
      <c r="A12" s="37" t="s">
        <v>262</v>
      </c>
      <c r="B12" s="39">
        <f>L14+L29</f>
        <v>4.2859356589977011</v>
      </c>
      <c r="E12" t="s">
        <v>189</v>
      </c>
      <c r="F12" t="s">
        <v>222</v>
      </c>
      <c r="G12" t="str">
        <f>VLOOKUP(campos[[#This Row],[tipo_dato]],datos[],2,FALSE)</f>
        <v>fija</v>
      </c>
      <c r="H12">
        <f>VLOOKUP(campos[[#This Row],[tipo_dato]],datos[],3,FALSE)</f>
        <v>1</v>
      </c>
      <c r="J12" s="12">
        <v>7</v>
      </c>
      <c r="K12" t="s">
        <v>240</v>
      </c>
      <c r="L12" s="13">
        <f>_xlfn.CEILING.MATH(L3/L11)</f>
        <v>560863</v>
      </c>
    </row>
    <row r="13" spans="1:12" ht="15.75" thickBot="1" x14ac:dyDescent="0.3">
      <c r="A13" s="38"/>
      <c r="B13" s="40"/>
      <c r="E13" t="s">
        <v>190</v>
      </c>
      <c r="F13" t="s">
        <v>222</v>
      </c>
      <c r="G13" t="str">
        <f>VLOOKUP(campos[[#This Row],[tipo_dato]],datos[],2,FALSE)</f>
        <v>fija</v>
      </c>
      <c r="H13">
        <f>VLOOKUP(campos[[#This Row],[tipo_dato]],datos[],3,FALSE)</f>
        <v>1</v>
      </c>
      <c r="J13" s="12">
        <v>8</v>
      </c>
      <c r="K13" t="s">
        <v>258</v>
      </c>
      <c r="L13" s="13">
        <f>L12*8192</f>
        <v>4594589696</v>
      </c>
    </row>
    <row r="14" spans="1:12" x14ac:dyDescent="0.25">
      <c r="E14" t="s">
        <v>191</v>
      </c>
      <c r="F14" t="s">
        <v>230</v>
      </c>
      <c r="G14" t="str">
        <f>VLOOKUP(campos[[#This Row],[tipo_dato]],datos[],2,FALSE)</f>
        <v>fija</v>
      </c>
      <c r="H14">
        <f>VLOOKUP(campos[[#This Row],[tipo_dato]],datos[],3,FALSE)</f>
        <v>4</v>
      </c>
      <c r="K14" t="s">
        <v>259</v>
      </c>
      <c r="L14" s="17">
        <f>L13/POWER(1024,3)</f>
        <v>4.2790451049804688</v>
      </c>
    </row>
    <row r="15" spans="1:12" x14ac:dyDescent="0.25">
      <c r="E15" t="s">
        <v>192</v>
      </c>
      <c r="F15" t="s">
        <v>230</v>
      </c>
      <c r="G15" t="str">
        <f>VLOOKUP(campos[[#This Row],[tipo_dato]],datos[],2,FALSE)</f>
        <v>fija</v>
      </c>
      <c r="H15">
        <f>VLOOKUP(campos[[#This Row],[tipo_dato]],datos[],3,FALSE)</f>
        <v>4</v>
      </c>
    </row>
    <row r="16" spans="1:12" x14ac:dyDescent="0.25">
      <c r="E16" t="s">
        <v>193</v>
      </c>
      <c r="F16" t="s">
        <v>230</v>
      </c>
      <c r="G16" t="str">
        <f>VLOOKUP(campos[[#This Row],[tipo_dato]],datos[],2,FALSE)</f>
        <v>fija</v>
      </c>
      <c r="H16">
        <f>VLOOKUP(campos[[#This Row],[tipo_dato]],datos[],3,FALSE)</f>
        <v>4</v>
      </c>
      <c r="J16" s="35" t="s">
        <v>247</v>
      </c>
      <c r="K16" s="35"/>
      <c r="L16" s="35"/>
    </row>
    <row r="17" spans="5:13" x14ac:dyDescent="0.25">
      <c r="E17" t="s">
        <v>194</v>
      </c>
      <c r="F17" t="s">
        <v>230</v>
      </c>
      <c r="G17" t="str">
        <f>VLOOKUP(campos[[#This Row],[tipo_dato]],datos[],2,FALSE)</f>
        <v>fija</v>
      </c>
      <c r="H17">
        <f>VLOOKUP(campos[[#This Row],[tipo_dato]],datos[],3,FALSE)</f>
        <v>4</v>
      </c>
      <c r="J17" s="12" t="s">
        <v>236</v>
      </c>
      <c r="K17" t="s">
        <v>237</v>
      </c>
      <c r="L17" s="13"/>
    </row>
    <row r="18" spans="5:13" x14ac:dyDescent="0.25">
      <c r="E18" t="s">
        <v>195</v>
      </c>
      <c r="F18" t="s">
        <v>230</v>
      </c>
      <c r="G18" t="str">
        <f>VLOOKUP(campos[[#This Row],[tipo_dato]],datos[],2,FALSE)</f>
        <v>fija</v>
      </c>
      <c r="H18">
        <f>VLOOKUP(campos[[#This Row],[tipo_dato]],datos[],3,FALSE)</f>
        <v>4</v>
      </c>
      <c r="J18" s="36">
        <v>1</v>
      </c>
      <c r="K18" t="s">
        <v>249</v>
      </c>
      <c r="L18">
        <v>100</v>
      </c>
    </row>
    <row r="19" spans="5:13" x14ac:dyDescent="0.25">
      <c r="E19" t="s">
        <v>196</v>
      </c>
      <c r="F19" t="s">
        <v>230</v>
      </c>
      <c r="G19" t="str">
        <f>VLOOKUP(campos[[#This Row],[tipo_dato]],datos[],2,FALSE)</f>
        <v>fija</v>
      </c>
      <c r="H19">
        <f>VLOOKUP(campos[[#This Row],[tipo_dato]],datos[],3,FALSE)</f>
        <v>4</v>
      </c>
      <c r="J19" s="36"/>
      <c r="K19" t="s">
        <v>248</v>
      </c>
      <c r="L19" s="17">
        <f>8096*((100 -L18)/100)/(L10+2)</f>
        <v>0</v>
      </c>
    </row>
    <row r="20" spans="5:13" x14ac:dyDescent="0.25">
      <c r="E20" t="s">
        <v>197</v>
      </c>
      <c r="F20" t="s">
        <v>230</v>
      </c>
      <c r="G20" t="str">
        <f>VLOOKUP(campos[[#This Row],[tipo_dato]],datos[],2,FALSE)</f>
        <v>fija</v>
      </c>
      <c r="H20">
        <f>VLOOKUP(campos[[#This Row],[tipo_dato]],datos[],3,FALSE)</f>
        <v>4</v>
      </c>
      <c r="J20" s="36"/>
      <c r="K20" t="s">
        <v>250</v>
      </c>
      <c r="L20" s="16">
        <f>_xlfn.CEILING.MATH(L3/(L11-L19))</f>
        <v>560863</v>
      </c>
    </row>
    <row r="21" spans="5:13" x14ac:dyDescent="0.25">
      <c r="E21" t="s">
        <v>198</v>
      </c>
      <c r="F21" t="s">
        <v>230</v>
      </c>
      <c r="G21" t="str">
        <f>VLOOKUP(campos[[#This Row],[tipo_dato]],datos[],2,FALSE)</f>
        <v>fija</v>
      </c>
      <c r="H21">
        <f>VLOOKUP(campos[[#This Row],[tipo_dato]],datos[],3,FALSE)</f>
        <v>4</v>
      </c>
      <c r="J21" s="36"/>
      <c r="K21" t="s">
        <v>251</v>
      </c>
      <c r="L21" s="15">
        <f>8192*L20</f>
        <v>4594589696</v>
      </c>
    </row>
    <row r="22" spans="5:13" x14ac:dyDescent="0.25">
      <c r="E22" t="s">
        <v>199</v>
      </c>
      <c r="F22" t="s">
        <v>230</v>
      </c>
      <c r="G22" t="str">
        <f>VLOOKUP(campos[[#This Row],[tipo_dato]],datos[],2,FALSE)</f>
        <v>fija</v>
      </c>
      <c r="H22">
        <f>VLOOKUP(campos[[#This Row],[tipo_dato]],datos[],3,FALSE)</f>
        <v>4</v>
      </c>
      <c r="J22" s="36">
        <v>2</v>
      </c>
      <c r="K22" s="20" t="s">
        <v>252</v>
      </c>
      <c r="L22">
        <v>1</v>
      </c>
    </row>
    <row r="23" spans="5:13" x14ac:dyDescent="0.25">
      <c r="E23" t="s">
        <v>200</v>
      </c>
      <c r="F23" t="s">
        <v>230</v>
      </c>
      <c r="G23" t="str">
        <f>VLOOKUP(campos[[#This Row],[tipo_dato]],datos[],2,FALSE)</f>
        <v>fija</v>
      </c>
      <c r="H23">
        <f>VLOOKUP(campos[[#This Row],[tipo_dato]],datos[],3,FALSE)</f>
        <v>4</v>
      </c>
      <c r="J23" s="36"/>
      <c r="K23" t="s">
        <v>253</v>
      </c>
      <c r="L23">
        <f>H2</f>
        <v>4</v>
      </c>
    </row>
    <row r="24" spans="5:13" x14ac:dyDescent="0.25">
      <c r="E24" t="s">
        <v>201</v>
      </c>
      <c r="F24" t="s">
        <v>230</v>
      </c>
      <c r="G24" t="str">
        <f>VLOOKUP(campos[[#This Row],[tipo_dato]],datos[],2,FALSE)</f>
        <v>fija</v>
      </c>
      <c r="H24">
        <f>VLOOKUP(campos[[#This Row],[tipo_dato]],datos[],3,FALSE)</f>
        <v>4</v>
      </c>
      <c r="J24" s="36"/>
      <c r="K24" t="s">
        <v>254</v>
      </c>
      <c r="L24">
        <f>L23+1+6</f>
        <v>11</v>
      </c>
    </row>
    <row r="25" spans="5:13" x14ac:dyDescent="0.25">
      <c r="E25" t="s">
        <v>202</v>
      </c>
      <c r="F25" t="s">
        <v>230</v>
      </c>
      <c r="G25" t="str">
        <f>VLOOKUP(campos[[#This Row],[tipo_dato]],datos[],2,FALSE)</f>
        <v>fija</v>
      </c>
      <c r="H25">
        <f>VLOOKUP(campos[[#This Row],[tipo_dato]],datos[],3,FALSE)</f>
        <v>4</v>
      </c>
      <c r="J25" s="36"/>
      <c r="K25" t="s">
        <v>255</v>
      </c>
      <c r="L25">
        <f>_xlfn.FLOOR.MATH(8096/(L24+2))</f>
        <v>622</v>
      </c>
    </row>
    <row r="26" spans="5:13" x14ac:dyDescent="0.25">
      <c r="E26" t="s">
        <v>203</v>
      </c>
      <c r="F26" t="s">
        <v>230</v>
      </c>
      <c r="G26" t="str">
        <f>VLOOKUP(campos[[#This Row],[tipo_dato]],datos[],2,FALSE)</f>
        <v>fija</v>
      </c>
      <c r="H26">
        <f>VLOOKUP(campos[[#This Row],[tipo_dato]],datos[],3,FALSE)</f>
        <v>4</v>
      </c>
      <c r="J26" s="36"/>
      <c r="K26" t="s">
        <v>256</v>
      </c>
      <c r="L26" s="16">
        <f>ROUND(1+LOG(L20/L25,L25),0)</f>
        <v>2</v>
      </c>
    </row>
    <row r="27" spans="5:13" x14ac:dyDescent="0.25">
      <c r="E27" t="s">
        <v>204</v>
      </c>
      <c r="F27" t="s">
        <v>230</v>
      </c>
      <c r="G27" t="str">
        <f>VLOOKUP(campos[[#This Row],[tipo_dato]],datos[],2,FALSE)</f>
        <v>fija</v>
      </c>
      <c r="H27">
        <f>VLOOKUP(campos[[#This Row],[tipo_dato]],datos[],3,FALSE)</f>
        <v>4</v>
      </c>
      <c r="J27" s="36"/>
      <c r="K27" t="s">
        <v>257</v>
      </c>
      <c r="L27" s="15">
        <f>L12/POWER(L25,1)+L12/POWER(L25,2)</f>
        <v>903.15869614664859</v>
      </c>
    </row>
    <row r="28" spans="5:13" x14ac:dyDescent="0.25">
      <c r="E28" t="s">
        <v>205</v>
      </c>
      <c r="F28" t="s">
        <v>230</v>
      </c>
      <c r="G28" t="str">
        <f>VLOOKUP(campos[[#This Row],[tipo_dato]],datos[],2,FALSE)</f>
        <v>fija</v>
      </c>
      <c r="H28">
        <f>VLOOKUP(campos[[#This Row],[tipo_dato]],datos[],3,FALSE)</f>
        <v>4</v>
      </c>
      <c r="J28" s="36"/>
      <c r="K28" t="s">
        <v>260</v>
      </c>
      <c r="L28" s="15">
        <f>8192*L27</f>
        <v>7398676.0388333453</v>
      </c>
    </row>
    <row r="29" spans="5:13" x14ac:dyDescent="0.25">
      <c r="E29" t="s">
        <v>206</v>
      </c>
      <c r="F29" t="s">
        <v>230</v>
      </c>
      <c r="G29" t="str">
        <f>VLOOKUP(campos[[#This Row],[tipo_dato]],datos[],2,FALSE)</f>
        <v>fija</v>
      </c>
      <c r="H29">
        <f>VLOOKUP(campos[[#This Row],[tipo_dato]],datos[],3,FALSE)</f>
        <v>4</v>
      </c>
      <c r="J29" s="36"/>
      <c r="K29" t="s">
        <v>261</v>
      </c>
      <c r="L29" s="17">
        <f>L28/POWER(1024,3)</f>
        <v>6.8905540172321212E-3</v>
      </c>
    </row>
    <row r="30" spans="5:13" x14ac:dyDescent="0.25">
      <c r="E30" t="s">
        <v>207</v>
      </c>
      <c r="F30" t="s">
        <v>230</v>
      </c>
      <c r="G30" t="str">
        <f>VLOOKUP(campos[[#This Row],[tipo_dato]],datos[],2,FALSE)</f>
        <v>fija</v>
      </c>
      <c r="H30">
        <f>VLOOKUP(campos[[#This Row],[tipo_dato]],datos[],3,FALSE)</f>
        <v>4</v>
      </c>
      <c r="J30" s="19"/>
      <c r="L30" s="17"/>
    </row>
    <row r="31" spans="5:13" x14ac:dyDescent="0.25">
      <c r="E31" t="s">
        <v>208</v>
      </c>
      <c r="F31" t="s">
        <v>230</v>
      </c>
      <c r="G31" t="str">
        <f>VLOOKUP(campos[[#This Row],[tipo_dato]],datos[],2,FALSE)</f>
        <v>fija</v>
      </c>
      <c r="H31">
        <f>VLOOKUP(campos[[#This Row],[tipo_dato]],datos[],3,FALSE)</f>
        <v>4</v>
      </c>
      <c r="M31" s="18"/>
    </row>
    <row r="32" spans="5:13" x14ac:dyDescent="0.25">
      <c r="E32" t="s">
        <v>209</v>
      </c>
      <c r="F32" t="s">
        <v>230</v>
      </c>
      <c r="G32" t="str">
        <f>VLOOKUP(campos[[#This Row],[tipo_dato]],datos[],2,FALSE)</f>
        <v>fija</v>
      </c>
      <c r="H32">
        <f>VLOOKUP(campos[[#This Row],[tipo_dato]],datos[],3,FALSE)</f>
        <v>4</v>
      </c>
    </row>
    <row r="33" spans="5:8" x14ac:dyDescent="0.25">
      <c r="E33" t="s">
        <v>210</v>
      </c>
      <c r="F33" t="s">
        <v>230</v>
      </c>
      <c r="G33" t="str">
        <f>VLOOKUP(campos[[#This Row],[tipo_dato]],datos[],2,FALSE)</f>
        <v>fija</v>
      </c>
      <c r="H33">
        <f>VLOOKUP(campos[[#This Row],[tipo_dato]],datos[],3,FALSE)</f>
        <v>4</v>
      </c>
    </row>
    <row r="34" spans="5:8" x14ac:dyDescent="0.25">
      <c r="E34" t="s">
        <v>211</v>
      </c>
      <c r="F34" t="s">
        <v>230</v>
      </c>
      <c r="G34" t="str">
        <f>VLOOKUP(campos[[#This Row],[tipo_dato]],datos[],2,FALSE)</f>
        <v>fija</v>
      </c>
      <c r="H34">
        <f>VLOOKUP(campos[[#This Row],[tipo_dato]],datos[],3,FALSE)</f>
        <v>4</v>
      </c>
    </row>
    <row r="35" spans="5:8" x14ac:dyDescent="0.25">
      <c r="E35" t="s">
        <v>212</v>
      </c>
      <c r="F35" t="s">
        <v>230</v>
      </c>
      <c r="G35" t="str">
        <f>VLOOKUP(campos[[#This Row],[tipo_dato]],datos[],2,FALSE)</f>
        <v>fija</v>
      </c>
      <c r="H35">
        <f>VLOOKUP(campos[[#This Row],[tipo_dato]],datos[],3,FALSE)</f>
        <v>4</v>
      </c>
    </row>
    <row r="36" spans="5:8" x14ac:dyDescent="0.25">
      <c r="E36" t="s">
        <v>180</v>
      </c>
      <c r="F36" t="s">
        <v>230</v>
      </c>
      <c r="G36" t="str">
        <f>VLOOKUP(campos[[#This Row],[tipo_dato]],datos[],2,FALSE)</f>
        <v>fija</v>
      </c>
      <c r="H36">
        <f>VLOOKUP(campos[[#This Row],[tipo_dato]],datos[],3,FALSE)</f>
        <v>4</v>
      </c>
    </row>
    <row r="37" spans="5:8" x14ac:dyDescent="0.25">
      <c r="E37" t="s">
        <v>228</v>
      </c>
      <c r="F37" t="s">
        <v>227</v>
      </c>
      <c r="G37" t="str">
        <f>VLOOKUP(campos[[#This Row],[tipo_dato]],datos[],2,FALSE)</f>
        <v>fija</v>
      </c>
      <c r="H37">
        <f>VLOOKUP(campos[[#This Row],[tipo_dato]],datos[],3,FALSE)/2</f>
        <v>0.5</v>
      </c>
    </row>
    <row r="38" spans="5:8" x14ac:dyDescent="0.25">
      <c r="E38" t="s">
        <v>229</v>
      </c>
      <c r="F38" t="s">
        <v>227</v>
      </c>
      <c r="G38" t="str">
        <f>VLOOKUP(campos[[#This Row],[tipo_dato]],datos[],2,FALSE)</f>
        <v>fija</v>
      </c>
      <c r="H38">
        <f>VLOOKUP(campos[[#This Row],[tipo_dato]],datos[],3,FALSE)/2</f>
        <v>0.5</v>
      </c>
    </row>
  </sheetData>
  <mergeCells count="7">
    <mergeCell ref="J1:L1"/>
    <mergeCell ref="J16:L16"/>
    <mergeCell ref="J18:J21"/>
    <mergeCell ref="J22:J29"/>
    <mergeCell ref="A12:A13"/>
    <mergeCell ref="B12:B13"/>
    <mergeCell ref="J4:J7"/>
  </mergeCells>
  <dataValidations count="1">
    <dataValidation type="list" allowBlank="1" showInputMessage="1" showErrorMessage="1" sqref="F2:F38" xr:uid="{2592A699-A406-4B3B-A78A-23F942191ED6}">
      <formula1>tipo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estaciones</vt:lpstr>
      <vt:lpstr>apiKeys</vt:lpstr>
      <vt:lpstr>tamaño_DB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111</cp:revision>
  <dcterms:created xsi:type="dcterms:W3CDTF">2015-06-05T18:19:34Z</dcterms:created>
  <dcterms:modified xsi:type="dcterms:W3CDTF">2024-10-17T05:43:29Z</dcterms:modified>
  <dc:language>es-AR</dc:language>
</cp:coreProperties>
</file>