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G:\Mi unidad\tecnicatura_ia\adscripcion\proyecto\"/>
    </mc:Choice>
  </mc:AlternateContent>
  <xr:revisionPtr revIDLastSave="0" documentId="13_ncr:1_{67BA87C1-8895-4749-9B9D-38BFDAC2EC21}" xr6:coauthVersionLast="36" xr6:coauthVersionMax="36" xr10:uidLastSave="{00000000-0000-0000-0000-000000000000}"/>
  <bookViews>
    <workbookView xWindow="0" yWindow="0" windowWidth="20490" windowHeight="7530" tabRatio="500" activeTab="2" xr2:uid="{00000000-000D-0000-FFFF-FFFF00000000}"/>
  </bookViews>
  <sheets>
    <sheet name="estaciones" sheetId="1" r:id="rId1"/>
    <sheet name="apiKeys" sheetId="2" r:id="rId2"/>
    <sheet name="tamaño_DB" sheetId="3" r:id="rId3"/>
  </sheets>
  <definedNames>
    <definedName name="tipo">tamaño_DB!$A$2:$A$9</definedName>
  </definedNames>
  <calcPr calcId="191029"/>
</workbook>
</file>

<file path=xl/calcChain.xml><?xml version="1.0" encoding="utf-8"?>
<calcChain xmlns="http://schemas.openxmlformats.org/spreadsheetml/2006/main">
  <c r="B12" i="3" l="1"/>
  <c r="L4" i="3"/>
  <c r="L8" i="3" s="1"/>
  <c r="H38" i="3"/>
  <c r="H3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" i="3"/>
  <c r="L23" i="3" s="1"/>
  <c r="L24" i="3" s="1"/>
  <c r="L25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2" i="3"/>
  <c r="L7" i="3" l="1"/>
  <c r="L5" i="3"/>
  <c r="L6" i="3"/>
  <c r="L9" i="3" s="1"/>
  <c r="L10" i="3" l="1"/>
  <c r="L11" i="3" l="1"/>
  <c r="L19" i="3"/>
  <c r="L12" i="3" l="1"/>
  <c r="L20" i="3"/>
  <c r="L21" i="3" l="1"/>
  <c r="L26" i="3"/>
  <c r="L13" i="3"/>
  <c r="L14" i="3" s="1"/>
  <c r="L27" i="3"/>
  <c r="L28" i="3" s="1"/>
  <c r="L29" i="3" s="1"/>
</calcChain>
</file>

<file path=xl/sharedStrings.xml><?xml version="1.0" encoding="utf-8"?>
<sst xmlns="http://schemas.openxmlformats.org/spreadsheetml/2006/main" count="355" uniqueCount="297">
  <si>
    <t>ISANLORE34</t>
  </si>
  <si>
    <t>ICASER12</t>
  </si>
  <si>
    <t>ISANLO49</t>
  </si>
  <si>
    <t>ISANLO71</t>
  </si>
  <si>
    <t>ISANLORE33</t>
  </si>
  <si>
    <t>IADELI1</t>
  </si>
  <si>
    <t>IAMENB2</t>
  </si>
  <si>
    <t>IARIAS1</t>
  </si>
  <si>
    <t>IARMST25</t>
  </si>
  <si>
    <t>IBELGR31</t>
  </si>
  <si>
    <t>IBIGAN11</t>
  </si>
  <si>
    <t>IBUSTI3</t>
  </si>
  <si>
    <t>ICAADA2</t>
  </si>
  <si>
    <t>ICAADA3</t>
  </si>
  <si>
    <t>ICALAM23</t>
  </si>
  <si>
    <t>ICALAM32</t>
  </si>
  <si>
    <t>ICASER21</t>
  </si>
  <si>
    <t>ICASER25</t>
  </si>
  <si>
    <t>ICASER34</t>
  </si>
  <si>
    <t>ICASER40</t>
  </si>
  <si>
    <t>ICASER42</t>
  </si>
  <si>
    <t>ICASIL2</t>
  </si>
  <si>
    <t>ICOLN10</t>
  </si>
  <si>
    <t>ICONST54</t>
  </si>
  <si>
    <t>ICONSTIT2</t>
  </si>
  <si>
    <t>ICONSTIT3</t>
  </si>
  <si>
    <t>ICONSTIT4</t>
  </si>
  <si>
    <t>ICORDOBA23</t>
  </si>
  <si>
    <t>ICRDOBAV12</t>
  </si>
  <si>
    <t>IDEPAR62</t>
  </si>
  <si>
    <t>IDEPAR77</t>
  </si>
  <si>
    <t>IDESPE1</t>
  </si>
  <si>
    <t>IDESPE2</t>
  </si>
  <si>
    <t>IDIEGO12</t>
  </si>
  <si>
    <t>IFUNES8</t>
  </si>
  <si>
    <t>IGENER96</t>
  </si>
  <si>
    <t>IGENER106</t>
  </si>
  <si>
    <t>IGENER124</t>
  </si>
  <si>
    <t>IGENER126</t>
  </si>
  <si>
    <t>IGENER147</t>
  </si>
  <si>
    <t>IGENER149</t>
  </si>
  <si>
    <t>IGENER180</t>
  </si>
  <si>
    <t>IGENER186</t>
  </si>
  <si>
    <t>IGENER189</t>
  </si>
  <si>
    <t>IGENER220</t>
  </si>
  <si>
    <t>IGENER235</t>
  </si>
  <si>
    <t>IGENER245</t>
  </si>
  <si>
    <t>IGENER296</t>
  </si>
  <si>
    <t>IGENER305</t>
  </si>
  <si>
    <t>IGENER348</t>
  </si>
  <si>
    <t>IGENER364</t>
  </si>
  <si>
    <t>IINRIV1</t>
  </si>
  <si>
    <t>IIRION3</t>
  </si>
  <si>
    <t>IIRION6</t>
  </si>
  <si>
    <t>IIRIONDO2</t>
  </si>
  <si>
    <t>IISLAV1</t>
  </si>
  <si>
    <t>IJOVIT1</t>
  </si>
  <si>
    <t>IJUNDD2</t>
  </si>
  <si>
    <t>IJUNND3</t>
  </si>
  <si>
    <t>IJUNND5</t>
  </si>
  <si>
    <t>IJUREZ12</t>
  </si>
  <si>
    <t>IJUREZ15</t>
  </si>
  <si>
    <t>IJUREZ17</t>
  </si>
  <si>
    <t>IJUREZ19</t>
  </si>
  <si>
    <t>ILACHI9</t>
  </si>
  <si>
    <t>ILASPA72</t>
  </si>
  <si>
    <t>ILASPA81</t>
  </si>
  <si>
    <t>ILEAND6</t>
  </si>
  <si>
    <t>ILEAND17</t>
  </si>
  <si>
    <t>ILEAND30</t>
  </si>
  <si>
    <t>ILOSMO6</t>
  </si>
  <si>
    <t>IMARCO41</t>
  </si>
  <si>
    <t>IMARCO44</t>
  </si>
  <si>
    <t>IMARCO49</t>
  </si>
  <si>
    <t>IMARCOSJ3</t>
  </si>
  <si>
    <t>IMELIN1</t>
  </si>
  <si>
    <t>IONCAT1</t>
  </si>
  <si>
    <t>IPERGA4</t>
  </si>
  <si>
    <t>IPERGA17</t>
  </si>
  <si>
    <t>IPERGA20</t>
  </si>
  <si>
    <t>IPERGA21</t>
  </si>
  <si>
    <t>IPERGA22</t>
  </si>
  <si>
    <t>IPERGAMI6</t>
  </si>
  <si>
    <t>IPRESI18</t>
  </si>
  <si>
    <t>IROCUA44</t>
  </si>
  <si>
    <t>IROCUA46</t>
  </si>
  <si>
    <t>IROCUA49</t>
  </si>
  <si>
    <t>IROCUA51</t>
  </si>
  <si>
    <t>IROCUART12</t>
  </si>
  <si>
    <t>IRODEL10</t>
  </si>
  <si>
    <t>IROSAR100</t>
  </si>
  <si>
    <t>IROSAR101</t>
  </si>
  <si>
    <t>IROSAR103</t>
  </si>
  <si>
    <t>IROSAR106</t>
  </si>
  <si>
    <t>IROSAR107</t>
  </si>
  <si>
    <t>IROSAR110</t>
  </si>
  <si>
    <t>IROSAR5</t>
  </si>
  <si>
    <t>IROSAR14</t>
  </si>
  <si>
    <t>IROSAR18</t>
  </si>
  <si>
    <t>IROSAR30</t>
  </si>
  <si>
    <t>IROSAR38</t>
  </si>
  <si>
    <t>IROSAR56</t>
  </si>
  <si>
    <t>IROSAR60</t>
  </si>
  <si>
    <t>IROSAR62</t>
  </si>
  <si>
    <t>IROSAR68</t>
  </si>
  <si>
    <t>IROSAR70</t>
  </si>
  <si>
    <t>IROSAR84</t>
  </si>
  <si>
    <t>IROSAR86</t>
  </si>
  <si>
    <t>IROSAR89</t>
  </si>
  <si>
    <t>IROSAR97</t>
  </si>
  <si>
    <t>IROSAR98</t>
  </si>
  <si>
    <t>IROSARIO11</t>
  </si>
  <si>
    <t>IROSARIO39</t>
  </si>
  <si>
    <t>IROSEG9</t>
  </si>
  <si>
    <t>IROSEG16</t>
  </si>
  <si>
    <t>IROSEG26</t>
  </si>
  <si>
    <t>IROSEG28</t>
  </si>
  <si>
    <t>ISANFO4</t>
  </si>
  <si>
    <t>ISANJA13</t>
  </si>
  <si>
    <t>ISANJAVI8</t>
  </si>
  <si>
    <t>ISANJO74</t>
  </si>
  <si>
    <t>ISANJU117</t>
  </si>
  <si>
    <t>ISANNI7</t>
  </si>
  <si>
    <t>ISANNI16</t>
  </si>
  <si>
    <t>ISANNI35</t>
  </si>
  <si>
    <t>ISANNICO24</t>
  </si>
  <si>
    <t>ISANTA43</t>
  </si>
  <si>
    <t>ISANTA203</t>
  </si>
  <si>
    <t>ISANTA538</t>
  </si>
  <si>
    <t>ISANTA1211</t>
  </si>
  <si>
    <t>ISANTAFE23</t>
  </si>
  <si>
    <t>ISANTAFE60</t>
  </si>
  <si>
    <t>ISANTAFE105</t>
  </si>
  <si>
    <t>ISARGE5</t>
  </si>
  <si>
    <t>ITORTU3</t>
  </si>
  <si>
    <t>IUNIND8</t>
  </si>
  <si>
    <t>IUNINDEP8</t>
  </si>
  <si>
    <t>IVENAD3</t>
  </si>
  <si>
    <t>IVILLA133</t>
  </si>
  <si>
    <t>IVILLA1083</t>
  </si>
  <si>
    <t>ICASER41</t>
  </si>
  <si>
    <t>IPREZ1</t>
  </si>
  <si>
    <t>ICASER32</t>
  </si>
  <si>
    <t>id</t>
  </si>
  <si>
    <t>adscripcion1@gmail.com</t>
  </si>
  <si>
    <t>adscripcion2@gmail.com</t>
  </si>
  <si>
    <t>adscripcion4@gmail.com</t>
  </si>
  <si>
    <t>Adscripcion1$</t>
  </si>
  <si>
    <t>9018fead0aa34de798fead0aa32de757</t>
  </si>
  <si>
    <t>proyecto3@gmail.com</t>
  </si>
  <si>
    <t>rosario5@gmail.com</t>
  </si>
  <si>
    <t>2bd1dee00a454ebe91dee00a458ebe79</t>
  </si>
  <si>
    <t>roldan6@gmail.com</t>
  </si>
  <si>
    <t>e2aa52fada2f4902aa52fada2fa902e1</t>
  </si>
  <si>
    <t>baigorria7@gmail.com</t>
  </si>
  <si>
    <t>3ad659ace1134a8f9659ace113aa8f81</t>
  </si>
  <si>
    <t>perez8@gmail.com</t>
  </si>
  <si>
    <t>14527949de8b4a11927949de8bfa113d</t>
  </si>
  <si>
    <t>baigorria9@gmail.com</t>
  </si>
  <si>
    <t>3f3b3235558d473dbb3235558df73d22</t>
  </si>
  <si>
    <t>cordoba10@gmail.com</t>
  </si>
  <si>
    <t>40f85fd26c3d4861b85fd26c3dc86146</t>
  </si>
  <si>
    <t>yacanto11@gmail.com</t>
  </si>
  <si>
    <t>33914afbb3aa4bad914afbb3aaebad27</t>
  </si>
  <si>
    <t>sangeronimo12@gmail.com</t>
  </si>
  <si>
    <t>08815bdc1efa41a1815bdc1efa51a139</t>
  </si>
  <si>
    <t>recreo13@gmail.com</t>
  </si>
  <si>
    <t>a73d7df1ccf04596bd7df1ccf0f59636</t>
  </si>
  <si>
    <t>correa14@gmail.com</t>
  </si>
  <si>
    <t>8b80656dee6f4fc580656dee6fcfc542</t>
  </si>
  <si>
    <t>lasrosas15@gmail.com</t>
  </si>
  <si>
    <t>ec77cca0d1b7488bb7cca0d1b7e88bed</t>
  </si>
  <si>
    <t>sanfrancisco16@gmail.com</t>
  </si>
  <si>
    <t>ae6e762c6d084cd4ae762c6d083cd4ae</t>
  </si>
  <si>
    <t>sanlorenzo17@gmail.com</t>
  </si>
  <si>
    <t>f4330c3d495243f8b30c3d495263f8a0</t>
  </si>
  <si>
    <t>viedma18@gmail.com</t>
  </si>
  <si>
    <t>52f0f4d954c144aab0f4d954c194aa00</t>
  </si>
  <si>
    <t>sanfernando19@gmail.com</t>
  </si>
  <si>
    <t>cd599783fc4e4d7d999783fc4ecd7d6c</t>
  </si>
  <si>
    <t>santarosa20@gmail.com</t>
  </si>
  <si>
    <t>e220a3bad8254f49a0a3bad825bf49e3</t>
  </si>
  <si>
    <t>parana21@gmail.com</t>
  </si>
  <si>
    <t>10f9f411db3040bab9f411db3000ba32</t>
  </si>
  <si>
    <t>corrientes22@gmail.com</t>
  </si>
  <si>
    <t>4902c626326f4fb782c626326fffb738</t>
  </si>
  <si>
    <t>posadas23@gmail.com</t>
  </si>
  <si>
    <t>e20206c8df604ef28206c8df606ef232</t>
  </si>
  <si>
    <t>resistencia24@gmail.com</t>
  </si>
  <si>
    <t>6e0b4795fa9e4ed68b4795fa9e2ed6bc</t>
  </si>
  <si>
    <t>formosa25@gmail.com</t>
  </si>
  <si>
    <t>610a5b77df2040408a5b77df20f040ca</t>
  </si>
  <si>
    <t>sansalvador26@gmail.com</t>
  </si>
  <si>
    <t>cf7afe50bfd84f16bafe50bfd8ff1609</t>
  </si>
  <si>
    <t>mendoza27@gmail.com</t>
  </si>
  <si>
    <t>d84c0cfe007143178c0cfe0071b31747</t>
  </si>
  <si>
    <t>18a0402c06bf400ba0402c06bfe00b50</t>
  </si>
  <si>
    <t>junin28@gmail.com</t>
  </si>
  <si>
    <t>797a6d9bf6c349f5ba6d9bf6c379f551</t>
  </si>
  <si>
    <t>ushuaia29@gmail.com</t>
  </si>
  <si>
    <t>chilecito30@gmail.com</t>
  </si>
  <si>
    <t>6f0c6db9ef4e47398c6db9ef4e3739dc</t>
  </si>
  <si>
    <t>2025-17-2</t>
  </si>
  <si>
    <t>fecha de expiracion api key (todas)</t>
  </si>
  <si>
    <t>contraseña cuenta (todas)</t>
  </si>
  <si>
    <t>apiKey</t>
  </si>
  <si>
    <t>cuenta</t>
  </si>
  <si>
    <t>ff3d7deb35a444ebbd7deb35a444ebbd</t>
  </si>
  <si>
    <t>OK</t>
  </si>
  <si>
    <t>NO REPORTA OBSERVACIONES</t>
  </si>
  <si>
    <t>carga</t>
  </si>
  <si>
    <t>FALTAN OBSERVACIONES</t>
  </si>
  <si>
    <t>c63c8138c1b241c4bc8138c1b241c4b4</t>
  </si>
  <si>
    <t>06c599115fe349848599115fe309845f</t>
  </si>
  <si>
    <t>precipTotal</t>
  </si>
  <si>
    <t>id_observacion</t>
  </si>
  <si>
    <t>obsTimeUtc</t>
  </si>
  <si>
    <t>obsTimeLocal</t>
  </si>
  <si>
    <t>epoch</t>
  </si>
  <si>
    <t>uvHigh</t>
  </si>
  <si>
    <t>winddirAvg</t>
  </si>
  <si>
    <t>humidityHigh</t>
  </si>
  <si>
    <t>humidityLow</t>
  </si>
  <si>
    <t>humidityAvg</t>
  </si>
  <si>
    <t>qcStatus</t>
  </si>
  <si>
    <t>tempHigh</t>
  </si>
  <si>
    <t>tempLow</t>
  </si>
  <si>
    <t>tempAvg</t>
  </si>
  <si>
    <t>windspeedHigh</t>
  </si>
  <si>
    <t>windspeedLow</t>
  </si>
  <si>
    <t>windspeedAvg</t>
  </si>
  <si>
    <t>windgustHigh</t>
  </si>
  <si>
    <t>windgustLow</t>
  </si>
  <si>
    <t>windgustAvg</t>
  </si>
  <si>
    <t>dewptHigh</t>
  </si>
  <si>
    <t>dewptLow</t>
  </si>
  <si>
    <t>dewptAvg</t>
  </si>
  <si>
    <t>windchillHigh</t>
  </si>
  <si>
    <t>windchillLow</t>
  </si>
  <si>
    <t>windchillAvg</t>
  </si>
  <si>
    <t>heatindexHigh</t>
  </si>
  <si>
    <t>heatindexLow</t>
  </si>
  <si>
    <t>heatindexAvg</t>
  </si>
  <si>
    <t>pressureMax</t>
  </si>
  <si>
    <t>pressureMin</t>
  </si>
  <si>
    <t>pressureTrend</t>
  </si>
  <si>
    <t>precipRate</t>
  </si>
  <si>
    <t>campo</t>
  </si>
  <si>
    <t>id_estacion</t>
  </si>
  <si>
    <t>tipo_dato</t>
  </si>
  <si>
    <t>variable</t>
  </si>
  <si>
    <t>fija</t>
  </si>
  <si>
    <t>tamaño_bytes</t>
  </si>
  <si>
    <t>varchar(50)</t>
  </si>
  <si>
    <t>int</t>
  </si>
  <si>
    <t>smallint</t>
  </si>
  <si>
    <t>tinyint</t>
  </si>
  <si>
    <t>tipo</t>
  </si>
  <si>
    <t>decimal(9,2)</t>
  </si>
  <si>
    <t>solarRadiationHigh</t>
  </si>
  <si>
    <t>datetime2(0)</t>
  </si>
  <si>
    <t>bit</t>
  </si>
  <si>
    <t>dia_con_obs</t>
  </si>
  <si>
    <t>dia_completo</t>
  </si>
  <si>
    <t>float(24)</t>
  </si>
  <si>
    <t>Num_Rows</t>
  </si>
  <si>
    <t>Num_Cols</t>
  </si>
  <si>
    <t>tamaño_biyes</t>
  </si>
  <si>
    <t>Num_Variable_Cols</t>
  </si>
  <si>
    <t>Null_Bitmap</t>
  </si>
  <si>
    <t>Pasos</t>
  </si>
  <si>
    <t>Variables</t>
  </si>
  <si>
    <t>Valores</t>
  </si>
  <si>
    <t>Rows_Per_Page</t>
  </si>
  <si>
    <t>Num_Pages </t>
  </si>
  <si>
    <t>Fixed_Data_Size_bytes</t>
  </si>
  <si>
    <t>Max_Var_Size_bytes</t>
  </si>
  <si>
    <t>Variable_Data_Size_bytes</t>
  </si>
  <si>
    <t>Row_Size_bytes</t>
  </si>
  <si>
    <t>longitudes</t>
  </si>
  <si>
    <t xml:space="preserve">Tamaño del montón </t>
  </si>
  <si>
    <t>Índice cluster</t>
  </si>
  <si>
    <t>Free_Rows_Per_Page</t>
  </si>
  <si>
    <t>Fill_Factor</t>
  </si>
  <si>
    <t>Num_Leaf_Pages</t>
  </si>
  <si>
    <t>Leaf_space_used</t>
  </si>
  <si>
    <t>Num_Key_Cols</t>
  </si>
  <si>
    <t>Fixed_Key_Size</t>
  </si>
  <si>
    <t>Index_Row_Size</t>
  </si>
  <si>
    <t>Index_Rows_Per_Page</t>
  </si>
  <si>
    <t>Non-leaf_Levels</t>
  </si>
  <si>
    <t>Num_Index_Pages</t>
  </si>
  <si>
    <t>Tamaño_montón_bytes</t>
  </si>
  <si>
    <t>Tamaño_montón_gigabytes</t>
  </si>
  <si>
    <t>Index_Space_Used_bytes</t>
  </si>
  <si>
    <t>Index_Space_Used_gigabytes</t>
  </si>
  <si>
    <t>Tamaño_DB_gigabytes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</si>
</sst>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/m/d"/>
    <numFmt numFmtId="170" formatCode="_-* #,##0_-;\-* #,##0_-;_-* &quot;-&quot;??_-;_-@_-"/>
  </numFmts>
  <fonts count="4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/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0" fontId="0" fillId="0" borderId="0" xfId="0" applyNumberFormat="1"/>
    <xf numFmtId="43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F68B9A-0AFF-4602-9436-E7459724E358}" name="datos" displayName="datos" ref="A1:C9" totalsRowShown="0">
  <autoFilter ref="A1:C9" xr:uid="{BFCD7372-330F-4BD0-B60B-F7EE38920419}"/>
  <tableColumns count="3">
    <tableColumn id="1" xr3:uid="{646BD76B-3EB9-4E25-8397-BBBEEF4BDE52}" name="tipo"/>
    <tableColumn id="3" xr3:uid="{D4973B9C-D71E-4C22-B937-BA4E0ED01857}" name="longitudes"/>
    <tableColumn id="2" xr3:uid="{01100541-37CD-4F82-8BA4-E45F76D0D23D}" name="tamaño_byt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06F332-9390-46BC-B9AB-90345478A30F}" name="campos" displayName="campos" ref="E1:H38" totalsRowShown="0">
  <autoFilter ref="E1:H38" xr:uid="{45A698CD-51B2-4237-A170-39DD2745C01C}"/>
  <tableColumns count="4">
    <tableColumn id="1" xr3:uid="{C64A39CE-AD94-4DF9-8C61-450B829D67C4}" name="campo"/>
    <tableColumn id="2" xr3:uid="{2F3497AE-9D9F-411F-8DAD-50A112D7A8FA}" name="tipo_dato"/>
    <tableColumn id="3" xr3:uid="{388C680F-9C20-48F1-8E72-ED0EF7775B13}" name="longitudes">
      <calculatedColumnFormula>VLOOKUP(campos[[#This Row],[tipo_dato]],datos[],2,FALSE)</calculatedColumnFormula>
    </tableColumn>
    <tableColumn id="4" xr3:uid="{3F710436-C6D7-40A0-BDC3-DD9381A91B5F}" name="tamaño_biyes">
      <calculatedColumnFormula>VLOOKUP(campos[[#This Row],[tipo_dato]],datos[],3,FALSE)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4"/>
  <sheetViews>
    <sheetView topLeftCell="A123" zoomScaleNormal="100" workbookViewId="0">
      <selection activeCell="A120" sqref="A120:A144"/>
    </sheetView>
  </sheetViews>
  <sheetFormatPr defaultColWidth="9.140625" defaultRowHeight="15" x14ac:dyDescent="0.25"/>
  <cols>
    <col min="1" max="1" width="12.5703125" style="10" bestFit="1" customWidth="1"/>
    <col min="2" max="2" width="28.28515625" style="12" bestFit="1" customWidth="1"/>
  </cols>
  <sheetData>
    <row r="1" spans="1:4" s="1" customFormat="1" x14ac:dyDescent="0.25">
      <c r="A1" s="7" t="s">
        <v>143</v>
      </c>
      <c r="B1" s="7" t="s">
        <v>210</v>
      </c>
    </row>
    <row r="2" spans="1:4" s="1" customFormat="1" ht="13.35" customHeight="1" x14ac:dyDescent="0.25">
      <c r="A2" s="8" t="s">
        <v>5</v>
      </c>
      <c r="B2" s="1" t="s">
        <v>208</v>
      </c>
      <c r="D2" s="2"/>
    </row>
    <row r="3" spans="1:4" s="1" customFormat="1" ht="13.35" customHeight="1" x14ac:dyDescent="0.25">
      <c r="A3" s="8" t="s">
        <v>6</v>
      </c>
      <c r="B3" s="1" t="s">
        <v>208</v>
      </c>
      <c r="D3" s="2"/>
    </row>
    <row r="4" spans="1:4" s="1" customFormat="1" ht="13.35" customHeight="1" x14ac:dyDescent="0.25">
      <c r="A4" s="8" t="s">
        <v>7</v>
      </c>
      <c r="B4" s="1" t="s">
        <v>209</v>
      </c>
      <c r="D4" s="2"/>
    </row>
    <row r="5" spans="1:4" x14ac:dyDescent="0.25">
      <c r="A5" s="8" t="s">
        <v>8</v>
      </c>
      <c r="B5" s="12" t="s">
        <v>209</v>
      </c>
      <c r="D5" s="2"/>
    </row>
    <row r="6" spans="1:4" x14ac:dyDescent="0.25">
      <c r="A6" s="9" t="s">
        <v>9</v>
      </c>
      <c r="B6" s="12" t="s">
        <v>211</v>
      </c>
      <c r="D6" s="2"/>
    </row>
    <row r="7" spans="1:4" x14ac:dyDescent="0.25">
      <c r="A7" s="10" t="s">
        <v>10</v>
      </c>
      <c r="B7" s="12" t="s">
        <v>208</v>
      </c>
      <c r="D7" s="2"/>
    </row>
    <row r="8" spans="1:4" x14ac:dyDescent="0.25">
      <c r="A8" s="10" t="s">
        <v>11</v>
      </c>
      <c r="B8" s="12" t="s">
        <v>208</v>
      </c>
      <c r="D8" s="2"/>
    </row>
    <row r="9" spans="1:4" x14ac:dyDescent="0.25">
      <c r="A9" s="10" t="s">
        <v>12</v>
      </c>
      <c r="B9" s="12" t="s">
        <v>211</v>
      </c>
      <c r="D9" s="2"/>
    </row>
    <row r="10" spans="1:4" x14ac:dyDescent="0.25">
      <c r="A10" s="10" t="s">
        <v>13</v>
      </c>
      <c r="B10" s="12" t="s">
        <v>208</v>
      </c>
      <c r="D10" s="2"/>
    </row>
    <row r="11" spans="1:4" x14ac:dyDescent="0.25">
      <c r="A11" s="10" t="s">
        <v>14</v>
      </c>
      <c r="B11" s="12" t="s">
        <v>208</v>
      </c>
      <c r="D11" s="2"/>
    </row>
    <row r="12" spans="1:4" x14ac:dyDescent="0.25">
      <c r="A12" s="10" t="s">
        <v>15</v>
      </c>
      <c r="B12" s="12" t="s">
        <v>208</v>
      </c>
      <c r="D12" s="2"/>
    </row>
    <row r="13" spans="1:4" x14ac:dyDescent="0.25">
      <c r="A13" s="10" t="s">
        <v>1</v>
      </c>
      <c r="B13" s="12" t="s">
        <v>211</v>
      </c>
      <c r="D13" s="2"/>
    </row>
    <row r="14" spans="1:4" x14ac:dyDescent="0.25">
      <c r="A14" s="10" t="s">
        <v>16</v>
      </c>
      <c r="B14" s="12" t="s">
        <v>208</v>
      </c>
      <c r="D14" s="2"/>
    </row>
    <row r="15" spans="1:4" x14ac:dyDescent="0.25">
      <c r="A15" s="10" t="s">
        <v>17</v>
      </c>
      <c r="B15" s="12" t="s">
        <v>208</v>
      </c>
      <c r="D15" s="2"/>
    </row>
    <row r="16" spans="1:4" x14ac:dyDescent="0.25">
      <c r="A16" s="10" t="s">
        <v>18</v>
      </c>
      <c r="B16" s="12" t="s">
        <v>208</v>
      </c>
      <c r="D16" s="2"/>
    </row>
    <row r="17" spans="1:4" x14ac:dyDescent="0.25">
      <c r="A17" s="10" t="s">
        <v>19</v>
      </c>
      <c r="D17" s="2"/>
    </row>
    <row r="18" spans="1:4" x14ac:dyDescent="0.25">
      <c r="A18" s="10" t="s">
        <v>20</v>
      </c>
      <c r="D18" s="2"/>
    </row>
    <row r="19" spans="1:4" x14ac:dyDescent="0.25">
      <c r="A19" s="10" t="s">
        <v>21</v>
      </c>
      <c r="D19" s="2"/>
    </row>
    <row r="20" spans="1:4" x14ac:dyDescent="0.25">
      <c r="A20" s="10" t="s">
        <v>22</v>
      </c>
      <c r="D20" s="2"/>
    </row>
    <row r="21" spans="1:4" x14ac:dyDescent="0.25">
      <c r="A21" s="10" t="s">
        <v>23</v>
      </c>
      <c r="D21" s="2"/>
    </row>
    <row r="22" spans="1:4" x14ac:dyDescent="0.25">
      <c r="A22" s="10" t="s">
        <v>24</v>
      </c>
      <c r="D22" s="2"/>
    </row>
    <row r="23" spans="1:4" x14ac:dyDescent="0.25">
      <c r="A23" s="10" t="s">
        <v>25</v>
      </c>
      <c r="D23" s="2"/>
    </row>
    <row r="24" spans="1:4" x14ac:dyDescent="0.25">
      <c r="A24" s="10" t="s">
        <v>26</v>
      </c>
      <c r="D24" s="2"/>
    </row>
    <row r="25" spans="1:4" x14ac:dyDescent="0.25">
      <c r="A25" s="10" t="s">
        <v>27</v>
      </c>
      <c r="D25" s="2"/>
    </row>
    <row r="26" spans="1:4" x14ac:dyDescent="0.25">
      <c r="A26" s="10" t="s">
        <v>28</v>
      </c>
      <c r="D26" s="2"/>
    </row>
    <row r="27" spans="1:4" x14ac:dyDescent="0.25">
      <c r="A27" s="10" t="s">
        <v>29</v>
      </c>
      <c r="D27" s="2"/>
    </row>
    <row r="28" spans="1:4" x14ac:dyDescent="0.25">
      <c r="A28" s="10" t="s">
        <v>30</v>
      </c>
      <c r="D28" s="2"/>
    </row>
    <row r="29" spans="1:4" x14ac:dyDescent="0.25">
      <c r="A29" s="10" t="s">
        <v>31</v>
      </c>
      <c r="D29" s="2"/>
    </row>
    <row r="30" spans="1:4" x14ac:dyDescent="0.25">
      <c r="A30" s="10" t="s">
        <v>32</v>
      </c>
      <c r="D30" s="2"/>
    </row>
    <row r="31" spans="1:4" x14ac:dyDescent="0.25">
      <c r="A31" s="10" t="s">
        <v>33</v>
      </c>
      <c r="D31" s="2"/>
    </row>
    <row r="32" spans="1:4" x14ac:dyDescent="0.25">
      <c r="A32" s="10" t="s">
        <v>34</v>
      </c>
      <c r="D32" s="2"/>
    </row>
    <row r="33" spans="1:4" x14ac:dyDescent="0.25">
      <c r="A33" s="10" t="s">
        <v>35</v>
      </c>
      <c r="D33" s="2"/>
    </row>
    <row r="34" spans="1:4" x14ac:dyDescent="0.25">
      <c r="A34" s="10" t="s">
        <v>36</v>
      </c>
      <c r="D34" s="2"/>
    </row>
    <row r="35" spans="1:4" x14ac:dyDescent="0.25">
      <c r="A35" s="10" t="s">
        <v>37</v>
      </c>
      <c r="D35" s="2"/>
    </row>
    <row r="36" spans="1:4" x14ac:dyDescent="0.25">
      <c r="A36" s="10" t="s">
        <v>38</v>
      </c>
      <c r="D36" s="2"/>
    </row>
    <row r="37" spans="1:4" x14ac:dyDescent="0.25">
      <c r="A37" s="10" t="s">
        <v>39</v>
      </c>
      <c r="D37" s="2"/>
    </row>
    <row r="38" spans="1:4" x14ac:dyDescent="0.25">
      <c r="A38" s="10" t="s">
        <v>40</v>
      </c>
      <c r="D38" s="2"/>
    </row>
    <row r="39" spans="1:4" x14ac:dyDescent="0.25">
      <c r="A39" s="10" t="s">
        <v>41</v>
      </c>
      <c r="D39" s="2"/>
    </row>
    <row r="40" spans="1:4" x14ac:dyDescent="0.25">
      <c r="A40" s="10" t="s">
        <v>42</v>
      </c>
      <c r="D40" s="2"/>
    </row>
    <row r="41" spans="1:4" x14ac:dyDescent="0.25">
      <c r="A41" s="10" t="s">
        <v>43</v>
      </c>
      <c r="D41" s="2"/>
    </row>
    <row r="42" spans="1:4" x14ac:dyDescent="0.25">
      <c r="A42" s="10" t="s">
        <v>44</v>
      </c>
      <c r="D42" s="2"/>
    </row>
    <row r="43" spans="1:4" x14ac:dyDescent="0.25">
      <c r="A43" s="10" t="s">
        <v>45</v>
      </c>
      <c r="D43" s="2"/>
    </row>
    <row r="44" spans="1:4" x14ac:dyDescent="0.25">
      <c r="A44" s="10" t="s">
        <v>46</v>
      </c>
      <c r="D44" s="2"/>
    </row>
    <row r="45" spans="1:4" x14ac:dyDescent="0.25">
      <c r="A45" s="10" t="s">
        <v>47</v>
      </c>
      <c r="D45" s="2"/>
    </row>
    <row r="46" spans="1:4" x14ac:dyDescent="0.25">
      <c r="A46" s="10" t="s">
        <v>48</v>
      </c>
      <c r="D46" s="2"/>
    </row>
    <row r="47" spans="1:4" x14ac:dyDescent="0.25">
      <c r="A47" s="10" t="s">
        <v>49</v>
      </c>
      <c r="D47" s="2"/>
    </row>
    <row r="48" spans="1:4" x14ac:dyDescent="0.25">
      <c r="A48" s="10" t="s">
        <v>50</v>
      </c>
      <c r="D48" s="2"/>
    </row>
    <row r="49" spans="1:4" x14ac:dyDescent="0.25">
      <c r="A49" s="10" t="s">
        <v>51</v>
      </c>
      <c r="D49" s="2"/>
    </row>
    <row r="50" spans="1:4" x14ac:dyDescent="0.25">
      <c r="A50" s="10" t="s">
        <v>52</v>
      </c>
      <c r="D50" s="2"/>
    </row>
    <row r="51" spans="1:4" x14ac:dyDescent="0.25">
      <c r="A51" s="8" t="s">
        <v>53</v>
      </c>
      <c r="D51" s="2"/>
    </row>
    <row r="52" spans="1:4" x14ac:dyDescent="0.25">
      <c r="A52" s="10" t="s">
        <v>54</v>
      </c>
      <c r="D52" s="2"/>
    </row>
    <row r="53" spans="1:4" x14ac:dyDescent="0.25">
      <c r="A53" s="10" t="s">
        <v>55</v>
      </c>
      <c r="D53" s="2"/>
    </row>
    <row r="54" spans="1:4" x14ac:dyDescent="0.25">
      <c r="A54" s="10" t="s">
        <v>56</v>
      </c>
      <c r="D54" s="2"/>
    </row>
    <row r="55" spans="1:4" x14ac:dyDescent="0.25">
      <c r="A55" s="10" t="s">
        <v>57</v>
      </c>
      <c r="D55" s="2"/>
    </row>
    <row r="56" spans="1:4" x14ac:dyDescent="0.25">
      <c r="A56" s="10" t="s">
        <v>58</v>
      </c>
      <c r="D56" s="2"/>
    </row>
    <row r="57" spans="1:4" x14ac:dyDescent="0.25">
      <c r="A57" s="10" t="s">
        <v>59</v>
      </c>
      <c r="D57" s="2"/>
    </row>
    <row r="58" spans="1:4" x14ac:dyDescent="0.25">
      <c r="A58" s="10" t="s">
        <v>60</v>
      </c>
      <c r="D58" s="2"/>
    </row>
    <row r="59" spans="1:4" x14ac:dyDescent="0.25">
      <c r="A59" s="10" t="s">
        <v>61</v>
      </c>
      <c r="D59" s="2"/>
    </row>
    <row r="60" spans="1:4" x14ac:dyDescent="0.25">
      <c r="A60" s="10" t="s">
        <v>62</v>
      </c>
      <c r="D60" s="2"/>
    </row>
    <row r="61" spans="1:4" x14ac:dyDescent="0.25">
      <c r="A61" s="10" t="s">
        <v>63</v>
      </c>
      <c r="D61" s="2"/>
    </row>
    <row r="62" spans="1:4" x14ac:dyDescent="0.25">
      <c r="A62" s="10" t="s">
        <v>64</v>
      </c>
      <c r="D62" s="2"/>
    </row>
    <row r="63" spans="1:4" x14ac:dyDescent="0.25">
      <c r="A63" s="10" t="s">
        <v>65</v>
      </c>
      <c r="D63" s="2"/>
    </row>
    <row r="64" spans="1:4" x14ac:dyDescent="0.25">
      <c r="A64" s="10" t="s">
        <v>66</v>
      </c>
      <c r="D64" s="2"/>
    </row>
    <row r="65" spans="1:4" x14ac:dyDescent="0.25">
      <c r="A65" s="10" t="s">
        <v>67</v>
      </c>
      <c r="D65" s="2"/>
    </row>
    <row r="66" spans="1:4" x14ac:dyDescent="0.25">
      <c r="A66" s="10" t="s">
        <v>68</v>
      </c>
      <c r="D66" s="2"/>
    </row>
    <row r="67" spans="1:4" x14ac:dyDescent="0.25">
      <c r="A67" s="10" t="s">
        <v>69</v>
      </c>
      <c r="D67" s="2"/>
    </row>
    <row r="68" spans="1:4" x14ac:dyDescent="0.25">
      <c r="A68" s="10" t="s">
        <v>70</v>
      </c>
      <c r="D68" s="2"/>
    </row>
    <row r="69" spans="1:4" x14ac:dyDescent="0.25">
      <c r="A69" s="10" t="s">
        <v>71</v>
      </c>
      <c r="D69" s="2"/>
    </row>
    <row r="70" spans="1:4" x14ac:dyDescent="0.25">
      <c r="A70" s="10" t="s">
        <v>72</v>
      </c>
      <c r="D70" s="2"/>
    </row>
    <row r="71" spans="1:4" x14ac:dyDescent="0.25">
      <c r="A71" s="10" t="s">
        <v>73</v>
      </c>
      <c r="D71" s="2"/>
    </row>
    <row r="72" spans="1:4" x14ac:dyDescent="0.25">
      <c r="A72" s="10" t="s">
        <v>74</v>
      </c>
      <c r="D72" s="2"/>
    </row>
    <row r="73" spans="1:4" x14ac:dyDescent="0.25">
      <c r="A73" s="10" t="s">
        <v>75</v>
      </c>
      <c r="D73" s="2"/>
    </row>
    <row r="74" spans="1:4" x14ac:dyDescent="0.25">
      <c r="A74" s="10" t="s">
        <v>76</v>
      </c>
      <c r="D74" s="2"/>
    </row>
    <row r="75" spans="1:4" x14ac:dyDescent="0.25">
      <c r="A75" s="10" t="s">
        <v>77</v>
      </c>
      <c r="D75" s="2"/>
    </row>
    <row r="76" spans="1:4" x14ac:dyDescent="0.25">
      <c r="A76" s="10" t="s">
        <v>78</v>
      </c>
      <c r="D76" s="2"/>
    </row>
    <row r="77" spans="1:4" x14ac:dyDescent="0.25">
      <c r="A77" s="10" t="s">
        <v>79</v>
      </c>
      <c r="D77" s="2"/>
    </row>
    <row r="78" spans="1:4" x14ac:dyDescent="0.25">
      <c r="A78" s="10" t="s">
        <v>80</v>
      </c>
      <c r="D78" s="2"/>
    </row>
    <row r="79" spans="1:4" x14ac:dyDescent="0.25">
      <c r="A79" s="10" t="s">
        <v>81</v>
      </c>
      <c r="D79" s="2"/>
    </row>
    <row r="80" spans="1:4" x14ac:dyDescent="0.25">
      <c r="A80" s="10" t="s">
        <v>82</v>
      </c>
      <c r="D80" s="2"/>
    </row>
    <row r="81" spans="1:4" x14ac:dyDescent="0.25">
      <c r="A81" s="10" t="s">
        <v>83</v>
      </c>
      <c r="D81" s="2"/>
    </row>
    <row r="82" spans="1:4" x14ac:dyDescent="0.25">
      <c r="A82" s="10" t="s">
        <v>84</v>
      </c>
      <c r="D82" s="2"/>
    </row>
    <row r="83" spans="1:4" x14ac:dyDescent="0.25">
      <c r="A83" s="10" t="s">
        <v>85</v>
      </c>
      <c r="D83" s="2"/>
    </row>
    <row r="84" spans="1:4" x14ac:dyDescent="0.25">
      <c r="A84" s="10" t="s">
        <v>86</v>
      </c>
      <c r="D84" s="2"/>
    </row>
    <row r="85" spans="1:4" x14ac:dyDescent="0.25">
      <c r="A85" s="10" t="s">
        <v>87</v>
      </c>
      <c r="D85" s="2"/>
    </row>
    <row r="86" spans="1:4" x14ac:dyDescent="0.25">
      <c r="A86" s="10" t="s">
        <v>88</v>
      </c>
      <c r="D86" s="2"/>
    </row>
    <row r="87" spans="1:4" x14ac:dyDescent="0.25">
      <c r="A87" s="10" t="s">
        <v>89</v>
      </c>
      <c r="D87" s="2"/>
    </row>
    <row r="88" spans="1:4" x14ac:dyDescent="0.25">
      <c r="A88" s="10" t="s">
        <v>90</v>
      </c>
      <c r="D88" s="2"/>
    </row>
    <row r="89" spans="1:4" x14ac:dyDescent="0.25">
      <c r="A89" s="10" t="s">
        <v>91</v>
      </c>
      <c r="D89" s="2"/>
    </row>
    <row r="90" spans="1:4" x14ac:dyDescent="0.25">
      <c r="A90" s="10" t="s">
        <v>92</v>
      </c>
      <c r="D90" s="2"/>
    </row>
    <row r="91" spans="1:4" x14ac:dyDescent="0.25">
      <c r="A91" s="10" t="s">
        <v>93</v>
      </c>
      <c r="D91" s="2"/>
    </row>
    <row r="92" spans="1:4" x14ac:dyDescent="0.25">
      <c r="A92" s="10" t="s">
        <v>94</v>
      </c>
      <c r="D92" s="2"/>
    </row>
    <row r="93" spans="1:4" x14ac:dyDescent="0.25">
      <c r="A93" s="10" t="s">
        <v>95</v>
      </c>
      <c r="D93" s="2"/>
    </row>
    <row r="94" spans="1:4" x14ac:dyDescent="0.25">
      <c r="A94" s="10" t="s">
        <v>96</v>
      </c>
      <c r="D94" s="2"/>
    </row>
    <row r="95" spans="1:4" x14ac:dyDescent="0.25">
      <c r="A95" s="10" t="s">
        <v>97</v>
      </c>
      <c r="D95" s="2"/>
    </row>
    <row r="96" spans="1:4" x14ac:dyDescent="0.25">
      <c r="A96" s="10" t="s">
        <v>98</v>
      </c>
      <c r="D96" s="2"/>
    </row>
    <row r="97" spans="1:4" x14ac:dyDescent="0.25">
      <c r="A97" s="10" t="s">
        <v>99</v>
      </c>
      <c r="D97" s="2"/>
    </row>
    <row r="98" spans="1:4" x14ac:dyDescent="0.25">
      <c r="A98" s="10" t="s">
        <v>100</v>
      </c>
      <c r="D98" s="2"/>
    </row>
    <row r="99" spans="1:4" x14ac:dyDescent="0.25">
      <c r="A99" s="10" t="s">
        <v>101</v>
      </c>
      <c r="D99" s="2"/>
    </row>
    <row r="100" spans="1:4" x14ac:dyDescent="0.25">
      <c r="A100" s="10" t="s">
        <v>102</v>
      </c>
      <c r="D100" s="2"/>
    </row>
    <row r="101" spans="1:4" x14ac:dyDescent="0.25">
      <c r="A101" s="10" t="s">
        <v>103</v>
      </c>
      <c r="D101" s="2"/>
    </row>
    <row r="102" spans="1:4" x14ac:dyDescent="0.25">
      <c r="A102" s="10" t="s">
        <v>104</v>
      </c>
      <c r="D102" s="2"/>
    </row>
    <row r="103" spans="1:4" x14ac:dyDescent="0.25">
      <c r="A103" s="10" t="s">
        <v>105</v>
      </c>
      <c r="D103" s="2"/>
    </row>
    <row r="104" spans="1:4" x14ac:dyDescent="0.25">
      <c r="A104" s="10" t="s">
        <v>106</v>
      </c>
      <c r="D104" s="2"/>
    </row>
    <row r="105" spans="1:4" x14ac:dyDescent="0.25">
      <c r="A105" s="10" t="s">
        <v>107</v>
      </c>
      <c r="D105" s="2"/>
    </row>
    <row r="106" spans="1:4" x14ac:dyDescent="0.25">
      <c r="A106" s="10" t="s">
        <v>108</v>
      </c>
      <c r="D106" s="2"/>
    </row>
    <row r="107" spans="1:4" x14ac:dyDescent="0.25">
      <c r="A107" s="10" t="s">
        <v>109</v>
      </c>
      <c r="D107" s="2"/>
    </row>
    <row r="108" spans="1:4" x14ac:dyDescent="0.25">
      <c r="A108" s="10" t="s">
        <v>110</v>
      </c>
      <c r="D108" s="2"/>
    </row>
    <row r="109" spans="1:4" x14ac:dyDescent="0.25">
      <c r="A109" s="10" t="s">
        <v>111</v>
      </c>
      <c r="D109" s="2"/>
    </row>
    <row r="110" spans="1:4" x14ac:dyDescent="0.25">
      <c r="A110" s="10" t="s">
        <v>112</v>
      </c>
      <c r="D110" s="2"/>
    </row>
    <row r="111" spans="1:4" x14ac:dyDescent="0.25">
      <c r="A111" s="10" t="s">
        <v>113</v>
      </c>
      <c r="D111" s="2"/>
    </row>
    <row r="112" spans="1:4" x14ac:dyDescent="0.25">
      <c r="A112" s="10" t="s">
        <v>114</v>
      </c>
      <c r="D112" s="2"/>
    </row>
    <row r="113" spans="1:4" x14ac:dyDescent="0.25">
      <c r="A113" s="10" t="s">
        <v>115</v>
      </c>
      <c r="D113" s="2"/>
    </row>
    <row r="114" spans="1:4" x14ac:dyDescent="0.25">
      <c r="A114" s="10" t="s">
        <v>116</v>
      </c>
      <c r="D114" s="2"/>
    </row>
    <row r="115" spans="1:4" x14ac:dyDescent="0.25">
      <c r="A115" s="10" t="s">
        <v>117</v>
      </c>
      <c r="D115" s="2"/>
    </row>
    <row r="116" spans="1:4" x14ac:dyDescent="0.25">
      <c r="A116" s="10" t="s">
        <v>118</v>
      </c>
      <c r="D116" s="2"/>
    </row>
    <row r="117" spans="1:4" x14ac:dyDescent="0.25">
      <c r="A117" s="10" t="s">
        <v>119</v>
      </c>
      <c r="D117" s="2"/>
    </row>
    <row r="118" spans="1:4" x14ac:dyDescent="0.25">
      <c r="A118" s="10" t="s">
        <v>120</v>
      </c>
      <c r="D118" s="2"/>
    </row>
    <row r="119" spans="1:4" x14ac:dyDescent="0.25">
      <c r="A119" s="10" t="s">
        <v>121</v>
      </c>
      <c r="D119" s="2"/>
    </row>
    <row r="120" spans="1:4" x14ac:dyDescent="0.25">
      <c r="A120" s="10" t="s">
        <v>2</v>
      </c>
      <c r="D120" s="2"/>
    </row>
    <row r="121" spans="1:4" x14ac:dyDescent="0.25">
      <c r="A121" s="10" t="s">
        <v>3</v>
      </c>
      <c r="D121" s="2"/>
    </row>
    <row r="122" spans="1:4" x14ac:dyDescent="0.25">
      <c r="A122" s="10" t="s">
        <v>4</v>
      </c>
      <c r="D122" s="2"/>
    </row>
    <row r="123" spans="1:4" x14ac:dyDescent="0.25">
      <c r="A123" s="10" t="s">
        <v>0</v>
      </c>
      <c r="D123" s="2"/>
    </row>
    <row r="124" spans="1:4" x14ac:dyDescent="0.25">
      <c r="A124" s="10" t="s">
        <v>122</v>
      </c>
      <c r="D124" s="2"/>
    </row>
    <row r="125" spans="1:4" x14ac:dyDescent="0.25">
      <c r="A125" s="10" t="s">
        <v>123</v>
      </c>
      <c r="D125" s="2"/>
    </row>
    <row r="126" spans="1:4" x14ac:dyDescent="0.25">
      <c r="A126" s="10" t="s">
        <v>124</v>
      </c>
      <c r="D126" s="2"/>
    </row>
    <row r="127" spans="1:4" x14ac:dyDescent="0.25">
      <c r="A127" s="10" t="s">
        <v>125</v>
      </c>
      <c r="D127" s="2"/>
    </row>
    <row r="128" spans="1:4" x14ac:dyDescent="0.25">
      <c r="A128" s="10" t="s">
        <v>126</v>
      </c>
      <c r="D128" s="2"/>
    </row>
    <row r="129" spans="1:4" x14ac:dyDescent="0.25">
      <c r="A129" s="10" t="s">
        <v>127</v>
      </c>
      <c r="D129" s="2"/>
    </row>
    <row r="130" spans="1:4" x14ac:dyDescent="0.25">
      <c r="A130" s="10" t="s">
        <v>128</v>
      </c>
      <c r="D130" s="2"/>
    </row>
    <row r="131" spans="1:4" x14ac:dyDescent="0.25">
      <c r="A131" s="10" t="s">
        <v>129</v>
      </c>
      <c r="D131" s="2"/>
    </row>
    <row r="132" spans="1:4" x14ac:dyDescent="0.25">
      <c r="A132" s="10" t="s">
        <v>130</v>
      </c>
      <c r="D132" s="2"/>
    </row>
    <row r="133" spans="1:4" x14ac:dyDescent="0.25">
      <c r="A133" s="10" t="s">
        <v>131</v>
      </c>
      <c r="D133" s="2"/>
    </row>
    <row r="134" spans="1:4" x14ac:dyDescent="0.25">
      <c r="A134" s="10" t="s">
        <v>132</v>
      </c>
      <c r="D134" s="2"/>
    </row>
    <row r="135" spans="1:4" x14ac:dyDescent="0.25">
      <c r="A135" s="10" t="s">
        <v>133</v>
      </c>
      <c r="D135" s="2"/>
    </row>
    <row r="136" spans="1:4" x14ac:dyDescent="0.25">
      <c r="A136" s="10" t="s">
        <v>134</v>
      </c>
      <c r="D136" s="2"/>
    </row>
    <row r="137" spans="1:4" x14ac:dyDescent="0.25">
      <c r="A137" s="10" t="s">
        <v>135</v>
      </c>
      <c r="D137" s="2"/>
    </row>
    <row r="138" spans="1:4" x14ac:dyDescent="0.25">
      <c r="A138" s="10" t="s">
        <v>136</v>
      </c>
      <c r="D138" s="2"/>
    </row>
    <row r="139" spans="1:4" x14ac:dyDescent="0.25">
      <c r="A139" s="10" t="s">
        <v>137</v>
      </c>
      <c r="D139" s="2"/>
    </row>
    <row r="140" spans="1:4" x14ac:dyDescent="0.25">
      <c r="A140" s="10" t="s">
        <v>138</v>
      </c>
      <c r="D140" s="2"/>
    </row>
    <row r="141" spans="1:4" x14ac:dyDescent="0.25">
      <c r="A141" s="10" t="s">
        <v>139</v>
      </c>
      <c r="D141" s="2"/>
    </row>
    <row r="142" spans="1:4" x14ac:dyDescent="0.25">
      <c r="A142" s="10" t="s">
        <v>141</v>
      </c>
      <c r="D142" s="2"/>
    </row>
    <row r="143" spans="1:4" x14ac:dyDescent="0.25">
      <c r="A143" s="10" t="s">
        <v>140</v>
      </c>
      <c r="D143" s="2"/>
    </row>
    <row r="144" spans="1:4" x14ac:dyDescent="0.25">
      <c r="A144" s="10" t="s">
        <v>142</v>
      </c>
      <c r="D144" s="2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B681-42F9-41A2-B521-362FB4730680}">
  <dimension ref="A1:F245"/>
  <sheetViews>
    <sheetView topLeftCell="A18" workbookViewId="0">
      <selection activeCell="B25" sqref="B25:B33"/>
    </sheetView>
  </sheetViews>
  <sheetFormatPr defaultRowHeight="15" x14ac:dyDescent="0.25"/>
  <cols>
    <col min="1" max="1" width="26.140625" bestFit="1" customWidth="1"/>
    <col min="2" max="2" width="35.85546875" bestFit="1" customWidth="1"/>
    <col min="6" max="6" width="11.28515625" customWidth="1"/>
  </cols>
  <sheetData>
    <row r="1" spans="1:4" s="5" customFormat="1" ht="45" customHeight="1" x14ac:dyDescent="0.25">
      <c r="A1" s="5" t="s">
        <v>203</v>
      </c>
      <c r="B1" s="6" t="s">
        <v>202</v>
      </c>
    </row>
    <row r="2" spans="1:4" s="5" customFormat="1" ht="45" customHeight="1" x14ac:dyDescent="0.25">
      <c r="A2" s="5" t="s">
        <v>204</v>
      </c>
      <c r="B2" s="5" t="s">
        <v>147</v>
      </c>
    </row>
    <row r="3" spans="1:4" x14ac:dyDescent="0.25">
      <c r="A3" s="11" t="s">
        <v>206</v>
      </c>
      <c r="B3" s="11" t="s">
        <v>205</v>
      </c>
    </row>
    <row r="4" spans="1:4" x14ac:dyDescent="0.25">
      <c r="A4" t="s">
        <v>144</v>
      </c>
      <c r="B4" t="s">
        <v>213</v>
      </c>
      <c r="D4" s="4"/>
    </row>
    <row r="5" spans="1:4" x14ac:dyDescent="0.25">
      <c r="A5" t="s">
        <v>145</v>
      </c>
      <c r="B5" t="s">
        <v>148</v>
      </c>
      <c r="D5" s="4"/>
    </row>
    <row r="6" spans="1:4" x14ac:dyDescent="0.25">
      <c r="A6" t="s">
        <v>149</v>
      </c>
      <c r="B6" t="s">
        <v>212</v>
      </c>
      <c r="D6" s="4"/>
    </row>
    <row r="7" spans="1:4" x14ac:dyDescent="0.25">
      <c r="A7" t="s">
        <v>146</v>
      </c>
      <c r="B7" t="s">
        <v>207</v>
      </c>
      <c r="D7" s="4"/>
    </row>
    <row r="8" spans="1:4" x14ac:dyDescent="0.25">
      <c r="A8" t="s">
        <v>150</v>
      </c>
      <c r="B8" t="s">
        <v>151</v>
      </c>
      <c r="D8" s="4"/>
    </row>
    <row r="9" spans="1:4" x14ac:dyDescent="0.25">
      <c r="A9" t="s">
        <v>152</v>
      </c>
      <c r="B9" t="s">
        <v>153</v>
      </c>
      <c r="D9" s="4"/>
    </row>
    <row r="10" spans="1:4" x14ac:dyDescent="0.25">
      <c r="A10" t="s">
        <v>154</v>
      </c>
      <c r="B10" t="s">
        <v>155</v>
      </c>
      <c r="D10" s="4"/>
    </row>
    <row r="11" spans="1:4" x14ac:dyDescent="0.25">
      <c r="A11" t="s">
        <v>156</v>
      </c>
      <c r="B11" t="s">
        <v>157</v>
      </c>
      <c r="D11" s="4"/>
    </row>
    <row r="12" spans="1:4" x14ac:dyDescent="0.25">
      <c r="A12" t="s">
        <v>158</v>
      </c>
      <c r="B12" t="s">
        <v>159</v>
      </c>
      <c r="D12" s="4"/>
    </row>
    <row r="13" spans="1:4" x14ac:dyDescent="0.25">
      <c r="A13" t="s">
        <v>160</v>
      </c>
      <c r="B13" t="s">
        <v>161</v>
      </c>
      <c r="D13" s="4"/>
    </row>
    <row r="14" spans="1:4" x14ac:dyDescent="0.25">
      <c r="A14" t="s">
        <v>162</v>
      </c>
      <c r="B14" t="s">
        <v>163</v>
      </c>
      <c r="D14" s="4"/>
    </row>
    <row r="15" spans="1:4" x14ac:dyDescent="0.25">
      <c r="A15" t="s">
        <v>164</v>
      </c>
      <c r="B15" t="s">
        <v>165</v>
      </c>
    </row>
    <row r="16" spans="1:4" x14ac:dyDescent="0.25">
      <c r="A16" t="s">
        <v>166</v>
      </c>
      <c r="B16" t="s">
        <v>167</v>
      </c>
    </row>
    <row r="17" spans="1:2" x14ac:dyDescent="0.25">
      <c r="A17" t="s">
        <v>168</v>
      </c>
      <c r="B17" t="s">
        <v>169</v>
      </c>
    </row>
    <row r="18" spans="1:2" x14ac:dyDescent="0.25">
      <c r="A18" t="s">
        <v>170</v>
      </c>
      <c r="B18" t="s">
        <v>171</v>
      </c>
    </row>
    <row r="19" spans="1:2" x14ac:dyDescent="0.25">
      <c r="A19" t="s">
        <v>172</v>
      </c>
      <c r="B19" t="s">
        <v>173</v>
      </c>
    </row>
    <row r="20" spans="1:2" x14ac:dyDescent="0.25">
      <c r="A20" t="s">
        <v>174</v>
      </c>
      <c r="B20" t="s">
        <v>175</v>
      </c>
    </row>
    <row r="21" spans="1:2" x14ac:dyDescent="0.25">
      <c r="A21" t="s">
        <v>176</v>
      </c>
      <c r="B21" t="s">
        <v>177</v>
      </c>
    </row>
    <row r="22" spans="1:2" x14ac:dyDescent="0.25">
      <c r="A22" t="s">
        <v>178</v>
      </c>
      <c r="B22" t="s">
        <v>179</v>
      </c>
    </row>
    <row r="23" spans="1:2" x14ac:dyDescent="0.25">
      <c r="A23" t="s">
        <v>180</v>
      </c>
      <c r="B23" t="s">
        <v>181</v>
      </c>
    </row>
    <row r="24" spans="1:2" x14ac:dyDescent="0.25">
      <c r="A24" t="s">
        <v>182</v>
      </c>
      <c r="B24" t="s">
        <v>183</v>
      </c>
    </row>
    <row r="25" spans="1:2" x14ac:dyDescent="0.25">
      <c r="A25" t="s">
        <v>184</v>
      </c>
      <c r="B25" t="s">
        <v>185</v>
      </c>
    </row>
    <row r="26" spans="1:2" x14ac:dyDescent="0.25">
      <c r="A26" t="s">
        <v>186</v>
      </c>
      <c r="B26" t="s">
        <v>187</v>
      </c>
    </row>
    <row r="27" spans="1:2" x14ac:dyDescent="0.25">
      <c r="A27" t="s">
        <v>188</v>
      </c>
      <c r="B27" t="s">
        <v>189</v>
      </c>
    </row>
    <row r="28" spans="1:2" x14ac:dyDescent="0.25">
      <c r="A28" t="s">
        <v>190</v>
      </c>
      <c r="B28" t="s">
        <v>191</v>
      </c>
    </row>
    <row r="29" spans="1:2" x14ac:dyDescent="0.25">
      <c r="A29" t="s">
        <v>192</v>
      </c>
      <c r="B29" t="s">
        <v>193</v>
      </c>
    </row>
    <row r="30" spans="1:2" x14ac:dyDescent="0.25">
      <c r="A30" s="3" t="s">
        <v>194</v>
      </c>
      <c r="B30" t="s">
        <v>195</v>
      </c>
    </row>
    <row r="31" spans="1:2" x14ac:dyDescent="0.25">
      <c r="A31" t="s">
        <v>197</v>
      </c>
      <c r="B31" t="s">
        <v>198</v>
      </c>
    </row>
    <row r="32" spans="1:2" x14ac:dyDescent="0.25">
      <c r="A32" s="3" t="s">
        <v>199</v>
      </c>
      <c r="B32" t="s">
        <v>196</v>
      </c>
    </row>
    <row r="33" spans="1:2" x14ac:dyDescent="0.25">
      <c r="A33" t="s">
        <v>200</v>
      </c>
      <c r="B33" t="s">
        <v>201</v>
      </c>
    </row>
    <row r="225" spans="6:6" x14ac:dyDescent="0.25">
      <c r="F225" s="4"/>
    </row>
    <row r="226" spans="6:6" x14ac:dyDescent="0.25">
      <c r="F226" s="4"/>
    </row>
    <row r="227" spans="6:6" x14ac:dyDescent="0.25">
      <c r="F227" s="4"/>
    </row>
    <row r="228" spans="6:6" x14ac:dyDescent="0.25">
      <c r="F228" s="4"/>
    </row>
    <row r="229" spans="6:6" x14ac:dyDescent="0.25">
      <c r="F229" s="4"/>
    </row>
    <row r="230" spans="6:6" x14ac:dyDescent="0.25">
      <c r="F230" s="4"/>
    </row>
    <row r="231" spans="6:6" x14ac:dyDescent="0.25">
      <c r="F231" s="4"/>
    </row>
    <row r="232" spans="6:6" x14ac:dyDescent="0.25">
      <c r="F232" s="4"/>
    </row>
    <row r="233" spans="6:6" x14ac:dyDescent="0.25">
      <c r="F233" s="4"/>
    </row>
    <row r="234" spans="6:6" x14ac:dyDescent="0.25">
      <c r="F234" s="4"/>
    </row>
    <row r="235" spans="6:6" x14ac:dyDescent="0.25">
      <c r="F235" s="4"/>
    </row>
    <row r="236" spans="6:6" x14ac:dyDescent="0.25">
      <c r="F236" s="4"/>
    </row>
    <row r="237" spans="6:6" x14ac:dyDescent="0.25">
      <c r="F237" s="4"/>
    </row>
    <row r="238" spans="6:6" x14ac:dyDescent="0.25">
      <c r="F238" s="4"/>
    </row>
    <row r="239" spans="6:6" x14ac:dyDescent="0.25">
      <c r="F239" s="4"/>
    </row>
    <row r="240" spans="6:6" x14ac:dyDescent="0.25">
      <c r="F240" s="4"/>
    </row>
    <row r="241" spans="6:6" x14ac:dyDescent="0.25">
      <c r="F241" s="4"/>
    </row>
    <row r="242" spans="6:6" x14ac:dyDescent="0.25">
      <c r="F242" s="4"/>
    </row>
    <row r="243" spans="6:6" x14ac:dyDescent="0.25">
      <c r="F243" s="4"/>
    </row>
    <row r="244" spans="6:6" x14ac:dyDescent="0.25">
      <c r="F244" s="4"/>
    </row>
    <row r="245" spans="6:6" x14ac:dyDescent="0.25">
      <c r="F245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5401-12BF-43E6-A189-B8D84824F13C}">
  <dimension ref="A1:M38"/>
  <sheetViews>
    <sheetView tabSelected="1" workbookViewId="0">
      <selection activeCell="C15" sqref="C15"/>
    </sheetView>
  </sheetViews>
  <sheetFormatPr defaultRowHeight="15" x14ac:dyDescent="0.25"/>
  <cols>
    <col min="1" max="1" width="12.5703125" bestFit="1" customWidth="1"/>
    <col min="2" max="2" width="12.7109375" bestFit="1" customWidth="1"/>
    <col min="3" max="3" width="16" bestFit="1" customWidth="1"/>
    <col min="5" max="5" width="17.42578125" bestFit="1" customWidth="1"/>
    <col min="6" max="6" width="12.5703125" bestFit="1" customWidth="1"/>
    <col min="8" max="8" width="15.85546875" bestFit="1" customWidth="1"/>
    <col min="9" max="9" width="11.42578125" customWidth="1"/>
    <col min="10" max="10" width="12.5703125" bestFit="1" customWidth="1"/>
    <col min="11" max="11" width="27.5703125" bestFit="1" customWidth="1"/>
    <col min="12" max="12" width="16.85546875" bestFit="1" customWidth="1"/>
    <col min="13" max="13" width="16" bestFit="1" customWidth="1"/>
  </cols>
  <sheetData>
    <row r="1" spans="1:12" x14ac:dyDescent="0.25">
      <c r="A1" t="s">
        <v>257</v>
      </c>
      <c r="B1" t="s">
        <v>279</v>
      </c>
      <c r="C1" t="s">
        <v>252</v>
      </c>
      <c r="E1" t="s">
        <v>247</v>
      </c>
      <c r="F1" t="s">
        <v>249</v>
      </c>
      <c r="G1" t="s">
        <v>279</v>
      </c>
      <c r="H1" t="s">
        <v>267</v>
      </c>
      <c r="J1" s="14" t="s">
        <v>280</v>
      </c>
      <c r="K1" s="14"/>
      <c r="L1" s="14"/>
    </row>
    <row r="2" spans="1:12" x14ac:dyDescent="0.25">
      <c r="A2" t="s">
        <v>253</v>
      </c>
      <c r="B2" t="s">
        <v>250</v>
      </c>
      <c r="C2">
        <v>50</v>
      </c>
      <c r="E2" t="s">
        <v>215</v>
      </c>
      <c r="F2" t="s">
        <v>254</v>
      </c>
      <c r="G2" t="str">
        <f>VLOOKUP(campos[[#This Row],[tipo_dato]],datos[],2,FALSE)</f>
        <v>fija</v>
      </c>
      <c r="H2">
        <f>VLOOKUP(campos[[#This Row],[tipo_dato]],datos[],3,FALSE)</f>
        <v>4</v>
      </c>
      <c r="J2" s="12" t="s">
        <v>270</v>
      </c>
      <c r="K2" s="12" t="s">
        <v>271</v>
      </c>
      <c r="L2" s="12" t="s">
        <v>272</v>
      </c>
    </row>
    <row r="3" spans="1:12" x14ac:dyDescent="0.25">
      <c r="A3" t="s">
        <v>261</v>
      </c>
      <c r="B3" t="s">
        <v>251</v>
      </c>
      <c r="C3">
        <v>1</v>
      </c>
      <c r="E3" t="s">
        <v>248</v>
      </c>
      <c r="F3" t="s">
        <v>255</v>
      </c>
      <c r="G3" t="str">
        <f>VLOOKUP(campos[[#This Row],[tipo_dato]],datos[],2,FALSE)</f>
        <v>fija</v>
      </c>
      <c r="H3">
        <f>VLOOKUP(campos[[#This Row],[tipo_dato]],datos[],3,FALSE)</f>
        <v>2</v>
      </c>
      <c r="J3" s="12">
        <v>1</v>
      </c>
      <c r="K3" t="s">
        <v>265</v>
      </c>
      <c r="L3" s="13">
        <v>31977051</v>
      </c>
    </row>
    <row r="4" spans="1:12" x14ac:dyDescent="0.25">
      <c r="A4" t="s">
        <v>256</v>
      </c>
      <c r="B4" t="s">
        <v>251</v>
      </c>
      <c r="C4">
        <v>1</v>
      </c>
      <c r="E4" t="s">
        <v>216</v>
      </c>
      <c r="F4" t="s">
        <v>260</v>
      </c>
      <c r="G4" t="str">
        <f>VLOOKUP(campos[[#This Row],[tipo_dato]],datos[],2,FALSE)</f>
        <v>fija</v>
      </c>
      <c r="H4">
        <f>VLOOKUP(campos[[#This Row],[tipo_dato]],datos[],3,FALSE)</f>
        <v>6</v>
      </c>
      <c r="J4" s="15">
        <v>2</v>
      </c>
      <c r="K4" t="s">
        <v>266</v>
      </c>
      <c r="L4">
        <f>COUNTA(campos[campo])</f>
        <v>37</v>
      </c>
    </row>
    <row r="5" spans="1:12" x14ac:dyDescent="0.25">
      <c r="A5" t="s">
        <v>255</v>
      </c>
      <c r="B5" t="s">
        <v>251</v>
      </c>
      <c r="C5">
        <v>2</v>
      </c>
      <c r="E5" t="s">
        <v>217</v>
      </c>
      <c r="F5" t="s">
        <v>260</v>
      </c>
      <c r="G5" t="str">
        <f>VLOOKUP(campos[[#This Row],[tipo_dato]],datos[],2,FALSE)</f>
        <v>fija</v>
      </c>
      <c r="H5">
        <f>VLOOKUP(campos[[#This Row],[tipo_dato]],datos[],3,FALSE)</f>
        <v>6</v>
      </c>
      <c r="J5" s="15"/>
      <c r="K5" t="s">
        <v>275</v>
      </c>
      <c r="L5">
        <f>SUMIF(campos[longitudes],"fija",campos[tamaño_biyes])</f>
        <v>129</v>
      </c>
    </row>
    <row r="6" spans="1:12" x14ac:dyDescent="0.25">
      <c r="A6" t="s">
        <v>254</v>
      </c>
      <c r="B6" t="s">
        <v>251</v>
      </c>
      <c r="C6">
        <v>4</v>
      </c>
      <c r="E6" t="s">
        <v>218</v>
      </c>
      <c r="F6" t="s">
        <v>254</v>
      </c>
      <c r="G6" t="str">
        <f>VLOOKUP(campos[[#This Row],[tipo_dato]],datos[],2,FALSE)</f>
        <v>fija</v>
      </c>
      <c r="H6">
        <f>VLOOKUP(campos[[#This Row],[tipo_dato]],datos[],3,FALSE)</f>
        <v>4</v>
      </c>
      <c r="J6" s="15"/>
      <c r="K6" t="s">
        <v>268</v>
      </c>
      <c r="L6">
        <f>COUNTIF(campos[longitudes],"variable")</f>
        <v>0</v>
      </c>
    </row>
    <row r="7" spans="1:12" x14ac:dyDescent="0.25">
      <c r="A7" t="s">
        <v>264</v>
      </c>
      <c r="B7" t="s">
        <v>251</v>
      </c>
      <c r="C7">
        <v>4</v>
      </c>
      <c r="E7" t="s">
        <v>259</v>
      </c>
      <c r="F7" t="s">
        <v>264</v>
      </c>
      <c r="G7" t="str">
        <f>VLOOKUP(campos[[#This Row],[tipo_dato]],datos[],2,FALSE)</f>
        <v>fija</v>
      </c>
      <c r="H7">
        <f>VLOOKUP(campos[[#This Row],[tipo_dato]],datos[],3,FALSE)</f>
        <v>4</v>
      </c>
      <c r="J7" s="15"/>
      <c r="K7" t="s">
        <v>276</v>
      </c>
      <c r="L7">
        <f>SUMIF(campos[longitudes],"variable",campos[tamaño_biyes])</f>
        <v>0</v>
      </c>
    </row>
    <row r="8" spans="1:12" x14ac:dyDescent="0.25">
      <c r="A8" t="s">
        <v>258</v>
      </c>
      <c r="B8" t="s">
        <v>251</v>
      </c>
      <c r="C8">
        <v>5</v>
      </c>
      <c r="E8" t="s">
        <v>219</v>
      </c>
      <c r="F8" t="s">
        <v>264</v>
      </c>
      <c r="G8" t="str">
        <f>VLOOKUP(campos[[#This Row],[tipo_dato]],datos[],2,FALSE)</f>
        <v>fija</v>
      </c>
      <c r="H8">
        <f>VLOOKUP(campos[[#This Row],[tipo_dato]],datos[],3,FALSE)</f>
        <v>4</v>
      </c>
      <c r="J8" s="12">
        <v>3</v>
      </c>
      <c r="K8" t="s">
        <v>269</v>
      </c>
      <c r="L8">
        <f>INT(2 + ((L4+ 7) / 8))</f>
        <v>7</v>
      </c>
    </row>
    <row r="9" spans="1:12" x14ac:dyDescent="0.25">
      <c r="A9" t="s">
        <v>260</v>
      </c>
      <c r="B9" t="s">
        <v>251</v>
      </c>
      <c r="C9">
        <v>6</v>
      </c>
      <c r="E9" t="s">
        <v>220</v>
      </c>
      <c r="F9" t="s">
        <v>255</v>
      </c>
      <c r="G9" t="str">
        <f>VLOOKUP(campos[[#This Row],[tipo_dato]],datos[],2,FALSE)</f>
        <v>fija</v>
      </c>
      <c r="H9">
        <f>VLOOKUP(campos[[#This Row],[tipo_dato]],datos[],3,FALSE)</f>
        <v>2</v>
      </c>
      <c r="J9" s="12">
        <v>4</v>
      </c>
      <c r="K9" t="s">
        <v>277</v>
      </c>
      <c r="L9">
        <f>IF(L6&gt;0,2+2*L6+L7,0)</f>
        <v>0</v>
      </c>
    </row>
    <row r="10" spans="1:12" x14ac:dyDescent="0.25">
      <c r="E10" t="s">
        <v>221</v>
      </c>
      <c r="F10" t="s">
        <v>256</v>
      </c>
      <c r="G10" t="str">
        <f>VLOOKUP(campos[[#This Row],[tipo_dato]],datos[],2,FALSE)</f>
        <v>fija</v>
      </c>
      <c r="H10">
        <f>VLOOKUP(campos[[#This Row],[tipo_dato]],datos[],3,FALSE)</f>
        <v>1</v>
      </c>
      <c r="J10" s="12">
        <v>5</v>
      </c>
      <c r="K10" t="s">
        <v>278</v>
      </c>
      <c r="L10">
        <f>L5+L9+L8+4</f>
        <v>140</v>
      </c>
    </row>
    <row r="11" spans="1:12" ht="15.75" thickBot="1" x14ac:dyDescent="0.3">
      <c r="E11" t="s">
        <v>222</v>
      </c>
      <c r="F11" t="s">
        <v>256</v>
      </c>
      <c r="G11" t="str">
        <f>VLOOKUP(campos[[#This Row],[tipo_dato]],datos[],2,FALSE)</f>
        <v>fija</v>
      </c>
      <c r="H11">
        <f>VLOOKUP(campos[[#This Row],[tipo_dato]],datos[],3,FALSE)</f>
        <v>1</v>
      </c>
      <c r="J11" s="12">
        <v>6</v>
      </c>
      <c r="K11" t="s">
        <v>273</v>
      </c>
      <c r="L11" s="17">
        <f>8096/(L10+2)</f>
        <v>57.014084507042256</v>
      </c>
    </row>
    <row r="12" spans="1:12" x14ac:dyDescent="0.25">
      <c r="A12" s="22" t="s">
        <v>296</v>
      </c>
      <c r="B12" s="23">
        <f>L14+L29</f>
        <v>4.2859356589977011</v>
      </c>
      <c r="E12" t="s">
        <v>223</v>
      </c>
      <c r="F12" t="s">
        <v>256</v>
      </c>
      <c r="G12" t="str">
        <f>VLOOKUP(campos[[#This Row],[tipo_dato]],datos[],2,FALSE)</f>
        <v>fija</v>
      </c>
      <c r="H12">
        <f>VLOOKUP(campos[[#This Row],[tipo_dato]],datos[],3,FALSE)</f>
        <v>1</v>
      </c>
      <c r="J12" s="12">
        <v>7</v>
      </c>
      <c r="K12" t="s">
        <v>274</v>
      </c>
      <c r="L12" s="13">
        <f>_xlfn.CEILING.MATH(L3/L11)</f>
        <v>560863</v>
      </c>
    </row>
    <row r="13" spans="1:12" ht="15.75" thickBot="1" x14ac:dyDescent="0.3">
      <c r="A13" s="24"/>
      <c r="B13" s="25"/>
      <c r="E13" t="s">
        <v>224</v>
      </c>
      <c r="F13" t="s">
        <v>256</v>
      </c>
      <c r="G13" t="str">
        <f>VLOOKUP(campos[[#This Row],[tipo_dato]],datos[],2,FALSE)</f>
        <v>fija</v>
      </c>
      <c r="H13">
        <f>VLOOKUP(campos[[#This Row],[tipo_dato]],datos[],3,FALSE)</f>
        <v>1</v>
      </c>
      <c r="J13" s="12">
        <v>8</v>
      </c>
      <c r="K13" t="s">
        <v>292</v>
      </c>
      <c r="L13" s="13">
        <f>L12*8192</f>
        <v>4594589696</v>
      </c>
    </row>
    <row r="14" spans="1:12" x14ac:dyDescent="0.25">
      <c r="E14" t="s">
        <v>225</v>
      </c>
      <c r="F14" t="s">
        <v>264</v>
      </c>
      <c r="G14" t="str">
        <f>VLOOKUP(campos[[#This Row],[tipo_dato]],datos[],2,FALSE)</f>
        <v>fija</v>
      </c>
      <c r="H14">
        <f>VLOOKUP(campos[[#This Row],[tipo_dato]],datos[],3,FALSE)</f>
        <v>4</v>
      </c>
      <c r="K14" t="s">
        <v>293</v>
      </c>
      <c r="L14" s="18">
        <f>L13/POWER(1024,3)</f>
        <v>4.2790451049804688</v>
      </c>
    </row>
    <row r="15" spans="1:12" x14ac:dyDescent="0.25">
      <c r="E15" t="s">
        <v>226</v>
      </c>
      <c r="F15" t="s">
        <v>264</v>
      </c>
      <c r="G15" t="str">
        <f>VLOOKUP(campos[[#This Row],[tipo_dato]],datos[],2,FALSE)</f>
        <v>fija</v>
      </c>
      <c r="H15">
        <f>VLOOKUP(campos[[#This Row],[tipo_dato]],datos[],3,FALSE)</f>
        <v>4</v>
      </c>
    </row>
    <row r="16" spans="1:12" x14ac:dyDescent="0.25">
      <c r="E16" t="s">
        <v>227</v>
      </c>
      <c r="F16" t="s">
        <v>264</v>
      </c>
      <c r="G16" t="str">
        <f>VLOOKUP(campos[[#This Row],[tipo_dato]],datos[],2,FALSE)</f>
        <v>fija</v>
      </c>
      <c r="H16">
        <f>VLOOKUP(campos[[#This Row],[tipo_dato]],datos[],3,FALSE)</f>
        <v>4</v>
      </c>
      <c r="J16" s="14" t="s">
        <v>281</v>
      </c>
      <c r="K16" s="14"/>
      <c r="L16" s="14"/>
    </row>
    <row r="17" spans="5:13" x14ac:dyDescent="0.25">
      <c r="E17" t="s">
        <v>228</v>
      </c>
      <c r="F17" t="s">
        <v>264</v>
      </c>
      <c r="G17" t="str">
        <f>VLOOKUP(campos[[#This Row],[tipo_dato]],datos[],2,FALSE)</f>
        <v>fija</v>
      </c>
      <c r="H17">
        <f>VLOOKUP(campos[[#This Row],[tipo_dato]],datos[],3,FALSE)</f>
        <v>4</v>
      </c>
      <c r="J17" s="12" t="s">
        <v>270</v>
      </c>
      <c r="K17" t="s">
        <v>271</v>
      </c>
      <c r="L17" s="13"/>
    </row>
    <row r="18" spans="5:13" x14ac:dyDescent="0.25">
      <c r="E18" t="s">
        <v>229</v>
      </c>
      <c r="F18" t="s">
        <v>264</v>
      </c>
      <c r="G18" t="str">
        <f>VLOOKUP(campos[[#This Row],[tipo_dato]],datos[],2,FALSE)</f>
        <v>fija</v>
      </c>
      <c r="H18">
        <f>VLOOKUP(campos[[#This Row],[tipo_dato]],datos[],3,FALSE)</f>
        <v>4</v>
      </c>
      <c r="J18" s="15">
        <v>1</v>
      </c>
      <c r="K18" t="s">
        <v>283</v>
      </c>
      <c r="L18">
        <v>100</v>
      </c>
    </row>
    <row r="19" spans="5:13" x14ac:dyDescent="0.25">
      <c r="E19" t="s">
        <v>230</v>
      </c>
      <c r="F19" t="s">
        <v>264</v>
      </c>
      <c r="G19" t="str">
        <f>VLOOKUP(campos[[#This Row],[tipo_dato]],datos[],2,FALSE)</f>
        <v>fija</v>
      </c>
      <c r="H19">
        <f>VLOOKUP(campos[[#This Row],[tipo_dato]],datos[],3,FALSE)</f>
        <v>4</v>
      </c>
      <c r="J19" s="15"/>
      <c r="K19" t="s">
        <v>282</v>
      </c>
      <c r="L19" s="18">
        <f>8096*((100 -L18)/100)/(L10+2)</f>
        <v>0</v>
      </c>
    </row>
    <row r="20" spans="5:13" x14ac:dyDescent="0.25">
      <c r="E20" t="s">
        <v>231</v>
      </c>
      <c r="F20" t="s">
        <v>264</v>
      </c>
      <c r="G20" t="str">
        <f>VLOOKUP(campos[[#This Row],[tipo_dato]],datos[],2,FALSE)</f>
        <v>fija</v>
      </c>
      <c r="H20">
        <f>VLOOKUP(campos[[#This Row],[tipo_dato]],datos[],3,FALSE)</f>
        <v>4</v>
      </c>
      <c r="J20" s="15"/>
      <c r="K20" t="s">
        <v>284</v>
      </c>
      <c r="L20" s="17">
        <f>_xlfn.CEILING.MATH(L3/(L11-L19))</f>
        <v>560863</v>
      </c>
    </row>
    <row r="21" spans="5:13" x14ac:dyDescent="0.25">
      <c r="E21" t="s">
        <v>232</v>
      </c>
      <c r="F21" t="s">
        <v>264</v>
      </c>
      <c r="G21" t="str">
        <f>VLOOKUP(campos[[#This Row],[tipo_dato]],datos[],2,FALSE)</f>
        <v>fija</v>
      </c>
      <c r="H21">
        <f>VLOOKUP(campos[[#This Row],[tipo_dato]],datos[],3,FALSE)</f>
        <v>4</v>
      </c>
      <c r="J21" s="15"/>
      <c r="K21" t="s">
        <v>285</v>
      </c>
      <c r="L21" s="16">
        <f>8192*L20</f>
        <v>4594589696</v>
      </c>
    </row>
    <row r="22" spans="5:13" x14ac:dyDescent="0.25">
      <c r="E22" t="s">
        <v>233</v>
      </c>
      <c r="F22" t="s">
        <v>264</v>
      </c>
      <c r="G22" t="str">
        <f>VLOOKUP(campos[[#This Row],[tipo_dato]],datos[],2,FALSE)</f>
        <v>fija</v>
      </c>
      <c r="H22">
        <f>VLOOKUP(campos[[#This Row],[tipo_dato]],datos[],3,FALSE)</f>
        <v>4</v>
      </c>
      <c r="J22" s="15">
        <v>2</v>
      </c>
      <c r="K22" s="21" t="s">
        <v>286</v>
      </c>
      <c r="L22">
        <v>1</v>
      </c>
    </row>
    <row r="23" spans="5:13" x14ac:dyDescent="0.25">
      <c r="E23" t="s">
        <v>234</v>
      </c>
      <c r="F23" t="s">
        <v>264</v>
      </c>
      <c r="G23" t="str">
        <f>VLOOKUP(campos[[#This Row],[tipo_dato]],datos[],2,FALSE)</f>
        <v>fija</v>
      </c>
      <c r="H23">
        <f>VLOOKUP(campos[[#This Row],[tipo_dato]],datos[],3,FALSE)</f>
        <v>4</v>
      </c>
      <c r="J23" s="15"/>
      <c r="K23" t="s">
        <v>287</v>
      </c>
      <c r="L23">
        <f>H2</f>
        <v>4</v>
      </c>
    </row>
    <row r="24" spans="5:13" x14ac:dyDescent="0.25">
      <c r="E24" t="s">
        <v>235</v>
      </c>
      <c r="F24" t="s">
        <v>264</v>
      </c>
      <c r="G24" t="str">
        <f>VLOOKUP(campos[[#This Row],[tipo_dato]],datos[],2,FALSE)</f>
        <v>fija</v>
      </c>
      <c r="H24">
        <f>VLOOKUP(campos[[#This Row],[tipo_dato]],datos[],3,FALSE)</f>
        <v>4</v>
      </c>
      <c r="J24" s="15"/>
      <c r="K24" t="s">
        <v>288</v>
      </c>
      <c r="L24">
        <f>L23+1+6</f>
        <v>11</v>
      </c>
    </row>
    <row r="25" spans="5:13" x14ac:dyDescent="0.25">
      <c r="E25" t="s">
        <v>236</v>
      </c>
      <c r="F25" t="s">
        <v>264</v>
      </c>
      <c r="G25" t="str">
        <f>VLOOKUP(campos[[#This Row],[tipo_dato]],datos[],2,FALSE)</f>
        <v>fija</v>
      </c>
      <c r="H25">
        <f>VLOOKUP(campos[[#This Row],[tipo_dato]],datos[],3,FALSE)</f>
        <v>4</v>
      </c>
      <c r="J25" s="15"/>
      <c r="K25" t="s">
        <v>289</v>
      </c>
      <c r="L25">
        <f>_xlfn.FLOOR.MATH(8096/(L24+2))</f>
        <v>622</v>
      </c>
    </row>
    <row r="26" spans="5:13" x14ac:dyDescent="0.25">
      <c r="E26" t="s">
        <v>237</v>
      </c>
      <c r="F26" t="s">
        <v>264</v>
      </c>
      <c r="G26" t="str">
        <f>VLOOKUP(campos[[#This Row],[tipo_dato]],datos[],2,FALSE)</f>
        <v>fija</v>
      </c>
      <c r="H26">
        <f>VLOOKUP(campos[[#This Row],[tipo_dato]],datos[],3,FALSE)</f>
        <v>4</v>
      </c>
      <c r="J26" s="15"/>
      <c r="K26" t="s">
        <v>290</v>
      </c>
      <c r="L26" s="17">
        <f>ROUND(1+LOG(L20/L25,L25),0)</f>
        <v>2</v>
      </c>
    </row>
    <row r="27" spans="5:13" x14ac:dyDescent="0.25">
      <c r="E27" t="s">
        <v>238</v>
      </c>
      <c r="F27" t="s">
        <v>264</v>
      </c>
      <c r="G27" t="str">
        <f>VLOOKUP(campos[[#This Row],[tipo_dato]],datos[],2,FALSE)</f>
        <v>fija</v>
      </c>
      <c r="H27">
        <f>VLOOKUP(campos[[#This Row],[tipo_dato]],datos[],3,FALSE)</f>
        <v>4</v>
      </c>
      <c r="J27" s="15"/>
      <c r="K27" t="s">
        <v>291</v>
      </c>
      <c r="L27" s="16">
        <f>L12/POWER(L25,1)+L12/POWER(L25,2)</f>
        <v>903.15869614664859</v>
      </c>
    </row>
    <row r="28" spans="5:13" x14ac:dyDescent="0.25">
      <c r="E28" t="s">
        <v>239</v>
      </c>
      <c r="F28" t="s">
        <v>264</v>
      </c>
      <c r="G28" t="str">
        <f>VLOOKUP(campos[[#This Row],[tipo_dato]],datos[],2,FALSE)</f>
        <v>fija</v>
      </c>
      <c r="H28">
        <f>VLOOKUP(campos[[#This Row],[tipo_dato]],datos[],3,FALSE)</f>
        <v>4</v>
      </c>
      <c r="J28" s="15"/>
      <c r="K28" t="s">
        <v>294</v>
      </c>
      <c r="L28" s="16">
        <f>8192*L27</f>
        <v>7398676.0388333453</v>
      </c>
    </row>
    <row r="29" spans="5:13" x14ac:dyDescent="0.25">
      <c r="E29" t="s">
        <v>240</v>
      </c>
      <c r="F29" t="s">
        <v>264</v>
      </c>
      <c r="G29" t="str">
        <f>VLOOKUP(campos[[#This Row],[tipo_dato]],datos[],2,FALSE)</f>
        <v>fija</v>
      </c>
      <c r="H29">
        <f>VLOOKUP(campos[[#This Row],[tipo_dato]],datos[],3,FALSE)</f>
        <v>4</v>
      </c>
      <c r="J29" s="15"/>
      <c r="K29" t="s">
        <v>295</v>
      </c>
      <c r="L29" s="18">
        <f>L28/POWER(1024,3)</f>
        <v>6.8905540172321212E-3</v>
      </c>
    </row>
    <row r="30" spans="5:13" x14ac:dyDescent="0.25">
      <c r="E30" t="s">
        <v>241</v>
      </c>
      <c r="F30" t="s">
        <v>264</v>
      </c>
      <c r="G30" t="str">
        <f>VLOOKUP(campos[[#This Row],[tipo_dato]],datos[],2,FALSE)</f>
        <v>fija</v>
      </c>
      <c r="H30">
        <f>VLOOKUP(campos[[#This Row],[tipo_dato]],datos[],3,FALSE)</f>
        <v>4</v>
      </c>
      <c r="J30" s="20"/>
      <c r="L30" s="18"/>
    </row>
    <row r="31" spans="5:13" x14ac:dyDescent="0.25">
      <c r="E31" t="s">
        <v>242</v>
      </c>
      <c r="F31" t="s">
        <v>264</v>
      </c>
      <c r="G31" t="str">
        <f>VLOOKUP(campos[[#This Row],[tipo_dato]],datos[],2,FALSE)</f>
        <v>fija</v>
      </c>
      <c r="H31">
        <f>VLOOKUP(campos[[#This Row],[tipo_dato]],datos[],3,FALSE)</f>
        <v>4</v>
      </c>
      <c r="M31" s="19"/>
    </row>
    <row r="32" spans="5:13" x14ac:dyDescent="0.25">
      <c r="E32" t="s">
        <v>243</v>
      </c>
      <c r="F32" t="s">
        <v>264</v>
      </c>
      <c r="G32" t="str">
        <f>VLOOKUP(campos[[#This Row],[tipo_dato]],datos[],2,FALSE)</f>
        <v>fija</v>
      </c>
      <c r="H32">
        <f>VLOOKUP(campos[[#This Row],[tipo_dato]],datos[],3,FALSE)</f>
        <v>4</v>
      </c>
    </row>
    <row r="33" spans="5:8" x14ac:dyDescent="0.25">
      <c r="E33" t="s">
        <v>244</v>
      </c>
      <c r="F33" t="s">
        <v>264</v>
      </c>
      <c r="G33" t="str">
        <f>VLOOKUP(campos[[#This Row],[tipo_dato]],datos[],2,FALSE)</f>
        <v>fija</v>
      </c>
      <c r="H33">
        <f>VLOOKUP(campos[[#This Row],[tipo_dato]],datos[],3,FALSE)</f>
        <v>4</v>
      </c>
    </row>
    <row r="34" spans="5:8" x14ac:dyDescent="0.25">
      <c r="E34" t="s">
        <v>245</v>
      </c>
      <c r="F34" t="s">
        <v>264</v>
      </c>
      <c r="G34" t="str">
        <f>VLOOKUP(campos[[#This Row],[tipo_dato]],datos[],2,FALSE)</f>
        <v>fija</v>
      </c>
      <c r="H34">
        <f>VLOOKUP(campos[[#This Row],[tipo_dato]],datos[],3,FALSE)</f>
        <v>4</v>
      </c>
    </row>
    <row r="35" spans="5:8" x14ac:dyDescent="0.25">
      <c r="E35" t="s">
        <v>246</v>
      </c>
      <c r="F35" t="s">
        <v>264</v>
      </c>
      <c r="G35" t="str">
        <f>VLOOKUP(campos[[#This Row],[tipo_dato]],datos[],2,FALSE)</f>
        <v>fija</v>
      </c>
      <c r="H35">
        <f>VLOOKUP(campos[[#This Row],[tipo_dato]],datos[],3,FALSE)</f>
        <v>4</v>
      </c>
    </row>
    <row r="36" spans="5:8" x14ac:dyDescent="0.25">
      <c r="E36" t="s">
        <v>214</v>
      </c>
      <c r="F36" t="s">
        <v>264</v>
      </c>
      <c r="G36" t="str">
        <f>VLOOKUP(campos[[#This Row],[tipo_dato]],datos[],2,FALSE)</f>
        <v>fija</v>
      </c>
      <c r="H36">
        <f>VLOOKUP(campos[[#This Row],[tipo_dato]],datos[],3,FALSE)</f>
        <v>4</v>
      </c>
    </row>
    <row r="37" spans="5:8" x14ac:dyDescent="0.25">
      <c r="E37" t="s">
        <v>262</v>
      </c>
      <c r="F37" t="s">
        <v>261</v>
      </c>
      <c r="G37" t="str">
        <f>VLOOKUP(campos[[#This Row],[tipo_dato]],datos[],2,FALSE)</f>
        <v>fija</v>
      </c>
      <c r="H37">
        <f>VLOOKUP(campos[[#This Row],[tipo_dato]],datos[],3,FALSE)/2</f>
        <v>0.5</v>
      </c>
    </row>
    <row r="38" spans="5:8" x14ac:dyDescent="0.25">
      <c r="E38" t="s">
        <v>263</v>
      </c>
      <c r="F38" t="s">
        <v>261</v>
      </c>
      <c r="G38" t="str">
        <f>VLOOKUP(campos[[#This Row],[tipo_dato]],datos[],2,FALSE)</f>
        <v>fija</v>
      </c>
      <c r="H38">
        <f>VLOOKUP(campos[[#This Row],[tipo_dato]],datos[],3,FALSE)/2</f>
        <v>0.5</v>
      </c>
    </row>
  </sheetData>
  <mergeCells count="7">
    <mergeCell ref="A12:A13"/>
    <mergeCell ref="B12:B13"/>
    <mergeCell ref="J4:J7"/>
    <mergeCell ref="J1:L1"/>
    <mergeCell ref="J16:L16"/>
    <mergeCell ref="J18:J21"/>
    <mergeCell ref="J22:J29"/>
  </mergeCells>
  <dataValidations count="1">
    <dataValidation type="list" allowBlank="1" showInputMessage="1" showErrorMessage="1" sqref="F2:F38" xr:uid="{2592A699-A406-4B3B-A78A-23F942191ED6}">
      <formula1>tipo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estaciones</vt:lpstr>
      <vt:lpstr>apiKeys</vt:lpstr>
      <vt:lpstr>tamaño_DB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111</cp:revision>
  <dcterms:created xsi:type="dcterms:W3CDTF">2015-06-05T18:19:34Z</dcterms:created>
  <dcterms:modified xsi:type="dcterms:W3CDTF">2024-09-02T16:18:06Z</dcterms:modified>
  <dc:language>es-AR</dc:language>
</cp:coreProperties>
</file>